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https://fsrao-my.sharepoint.com/personal/sreejith_lal_fsrao_ca/Documents/Desktop/"/>
    </mc:Choice>
  </mc:AlternateContent>
  <xr:revisionPtr revIDLastSave="53" documentId="8_{DBCA4F2E-55FB-4383-80CD-3B4960EBC46B}" xr6:coauthVersionLast="47" xr6:coauthVersionMax="47" xr10:uidLastSave="{BE0E8037-4720-4C33-A7CD-B45A361B7E7E}"/>
  <bookViews>
    <workbookView xWindow="38280" yWindow="-120" windowWidth="29040" windowHeight="15840" tabRatio="782" xr2:uid="{EAFC9145-A5CD-4ACF-8FDE-1FDAAE0689A3}"/>
  </bookViews>
  <sheets>
    <sheet name="Instructions" sheetId="50" r:id="rId1"/>
    <sheet name="Summary page" sheetId="48" r:id="rId2"/>
    <sheet name="Cash and Investments" sheetId="41" r:id="rId3"/>
    <sheet name="Investment Schedule" sheetId="11" r:id="rId4"/>
    <sheet name="Loans - Risk weighted" sheetId="16" r:id="rId5"/>
    <sheet name="Other Assets" sheetId="12" r:id="rId6"/>
    <sheet name="Off-balance sheet" sheetId="28" r:id="rId7"/>
    <sheet name="Retained earnings" sheetId="15" r:id="rId8"/>
    <sheet name="Member Equity &amp; RW Fields" sheetId="13" r:id="rId9"/>
    <sheet name="Reference" sheetId="49" r:id="rId10"/>
  </sheets>
  <definedNames>
    <definedName name="_xlnm.Print_Area" localSheetId="2">'Cash and Investments'!$B$1:$I$49</definedName>
    <definedName name="_xlnm.Print_Area" localSheetId="0">Instructions!$C$2:$X$12</definedName>
    <definedName name="_xlnm.Print_Area" localSheetId="3">'Investment Schedule'!$A$1:$I$59</definedName>
    <definedName name="_xlnm.Print_Area" localSheetId="4">'Loans - Risk weighted'!$A$2:$I$55</definedName>
    <definedName name="_xlnm.Print_Area" localSheetId="8">'Member Equity &amp; RW Fields'!$B$1:$J$101</definedName>
    <definedName name="_xlnm.Print_Area" localSheetId="6">'Off-balance sheet'!$A$1:$H$13</definedName>
    <definedName name="_xlnm.Print_Area" localSheetId="5">'Other Assets'!$B$1:$L$33</definedName>
    <definedName name="_xlnm.Print_Area" localSheetId="7">'Retained earnings'!$A$1:$J$21</definedName>
    <definedName name="_xlnm.Print_Area" localSheetId="1">'Summary page'!$B$1:$M$54</definedName>
    <definedName name="Z_088DDB48_C6D0_4AA2_839D_A6E320432152_.wvu.Cols" localSheetId="3" hidden="1">'Investment Schedule'!#REF!</definedName>
    <definedName name="Z_088DDB48_C6D0_4AA2_839D_A6E320432152_.wvu.Cols" localSheetId="6" hidden="1">'Off-balance sheet'!$I:$I</definedName>
    <definedName name="Z_088DDB48_C6D0_4AA2_839D_A6E320432152_.wvu.PrintArea" localSheetId="8" hidden="1">'Member Equity &amp; RW Fields'!$B$3:$I$101</definedName>
    <definedName name="Z_088DDB48_C6D0_4AA2_839D_A6E320432152_.wvu.PrintArea" localSheetId="7" hidden="1">'Retained earnings'!$A$1:$K$19</definedName>
    <definedName name="Z_E40DDCA7_C2B9_49E0_9BFC_8C5232B8DE4F_.wvu.Cols" localSheetId="3" hidden="1">'Investment Schedule'!#REF!</definedName>
    <definedName name="Z_E40DDCA7_C2B9_49E0_9BFC_8C5232B8DE4F_.wvu.Cols" localSheetId="6" hidden="1">'Off-balance sheet'!$I:$I</definedName>
    <definedName name="Z_E40DDCA7_C2B9_49E0_9BFC_8C5232B8DE4F_.wvu.PrintArea" localSheetId="8" hidden="1">'Member Equity &amp; RW Fields'!$B$3:$I$101</definedName>
    <definedName name="Z_E40DDCA7_C2B9_49E0_9BFC_8C5232B8DE4F_.wvu.PrintArea" localSheetId="7" hidden="1">'Retained earnings'!$A$1:$K$19</definedName>
  </definedNames>
  <calcPr calcId="191028"/>
  <customWorkbookViews>
    <customWorkbookView name="ejosifi - Personal View" guid="{E40DDCA7-C2B9-49E0-9BFC-8C5232B8DE4F}" mergeInterval="0" personalView="1" maximized="1" xWindow="-8" yWindow="-8" windowWidth="1616" windowHeight="876" tabRatio="856" activeSheetId="38"/>
    <customWorkbookView name="kbrunn - Personal View" guid="{088DDB48-C6D0-4AA2-839D-A6E320432152}" mergeInterval="0" personalView="1" maximized="1" xWindow="-8" yWindow="-8" windowWidth="1936" windowHeight="1056" tabRatio="856" activeSheetId="38" showComments="commIndAndComment"/>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59" i="11" l="1"/>
  <c r="T59" i="11"/>
  <c r="R59" i="11"/>
  <c r="Q52" i="11"/>
  <c r="Q51" i="11"/>
  <c r="Q40" i="11"/>
  <c r="Q38" i="11"/>
  <c r="Q39" i="11"/>
  <c r="Q37" i="11"/>
  <c r="Q34" i="11"/>
  <c r="Q33" i="11"/>
  <c r="Q32" i="11"/>
  <c r="Q31" i="11"/>
  <c r="Q19" i="11"/>
  <c r="Q18" i="11"/>
  <c r="P18" i="11"/>
  <c r="V48" i="16"/>
  <c r="L72" i="13"/>
  <c r="L73" i="13" s="1"/>
  <c r="G48" i="16"/>
  <c r="G47" i="11"/>
  <c r="Q59" i="11" l="1"/>
  <c r="W35" i="41"/>
  <c r="V35" i="41"/>
  <c r="U35" i="41"/>
  <c r="T35" i="41"/>
  <c r="S35" i="41"/>
  <c r="R35" i="41"/>
  <c r="Q35" i="41"/>
  <c r="P35" i="41"/>
  <c r="O35" i="41"/>
  <c r="W30" i="41"/>
  <c r="V30" i="41"/>
  <c r="U30" i="41"/>
  <c r="T30" i="41"/>
  <c r="S30" i="41"/>
  <c r="R30" i="41"/>
  <c r="Q30" i="41"/>
  <c r="P30" i="41"/>
  <c r="O30" i="41"/>
  <c r="G45" i="13" l="1"/>
  <c r="G43" i="13" l="1"/>
  <c r="G47" i="13"/>
  <c r="W62" i="11" l="1"/>
  <c r="T62" i="11"/>
  <c r="R62" i="11"/>
  <c r="Q62" i="11"/>
  <c r="U16" i="16" l="1"/>
  <c r="T16" i="16"/>
  <c r="S16" i="16"/>
  <c r="R16" i="16"/>
  <c r="Q16" i="16"/>
  <c r="P16" i="16"/>
  <c r="O16" i="16"/>
  <c r="N16" i="16"/>
  <c r="M16" i="16"/>
  <c r="U15" i="16"/>
  <c r="T15" i="16"/>
  <c r="S15" i="16"/>
  <c r="R15" i="16"/>
  <c r="Q15" i="16"/>
  <c r="P15" i="16"/>
  <c r="O15" i="16"/>
  <c r="N15" i="16"/>
  <c r="M15" i="16"/>
  <c r="U14" i="16" l="1"/>
  <c r="T14" i="16"/>
  <c r="S14" i="16"/>
  <c r="R14" i="16"/>
  <c r="Q14" i="16"/>
  <c r="P14" i="16"/>
  <c r="O14" i="16"/>
  <c r="N14" i="16"/>
  <c r="M14" i="16"/>
  <c r="U13" i="16"/>
  <c r="T13" i="16"/>
  <c r="S13" i="16"/>
  <c r="R13" i="16"/>
  <c r="Q13" i="16"/>
  <c r="P13" i="16"/>
  <c r="O13" i="16"/>
  <c r="N13" i="16"/>
  <c r="M13" i="16"/>
  <c r="U12" i="16"/>
  <c r="T12" i="16"/>
  <c r="S12" i="16"/>
  <c r="R12" i="16"/>
  <c r="Q12" i="16"/>
  <c r="P12" i="16"/>
  <c r="O12" i="16"/>
  <c r="N12" i="16"/>
  <c r="M12" i="16"/>
  <c r="N7" i="16"/>
  <c r="N6" i="16"/>
  <c r="M6" i="16"/>
  <c r="M4" i="16"/>
  <c r="U10" i="16"/>
  <c r="T10" i="16"/>
  <c r="S10" i="16"/>
  <c r="R10" i="16"/>
  <c r="Q10" i="16"/>
  <c r="P10" i="16"/>
  <c r="O10" i="16"/>
  <c r="N10" i="16"/>
  <c r="M10" i="16"/>
  <c r="U11" i="16"/>
  <c r="T11" i="16"/>
  <c r="S11" i="16"/>
  <c r="R11" i="16"/>
  <c r="Q11" i="16"/>
  <c r="P11" i="16"/>
  <c r="O11" i="16"/>
  <c r="N11" i="16"/>
  <c r="M11" i="16"/>
  <c r="U7" i="16"/>
  <c r="T7" i="16"/>
  <c r="S7" i="16"/>
  <c r="R7" i="16"/>
  <c r="Q7" i="16"/>
  <c r="P7" i="16"/>
  <c r="O7" i="16"/>
  <c r="M7" i="16"/>
  <c r="U5" i="16"/>
  <c r="T5" i="16"/>
  <c r="S5" i="16"/>
  <c r="R5" i="16"/>
  <c r="Q5" i="16"/>
  <c r="P5" i="16"/>
  <c r="O5" i="16"/>
  <c r="N5" i="16"/>
  <c r="M5" i="16"/>
  <c r="U6" i="16"/>
  <c r="T6" i="16"/>
  <c r="S6" i="16"/>
  <c r="R6" i="16"/>
  <c r="Q6" i="16"/>
  <c r="P6" i="16"/>
  <c r="O6" i="16"/>
  <c r="G8" i="41" l="1"/>
  <c r="Q12" i="12" l="1"/>
  <c r="S27" i="12"/>
  <c r="R27" i="12"/>
  <c r="Q27" i="12"/>
  <c r="P27" i="12"/>
  <c r="S26" i="12"/>
  <c r="R26" i="12"/>
  <c r="Q26" i="12"/>
  <c r="P26" i="12"/>
  <c r="S25" i="12"/>
  <c r="R25" i="12"/>
  <c r="Q25" i="12"/>
  <c r="P25" i="12"/>
  <c r="S24" i="12"/>
  <c r="R24" i="12"/>
  <c r="Q24" i="12"/>
  <c r="P24" i="12"/>
  <c r="S23" i="12"/>
  <c r="R23" i="12"/>
  <c r="Q23" i="12"/>
  <c r="P23" i="12"/>
  <c r="S22" i="12"/>
  <c r="R22" i="12"/>
  <c r="Q22" i="12"/>
  <c r="P22" i="12"/>
  <c r="S21" i="12"/>
  <c r="Q21" i="12"/>
  <c r="P21" i="12"/>
  <c r="S20" i="12"/>
  <c r="R20" i="12"/>
  <c r="Q20" i="12"/>
  <c r="P20" i="12"/>
  <c r="S19" i="12"/>
  <c r="R19" i="12"/>
  <c r="Q19" i="12"/>
  <c r="P19" i="12"/>
  <c r="S15" i="12"/>
  <c r="R15" i="12"/>
  <c r="Q15" i="12"/>
  <c r="P15" i="12"/>
  <c r="S14" i="12"/>
  <c r="R14" i="12"/>
  <c r="P14" i="12"/>
  <c r="S13" i="12"/>
  <c r="R13" i="12"/>
  <c r="Q13" i="12"/>
  <c r="P13" i="12"/>
  <c r="S12" i="12"/>
  <c r="P12" i="12"/>
  <c r="S11" i="12"/>
  <c r="R11" i="12"/>
  <c r="Q11" i="12"/>
  <c r="P11" i="12"/>
  <c r="S7" i="12"/>
  <c r="R7" i="12"/>
  <c r="Q7" i="12"/>
  <c r="P7" i="12"/>
  <c r="S6" i="12"/>
  <c r="R6" i="12"/>
  <c r="Q6" i="12"/>
  <c r="P6" i="12"/>
  <c r="S5" i="12"/>
  <c r="R5" i="12"/>
  <c r="P5" i="12"/>
  <c r="S4" i="12"/>
  <c r="R4" i="12"/>
  <c r="Q4" i="12"/>
  <c r="P4" i="12"/>
  <c r="U47" i="16"/>
  <c r="T47" i="16"/>
  <c r="S47" i="16"/>
  <c r="R47" i="16"/>
  <c r="Q47" i="16"/>
  <c r="P47" i="16"/>
  <c r="O47" i="16"/>
  <c r="N47" i="16"/>
  <c r="U46" i="16"/>
  <c r="T46" i="16"/>
  <c r="S46" i="16"/>
  <c r="R46" i="16"/>
  <c r="Q46" i="16"/>
  <c r="P46" i="16"/>
  <c r="O46" i="16"/>
  <c r="N46" i="16"/>
  <c r="U45" i="16"/>
  <c r="T45" i="16"/>
  <c r="S45" i="16"/>
  <c r="R45" i="16"/>
  <c r="Q45" i="16"/>
  <c r="P45" i="16"/>
  <c r="O45" i="16"/>
  <c r="N45" i="16"/>
  <c r="U44" i="16"/>
  <c r="T44" i="16"/>
  <c r="S44" i="16"/>
  <c r="R44" i="16"/>
  <c r="Q44" i="16"/>
  <c r="P44" i="16"/>
  <c r="O44" i="16"/>
  <c r="N44" i="16"/>
  <c r="U43" i="16"/>
  <c r="T43" i="16"/>
  <c r="S43" i="16"/>
  <c r="R43" i="16"/>
  <c r="Q43" i="16"/>
  <c r="P43" i="16"/>
  <c r="O43" i="16"/>
  <c r="N43" i="16"/>
  <c r="U42" i="16"/>
  <c r="T42" i="16"/>
  <c r="S42" i="16"/>
  <c r="R42" i="16"/>
  <c r="Q42" i="16"/>
  <c r="P42" i="16"/>
  <c r="O42" i="16"/>
  <c r="N42" i="16"/>
  <c r="U41" i="16"/>
  <c r="T41" i="16"/>
  <c r="S41" i="16"/>
  <c r="R41" i="16"/>
  <c r="Q41" i="16"/>
  <c r="P41" i="16"/>
  <c r="O41" i="16"/>
  <c r="N41" i="16"/>
  <c r="U40" i="16"/>
  <c r="T40" i="16"/>
  <c r="S40" i="16"/>
  <c r="R40" i="16"/>
  <c r="Q40" i="16"/>
  <c r="P40" i="16"/>
  <c r="O40" i="16"/>
  <c r="N40" i="16"/>
  <c r="U39" i="16"/>
  <c r="T39" i="16"/>
  <c r="S39" i="16"/>
  <c r="R39" i="16"/>
  <c r="Q39" i="16"/>
  <c r="P39" i="16"/>
  <c r="O39" i="16"/>
  <c r="N39" i="16"/>
  <c r="U38" i="16"/>
  <c r="T38" i="16"/>
  <c r="S38" i="16"/>
  <c r="R38" i="16"/>
  <c r="Q38" i="16"/>
  <c r="P38" i="16"/>
  <c r="O38" i="16"/>
  <c r="N38" i="16"/>
  <c r="U37" i="16"/>
  <c r="T37" i="16"/>
  <c r="S37" i="16"/>
  <c r="R37" i="16"/>
  <c r="Q37" i="16"/>
  <c r="P37" i="16"/>
  <c r="O37" i="16"/>
  <c r="N37" i="16"/>
  <c r="U36" i="16"/>
  <c r="T36" i="16"/>
  <c r="S36" i="16"/>
  <c r="R36" i="16"/>
  <c r="Q36" i="16"/>
  <c r="P36" i="16"/>
  <c r="O36" i="16"/>
  <c r="N36" i="16"/>
  <c r="U35" i="16"/>
  <c r="T35" i="16"/>
  <c r="S35" i="16"/>
  <c r="R35" i="16"/>
  <c r="Q35" i="16"/>
  <c r="P35" i="16"/>
  <c r="O35" i="16"/>
  <c r="N35" i="16"/>
  <c r="U34" i="16"/>
  <c r="T34" i="16"/>
  <c r="S34" i="16"/>
  <c r="R34" i="16"/>
  <c r="Q34" i="16"/>
  <c r="P34" i="16"/>
  <c r="O34" i="16"/>
  <c r="N34" i="16"/>
  <c r="U33" i="16"/>
  <c r="T33" i="16"/>
  <c r="S33" i="16"/>
  <c r="R33" i="16"/>
  <c r="Q33" i="16"/>
  <c r="P33" i="16"/>
  <c r="O33" i="16"/>
  <c r="N33" i="16"/>
  <c r="U32" i="16"/>
  <c r="T32" i="16"/>
  <c r="S32" i="16"/>
  <c r="R32" i="16"/>
  <c r="Q32" i="16"/>
  <c r="P32" i="16"/>
  <c r="O32" i="16"/>
  <c r="N32" i="16"/>
  <c r="U31" i="16"/>
  <c r="T31" i="16"/>
  <c r="S31" i="16"/>
  <c r="R31" i="16"/>
  <c r="Q31" i="16"/>
  <c r="P31" i="16"/>
  <c r="O31" i="16"/>
  <c r="N31" i="16"/>
  <c r="U30" i="16"/>
  <c r="T30" i="16"/>
  <c r="S30" i="16"/>
  <c r="R30" i="16"/>
  <c r="Q30" i="16"/>
  <c r="P30" i="16"/>
  <c r="O30" i="16"/>
  <c r="N30" i="16"/>
  <c r="U29" i="16"/>
  <c r="T29" i="16"/>
  <c r="S29" i="16"/>
  <c r="R29" i="16"/>
  <c r="Q29" i="16"/>
  <c r="P29" i="16"/>
  <c r="O29" i="16"/>
  <c r="N29" i="16"/>
  <c r="U28" i="16"/>
  <c r="T28" i="16"/>
  <c r="S28" i="16"/>
  <c r="R28" i="16"/>
  <c r="Q28" i="16"/>
  <c r="P28" i="16"/>
  <c r="O28" i="16"/>
  <c r="N28" i="16"/>
  <c r="U27" i="16"/>
  <c r="T27" i="16"/>
  <c r="S27" i="16"/>
  <c r="R27" i="16"/>
  <c r="Q27" i="16"/>
  <c r="P27" i="16"/>
  <c r="O27" i="16"/>
  <c r="N27" i="16"/>
  <c r="U26" i="16"/>
  <c r="T26" i="16"/>
  <c r="S26" i="16"/>
  <c r="R26" i="16"/>
  <c r="Q26" i="16"/>
  <c r="P26" i="16"/>
  <c r="O26" i="16"/>
  <c r="N26" i="16"/>
  <c r="U25" i="16"/>
  <c r="T25" i="16"/>
  <c r="S25" i="16"/>
  <c r="R25" i="16"/>
  <c r="Q25" i="16"/>
  <c r="P25" i="16"/>
  <c r="O25" i="16"/>
  <c r="N25" i="16"/>
  <c r="U24" i="16"/>
  <c r="T24" i="16"/>
  <c r="S24" i="16"/>
  <c r="R24" i="16"/>
  <c r="Q24" i="16"/>
  <c r="P24" i="16"/>
  <c r="O24" i="16"/>
  <c r="N24" i="16"/>
  <c r="U23" i="16"/>
  <c r="T23" i="16"/>
  <c r="S23" i="16"/>
  <c r="R23" i="16"/>
  <c r="Q23" i="16"/>
  <c r="P23" i="16"/>
  <c r="O23" i="16"/>
  <c r="N23" i="16"/>
  <c r="U22" i="16"/>
  <c r="T22" i="16"/>
  <c r="S22" i="16"/>
  <c r="R22" i="16"/>
  <c r="Q22" i="16"/>
  <c r="P22" i="16"/>
  <c r="O22" i="16"/>
  <c r="N22" i="16"/>
  <c r="U21" i="16"/>
  <c r="T21" i="16"/>
  <c r="S21" i="16"/>
  <c r="R21" i="16"/>
  <c r="Q21" i="16"/>
  <c r="P21" i="16"/>
  <c r="O21" i="16"/>
  <c r="N21" i="16"/>
  <c r="U20" i="16"/>
  <c r="T20" i="16"/>
  <c r="S20" i="16"/>
  <c r="R20" i="16"/>
  <c r="Q20" i="16"/>
  <c r="P20" i="16"/>
  <c r="O20" i="16"/>
  <c r="N20" i="16"/>
  <c r="U19" i="16"/>
  <c r="T19" i="16"/>
  <c r="S19" i="16"/>
  <c r="R19" i="16"/>
  <c r="Q19" i="16"/>
  <c r="P19" i="16"/>
  <c r="O19" i="16"/>
  <c r="N19" i="16"/>
  <c r="U18" i="16"/>
  <c r="T18" i="16"/>
  <c r="S18" i="16"/>
  <c r="R18" i="16"/>
  <c r="Q18" i="16"/>
  <c r="P18" i="16"/>
  <c r="O18" i="16"/>
  <c r="N18" i="16"/>
  <c r="U17" i="16"/>
  <c r="T17" i="16"/>
  <c r="S17" i="16"/>
  <c r="R17" i="16"/>
  <c r="Q17" i="16"/>
  <c r="P17" i="16"/>
  <c r="O17" i="16"/>
  <c r="N17" i="16"/>
  <c r="U9" i="16"/>
  <c r="T9" i="16"/>
  <c r="S9" i="16"/>
  <c r="R9" i="16"/>
  <c r="Q9" i="16"/>
  <c r="P9" i="16"/>
  <c r="O9" i="16"/>
  <c r="N9" i="16"/>
  <c r="U8" i="16"/>
  <c r="T8" i="16"/>
  <c r="S8" i="16"/>
  <c r="R8" i="16"/>
  <c r="Q8" i="16"/>
  <c r="P8" i="16"/>
  <c r="O8" i="16"/>
  <c r="N8" i="16"/>
  <c r="U4" i="16"/>
  <c r="T4" i="16"/>
  <c r="S4" i="16"/>
  <c r="R4" i="16"/>
  <c r="Q4" i="16"/>
  <c r="P4" i="16"/>
  <c r="O4" i="16"/>
  <c r="N4" i="16"/>
  <c r="U3" i="16"/>
  <c r="T3" i="16"/>
  <c r="S3" i="16"/>
  <c r="R3" i="16"/>
  <c r="R48" i="16" s="1"/>
  <c r="Q3" i="16"/>
  <c r="P3" i="16"/>
  <c r="O3" i="16"/>
  <c r="N3" i="16"/>
  <c r="N48" i="16" s="1"/>
  <c r="M47" i="16"/>
  <c r="M46" i="16"/>
  <c r="M45" i="16"/>
  <c r="M44" i="16"/>
  <c r="M43" i="16"/>
  <c r="M42" i="16"/>
  <c r="M41" i="16"/>
  <c r="M40" i="16"/>
  <c r="M39" i="16"/>
  <c r="M38" i="16"/>
  <c r="M37" i="16"/>
  <c r="M36" i="16"/>
  <c r="M35" i="16"/>
  <c r="M34" i="16"/>
  <c r="M33" i="16"/>
  <c r="M32" i="16"/>
  <c r="M31" i="16"/>
  <c r="M30" i="16"/>
  <c r="M29" i="16"/>
  <c r="M28" i="16"/>
  <c r="M27" i="16"/>
  <c r="M26" i="16"/>
  <c r="M25" i="16"/>
  <c r="M24" i="16"/>
  <c r="M23" i="16"/>
  <c r="M22" i="16"/>
  <c r="M21" i="16"/>
  <c r="M20" i="16"/>
  <c r="M19" i="16"/>
  <c r="M18" i="16"/>
  <c r="M17" i="16"/>
  <c r="M9" i="16"/>
  <c r="M8" i="16"/>
  <c r="M3" i="16"/>
  <c r="Y58" i="11"/>
  <c r="Y57" i="11"/>
  <c r="Y56" i="11"/>
  <c r="Y47" i="11"/>
  <c r="Y46" i="11"/>
  <c r="Y45" i="11"/>
  <c r="X52" i="11"/>
  <c r="X51" i="11"/>
  <c r="X40" i="11"/>
  <c r="X39" i="11"/>
  <c r="X38" i="11"/>
  <c r="X37" i="11"/>
  <c r="X34" i="11"/>
  <c r="X33" i="11"/>
  <c r="X32" i="11"/>
  <c r="X31" i="11"/>
  <c r="X19" i="11"/>
  <c r="X18" i="11"/>
  <c r="V18" i="11"/>
  <c r="V52" i="11"/>
  <c r="V51" i="11"/>
  <c r="V40" i="11"/>
  <c r="V39" i="11"/>
  <c r="V38" i="11"/>
  <c r="V37" i="11"/>
  <c r="V34" i="11"/>
  <c r="V33" i="11"/>
  <c r="V32" i="11"/>
  <c r="V31" i="11"/>
  <c r="V19" i="11"/>
  <c r="U52" i="11"/>
  <c r="U40" i="11"/>
  <c r="U39" i="11"/>
  <c r="U38" i="11"/>
  <c r="U37" i="11"/>
  <c r="U34" i="11"/>
  <c r="U32" i="11"/>
  <c r="U19" i="11"/>
  <c r="U18" i="11"/>
  <c r="S18" i="11"/>
  <c r="S52" i="11"/>
  <c r="S51" i="11"/>
  <c r="S40" i="11"/>
  <c r="S39" i="11"/>
  <c r="S38" i="11"/>
  <c r="S37" i="11"/>
  <c r="S34" i="11"/>
  <c r="S33" i="11"/>
  <c r="S32" i="11"/>
  <c r="S31" i="11"/>
  <c r="S19" i="11"/>
  <c r="P52" i="11"/>
  <c r="P51" i="11"/>
  <c r="P40" i="11"/>
  <c r="P39" i="11"/>
  <c r="P38" i="11"/>
  <c r="P37" i="11"/>
  <c r="P33" i="11"/>
  <c r="P31" i="11"/>
  <c r="P19" i="11"/>
  <c r="W46" i="41"/>
  <c r="W45" i="41"/>
  <c r="W44" i="41"/>
  <c r="W43" i="41"/>
  <c r="W42" i="41"/>
  <c r="W41" i="41"/>
  <c r="W40" i="41"/>
  <c r="W39" i="41"/>
  <c r="W38" i="41"/>
  <c r="W37" i="41"/>
  <c r="W34" i="41"/>
  <c r="W33" i="41"/>
  <c r="W32" i="41"/>
  <c r="W29" i="41"/>
  <c r="W28" i="41"/>
  <c r="W27" i="41"/>
  <c r="W26" i="41"/>
  <c r="W25" i="41"/>
  <c r="W24" i="41"/>
  <c r="W23" i="41"/>
  <c r="W22" i="41"/>
  <c r="W21" i="41"/>
  <c r="W20" i="41"/>
  <c r="W19" i="41"/>
  <c r="W18" i="41"/>
  <c r="W17" i="41"/>
  <c r="W16" i="41"/>
  <c r="W15" i="41"/>
  <c r="W14" i="41"/>
  <c r="W13" i="41"/>
  <c r="W12" i="41"/>
  <c r="W11" i="41"/>
  <c r="W7" i="41"/>
  <c r="W6" i="41"/>
  <c r="W5" i="41"/>
  <c r="W4" i="41"/>
  <c r="V4" i="41"/>
  <c r="V46" i="41"/>
  <c r="V45" i="41"/>
  <c r="V44" i="41"/>
  <c r="V43" i="41"/>
  <c r="V42" i="41"/>
  <c r="V41" i="41"/>
  <c r="V40" i="41"/>
  <c r="V39" i="41"/>
  <c r="V38" i="41"/>
  <c r="V37" i="41"/>
  <c r="V34" i="41"/>
  <c r="V33" i="41"/>
  <c r="V32" i="41"/>
  <c r="V29" i="41"/>
  <c r="V28" i="41"/>
  <c r="V27" i="41"/>
  <c r="V26" i="41"/>
  <c r="V25" i="41"/>
  <c r="V24" i="41"/>
  <c r="V23" i="41"/>
  <c r="V22" i="41"/>
  <c r="V21" i="41"/>
  <c r="V20" i="41"/>
  <c r="V19" i="41"/>
  <c r="V18" i="41"/>
  <c r="V17" i="41"/>
  <c r="V16" i="41"/>
  <c r="V15" i="41"/>
  <c r="V14" i="41"/>
  <c r="V13" i="41"/>
  <c r="V12" i="41"/>
  <c r="V11" i="41"/>
  <c r="V7" i="41"/>
  <c r="V6" i="41"/>
  <c r="V5" i="41"/>
  <c r="U4" i="41"/>
  <c r="U46" i="41"/>
  <c r="U45" i="41"/>
  <c r="U44" i="41"/>
  <c r="U43" i="41"/>
  <c r="U42" i="41"/>
  <c r="U41" i="41"/>
  <c r="U40" i="41"/>
  <c r="U39" i="41"/>
  <c r="U38" i="41"/>
  <c r="U37" i="41"/>
  <c r="U34" i="41"/>
  <c r="U33" i="41"/>
  <c r="U32" i="41"/>
  <c r="U29" i="41"/>
  <c r="U28" i="41"/>
  <c r="U27" i="41"/>
  <c r="U26" i="41"/>
  <c r="U25" i="41"/>
  <c r="U24" i="41"/>
  <c r="U23" i="41"/>
  <c r="U22" i="41"/>
  <c r="U21" i="41"/>
  <c r="U20" i="41"/>
  <c r="U19" i="41"/>
  <c r="U18" i="41"/>
  <c r="U17" i="41"/>
  <c r="U16" i="41"/>
  <c r="U15" i="41"/>
  <c r="U14" i="41"/>
  <c r="U13" i="41"/>
  <c r="U12" i="41"/>
  <c r="U11" i="41"/>
  <c r="U7" i="41"/>
  <c r="U6" i="41"/>
  <c r="U5" i="41"/>
  <c r="T4" i="41"/>
  <c r="T46" i="41"/>
  <c r="T45" i="41"/>
  <c r="T44" i="41"/>
  <c r="T43" i="41"/>
  <c r="T42" i="41"/>
  <c r="T41" i="41"/>
  <c r="T40" i="41"/>
  <c r="T39" i="41"/>
  <c r="T38" i="41"/>
  <c r="T37" i="41"/>
  <c r="T34" i="41"/>
  <c r="T33" i="41"/>
  <c r="T32" i="41"/>
  <c r="T29" i="41"/>
  <c r="T28" i="41"/>
  <c r="T27" i="41"/>
  <c r="T26" i="41"/>
  <c r="T25" i="41"/>
  <c r="T24" i="41"/>
  <c r="T23" i="41"/>
  <c r="T22" i="41"/>
  <c r="T21" i="41"/>
  <c r="T20" i="41"/>
  <c r="T19" i="41"/>
  <c r="T18" i="41"/>
  <c r="T17" i="41"/>
  <c r="T16" i="41"/>
  <c r="T15" i="41"/>
  <c r="T14" i="41"/>
  <c r="T13" i="41"/>
  <c r="T12" i="41"/>
  <c r="T11" i="41"/>
  <c r="T7" i="41"/>
  <c r="T6" i="41"/>
  <c r="T5" i="41"/>
  <c r="S46" i="41"/>
  <c r="S45" i="41"/>
  <c r="S44" i="41"/>
  <c r="S43" i="41"/>
  <c r="S42" i="41"/>
  <c r="S41" i="41"/>
  <c r="S40" i="41"/>
  <c r="S39" i="41"/>
  <c r="S38" i="41"/>
  <c r="S37" i="41"/>
  <c r="S34" i="41"/>
  <c r="S33" i="41"/>
  <c r="S32" i="41"/>
  <c r="S29" i="41"/>
  <c r="S28" i="41"/>
  <c r="S27" i="41"/>
  <c r="S26" i="41"/>
  <c r="S25" i="41"/>
  <c r="S24" i="41"/>
  <c r="S23" i="41"/>
  <c r="S22" i="41"/>
  <c r="S21" i="41"/>
  <c r="S20" i="41"/>
  <c r="S19" i="41"/>
  <c r="S18" i="41"/>
  <c r="S17" i="41"/>
  <c r="S16" i="41"/>
  <c r="S15" i="41"/>
  <c r="S14" i="41"/>
  <c r="S13" i="41"/>
  <c r="S12" i="41"/>
  <c r="S11" i="41"/>
  <c r="S7" i="41"/>
  <c r="S6" i="41"/>
  <c r="S5" i="41"/>
  <c r="S4" i="41"/>
  <c r="R4" i="41"/>
  <c r="R46" i="41"/>
  <c r="R45" i="41"/>
  <c r="R44" i="41"/>
  <c r="R43" i="41"/>
  <c r="R42" i="41"/>
  <c r="R41" i="41"/>
  <c r="R40" i="41"/>
  <c r="R39" i="41"/>
  <c r="R38" i="41"/>
  <c r="R37" i="41"/>
  <c r="R34" i="41"/>
  <c r="R33" i="41"/>
  <c r="R32" i="41"/>
  <c r="R29" i="41"/>
  <c r="R28" i="41"/>
  <c r="R27" i="41"/>
  <c r="R26" i="41"/>
  <c r="R25" i="41"/>
  <c r="R24" i="41"/>
  <c r="R23" i="41"/>
  <c r="R22" i="41"/>
  <c r="R21" i="41"/>
  <c r="R20" i="41"/>
  <c r="R19" i="41"/>
  <c r="R18" i="41"/>
  <c r="R17" i="41"/>
  <c r="R16" i="41"/>
  <c r="R15" i="41"/>
  <c r="R14" i="41"/>
  <c r="R13" i="41"/>
  <c r="R12" i="41"/>
  <c r="R11" i="41"/>
  <c r="R7" i="41"/>
  <c r="R6" i="41"/>
  <c r="R5" i="41"/>
  <c r="Q4" i="41"/>
  <c r="Q46" i="41"/>
  <c r="Q45" i="41"/>
  <c r="Q44" i="41"/>
  <c r="Q43" i="41"/>
  <c r="Q42" i="41"/>
  <c r="Q41" i="41"/>
  <c r="Q40" i="41"/>
  <c r="Q39" i="41"/>
  <c r="Q38" i="41"/>
  <c r="Q37" i="41"/>
  <c r="Q34" i="41"/>
  <c r="Q33" i="41"/>
  <c r="Q32" i="41"/>
  <c r="Q29" i="41"/>
  <c r="Q28" i="41"/>
  <c r="Q27" i="41"/>
  <c r="Q26" i="41"/>
  <c r="Q25" i="41"/>
  <c r="Q24" i="41"/>
  <c r="Q23" i="41"/>
  <c r="Q22" i="41"/>
  <c r="Q21" i="41"/>
  <c r="Q20" i="41"/>
  <c r="Q19" i="41"/>
  <c r="Q18" i="41"/>
  <c r="Q17" i="41"/>
  <c r="Q16" i="41"/>
  <c r="Q15" i="41"/>
  <c r="Q14" i="41"/>
  <c r="Q13" i="41"/>
  <c r="Q12" i="41"/>
  <c r="Q11" i="41"/>
  <c r="Q7" i="41"/>
  <c r="Q6" i="41"/>
  <c r="Q5" i="41"/>
  <c r="P4" i="41"/>
  <c r="P46" i="41"/>
  <c r="P45" i="41"/>
  <c r="P44" i="41"/>
  <c r="P43" i="41"/>
  <c r="P42" i="41"/>
  <c r="P41" i="41"/>
  <c r="P40" i="41"/>
  <c r="P39" i="41"/>
  <c r="P38" i="41"/>
  <c r="P37" i="41"/>
  <c r="P34" i="41"/>
  <c r="P33" i="41"/>
  <c r="P32" i="41"/>
  <c r="P29" i="41"/>
  <c r="P28" i="41"/>
  <c r="P27" i="41"/>
  <c r="P26" i="41"/>
  <c r="P25" i="41"/>
  <c r="P24" i="41"/>
  <c r="P23" i="41"/>
  <c r="P22" i="41"/>
  <c r="P21" i="41"/>
  <c r="P20" i="41"/>
  <c r="P19" i="41"/>
  <c r="P18" i="41"/>
  <c r="P17" i="41"/>
  <c r="P16" i="41"/>
  <c r="P15" i="41"/>
  <c r="P14" i="41"/>
  <c r="P13" i="41"/>
  <c r="P12" i="41"/>
  <c r="P11" i="41"/>
  <c r="P7" i="41"/>
  <c r="P6" i="41"/>
  <c r="P5" i="41"/>
  <c r="O46" i="41"/>
  <c r="O45" i="41"/>
  <c r="O43" i="41"/>
  <c r="O42" i="41"/>
  <c r="O41" i="41"/>
  <c r="O40" i="41"/>
  <c r="O39" i="41"/>
  <c r="O38" i="41"/>
  <c r="O37" i="41"/>
  <c r="O34" i="41"/>
  <c r="O33" i="41"/>
  <c r="O32" i="41"/>
  <c r="O29" i="41"/>
  <c r="O28" i="41"/>
  <c r="O27" i="41"/>
  <c r="O26" i="41"/>
  <c r="O25" i="41"/>
  <c r="O24" i="41"/>
  <c r="O23" i="41"/>
  <c r="O22" i="41"/>
  <c r="O21" i="41"/>
  <c r="O20" i="41"/>
  <c r="O19" i="41"/>
  <c r="O18" i="41"/>
  <c r="O17" i="41"/>
  <c r="O16" i="41"/>
  <c r="O15" i="41"/>
  <c r="O14" i="41"/>
  <c r="O13" i="41"/>
  <c r="O12" i="41"/>
  <c r="O11" i="41"/>
  <c r="O7" i="41"/>
  <c r="O6" i="41"/>
  <c r="O5" i="41"/>
  <c r="O4" i="41"/>
  <c r="Y59" i="11" l="1"/>
  <c r="V59" i="11"/>
  <c r="V62" i="11" s="1"/>
  <c r="X59" i="11"/>
  <c r="X62" i="11" s="1"/>
  <c r="S59" i="11"/>
  <c r="S62" i="11" s="1"/>
  <c r="R52" i="16"/>
  <c r="I25" i="48"/>
  <c r="N52" i="16"/>
  <c r="E25" i="48"/>
  <c r="M48" i="16"/>
  <c r="T48" i="16"/>
  <c r="T52" i="16" s="1"/>
  <c r="Q48" i="16"/>
  <c r="S48" i="16"/>
  <c r="U48" i="16"/>
  <c r="U52" i="16" s="1"/>
  <c r="O48" i="16"/>
  <c r="P28" i="12"/>
  <c r="T47" i="41"/>
  <c r="S28" i="12"/>
  <c r="P48" i="16"/>
  <c r="W47" i="41"/>
  <c r="S47" i="41"/>
  <c r="S50" i="41" s="1"/>
  <c r="R47" i="41"/>
  <c r="P47" i="41"/>
  <c r="E23" i="48" s="1"/>
  <c r="Q47" i="41"/>
  <c r="U47" i="41"/>
  <c r="V47" i="41"/>
  <c r="V50" i="41" s="1"/>
  <c r="F90" i="13"/>
  <c r="F12" i="28"/>
  <c r="P12" i="28" s="1"/>
  <c r="F9" i="28"/>
  <c r="P9" i="28" s="1"/>
  <c r="F8" i="28"/>
  <c r="P8" i="28" s="1"/>
  <c r="F7" i="28"/>
  <c r="P7" i="28" s="1"/>
  <c r="F6" i="28"/>
  <c r="P6" i="28" s="1"/>
  <c r="F5" i="28"/>
  <c r="P5" i="28" s="1"/>
  <c r="F4" i="28"/>
  <c r="P4" i="28" s="1"/>
  <c r="D41" i="48"/>
  <c r="G60" i="13"/>
  <c r="G58" i="13"/>
  <c r="G48" i="13"/>
  <c r="Q12" i="15"/>
  <c r="G39" i="13"/>
  <c r="G37" i="13"/>
  <c r="G35" i="13"/>
  <c r="G36" i="13"/>
  <c r="J15" i="15"/>
  <c r="J18" i="15" s="1"/>
  <c r="P11" i="15" s="1"/>
  <c r="W48" i="16" l="1"/>
  <c r="P13" i="28"/>
  <c r="M27" i="48" s="1"/>
  <c r="Y62" i="11"/>
  <c r="M23" i="48"/>
  <c r="Q52" i="16"/>
  <c r="H25" i="48"/>
  <c r="P52" i="16"/>
  <c r="G25" i="48"/>
  <c r="D25" i="48"/>
  <c r="M52" i="16"/>
  <c r="O52" i="16"/>
  <c r="F25" i="48"/>
  <c r="S52" i="16"/>
  <c r="J25" i="48"/>
  <c r="R50" i="41"/>
  <c r="G23" i="48"/>
  <c r="W50" i="41"/>
  <c r="L23" i="48"/>
  <c r="T50" i="41"/>
  <c r="U50" i="41"/>
  <c r="J23" i="48"/>
  <c r="Q50" i="41"/>
  <c r="F23" i="48"/>
  <c r="P50" i="41"/>
  <c r="P29" i="12"/>
  <c r="D26" i="48"/>
  <c r="S29" i="12"/>
  <c r="L26" i="48"/>
  <c r="F89" i="13"/>
  <c r="D40" i="48"/>
  <c r="D5" i="48"/>
  <c r="M53" i="16" l="1"/>
  <c r="G82" i="13"/>
  <c r="D32" i="48" s="1"/>
  <c r="I72" i="13" l="1"/>
  <c r="N72" i="13"/>
  <c r="N73" i="13" s="1"/>
  <c r="M72" i="13"/>
  <c r="M73" i="13" s="1"/>
  <c r="F48" i="11"/>
  <c r="F41" i="11"/>
  <c r="O73" i="13" l="1"/>
  <c r="G81" i="13"/>
  <c r="D30" i="48" s="1"/>
  <c r="F27" i="11" l="1"/>
  <c r="F20" i="11"/>
  <c r="C13" i="28" l="1"/>
  <c r="I16" i="12"/>
  <c r="I28" i="12"/>
  <c r="H10" i="13" l="1"/>
  <c r="H24" i="13" l="1"/>
  <c r="G33" i="13" s="1"/>
  <c r="I8" i="12"/>
  <c r="I30" i="12" s="1"/>
  <c r="H17" i="13"/>
  <c r="G54" i="13" s="1"/>
  <c r="E13" i="11"/>
  <c r="G44" i="41" s="1"/>
  <c r="G47" i="41" s="1"/>
  <c r="G49" i="41" s="1"/>
  <c r="C13" i="11"/>
  <c r="F51" i="11" l="1"/>
  <c r="G44" i="13"/>
  <c r="Q5" i="12" s="1"/>
  <c r="I33" i="12"/>
  <c r="O44" i="41"/>
  <c r="O47" i="41" s="1"/>
  <c r="X47" i="41" s="1"/>
  <c r="G42" i="13"/>
  <c r="G38" i="13"/>
  <c r="Q14" i="12" s="1"/>
  <c r="G40" i="13"/>
  <c r="F31" i="11"/>
  <c r="D7" i="48"/>
  <c r="O50" i="41" l="1"/>
  <c r="O51" i="41" s="1"/>
  <c r="F87" i="13"/>
  <c r="D38" i="48"/>
  <c r="Q28" i="12"/>
  <c r="I26" i="48" s="1"/>
  <c r="U31" i="11"/>
  <c r="F32" i="11"/>
  <c r="U51" i="11"/>
  <c r="F57" i="11"/>
  <c r="R21" i="12"/>
  <c r="R12" i="12"/>
  <c r="I26" i="13"/>
  <c r="Q29" i="12" l="1"/>
  <c r="R28" i="12"/>
  <c r="P32" i="11"/>
  <c r="F33" i="11"/>
  <c r="R29" i="12" l="1"/>
  <c r="P30" i="12" s="1"/>
  <c r="K26" i="48"/>
  <c r="U33" i="11"/>
  <c r="F34" i="11"/>
  <c r="U59" i="11" l="1"/>
  <c r="I23" i="48" s="1"/>
  <c r="G61" i="13"/>
  <c r="G50" i="13"/>
  <c r="P34" i="11"/>
  <c r="P59" i="11" s="1"/>
  <c r="D23" i="48" s="1"/>
  <c r="U62" i="11" l="1"/>
  <c r="P62" i="11"/>
  <c r="D13" i="48"/>
  <c r="P63" i="11" l="1"/>
  <c r="G80" i="13"/>
  <c r="D28" i="48" s="1"/>
  <c r="H83" i="13" l="1"/>
  <c r="G55" i="13" s="1"/>
  <c r="G56" i="13" s="1"/>
  <c r="D34" i="48" l="1"/>
  <c r="D48" i="48" s="1"/>
  <c r="G96" i="13"/>
  <c r="H63" i="13"/>
  <c r="D12" i="48"/>
  <c r="G49" i="13"/>
  <c r="D15" i="48" l="1"/>
  <c r="G110" i="13"/>
  <c r="F88" i="13"/>
  <c r="F91" i="13" s="1"/>
  <c r="D43" i="48" s="1"/>
  <c r="D8" i="48"/>
  <c r="H52" i="13"/>
  <c r="G97" i="13" s="1"/>
  <c r="D39" i="48"/>
  <c r="G95" i="13" l="1"/>
  <c r="I65" i="13"/>
  <c r="D10" i="48"/>
  <c r="G100" i="13" l="1"/>
  <c r="D17" i="48"/>
  <c r="G99" i="13"/>
  <c r="G98" i="13"/>
  <c r="D50" i="48"/>
  <c r="D47" i="48"/>
  <c r="D51" i="48" l="1"/>
  <c r="D52" i="48"/>
  <c r="D49" i="48"/>
</calcChain>
</file>

<file path=xl/sharedStrings.xml><?xml version="1.0" encoding="utf-8"?>
<sst xmlns="http://schemas.openxmlformats.org/spreadsheetml/2006/main" count="882" uniqueCount="748">
  <si>
    <t>SUMMARY OF RISK WEIGHTED ASSETS AND CAPITAL RATIOS</t>
  </si>
  <si>
    <t>A</t>
  </si>
  <si>
    <t>Regulatory Capital Components</t>
  </si>
  <si>
    <t>Retained Earnings</t>
  </si>
  <si>
    <t>◄ E25</t>
  </si>
  <si>
    <t>Gross Tier 1 capital</t>
  </si>
  <si>
    <t>◄ E28</t>
  </si>
  <si>
    <t>Less: Tier 1 deductions</t>
  </si>
  <si>
    <t>◄ Sum of RW01.1 to RW05.7</t>
  </si>
  <si>
    <t>Net Tier 1 capital</t>
  </si>
  <si>
    <t>◄ RW06</t>
  </si>
  <si>
    <t>Gross tier 2 capital</t>
  </si>
  <si>
    <t>◄ RW07</t>
  </si>
  <si>
    <t>Less: Tier 2 deductions</t>
  </si>
  <si>
    <t>◄ RW09.2 + RW09.3 - RW09.1</t>
  </si>
  <si>
    <t>Net Tier 2 capital</t>
  </si>
  <si>
    <t>◄ RW10</t>
  </si>
  <si>
    <t>Total Regulatory capital</t>
  </si>
  <si>
    <t>◄ RW12</t>
  </si>
  <si>
    <t>B</t>
  </si>
  <si>
    <t>Risk Weighted Assets Summary</t>
  </si>
  <si>
    <t>Asset type</t>
  </si>
  <si>
    <t>Risk weight applicable</t>
  </si>
  <si>
    <t>Risk weight calculations by CU</t>
  </si>
  <si>
    <t>Cash and Investments</t>
  </si>
  <si>
    <t>Loans</t>
  </si>
  <si>
    <t>Other assets (including intangible and fixed assets)</t>
  </si>
  <si>
    <t>Off balance sheets</t>
  </si>
  <si>
    <t>Total Risk Weighted Assets</t>
  </si>
  <si>
    <t>◄ RW18</t>
  </si>
  <si>
    <t>Operational risk - risk weighted equivalent value</t>
  </si>
  <si>
    <t>◄ RW19</t>
  </si>
  <si>
    <t>Interest rate risk - risk weighted equivalent value</t>
  </si>
  <si>
    <t>◄ RW20</t>
  </si>
  <si>
    <t>Total risk weighted equivalent values</t>
  </si>
  <si>
    <t>◄ RW21</t>
  </si>
  <si>
    <t>C</t>
  </si>
  <si>
    <t>Net Assets</t>
  </si>
  <si>
    <t>Total assets</t>
  </si>
  <si>
    <t>◄ A97</t>
  </si>
  <si>
    <t>Less: Section 5(5) deductions</t>
  </si>
  <si>
    <t>Add: Off balance sheet assets</t>
  </si>
  <si>
    <t>◄ (N01+N02+0.50(N03+N04)+0.20*(N05+N06)+N08.2</t>
  </si>
  <si>
    <t>Less: CEBA loans</t>
  </si>
  <si>
    <t>◄ CL401</t>
  </si>
  <si>
    <t>Net assets</t>
  </si>
  <si>
    <t>◄ RW25</t>
  </si>
  <si>
    <t>D</t>
  </si>
  <si>
    <t xml:space="preserve">Capital Ratios </t>
  </si>
  <si>
    <t>Minimum</t>
  </si>
  <si>
    <t>Consolidated Tier 1 capital ratio</t>
  </si>
  <si>
    <t>◄ RW27.3</t>
  </si>
  <si>
    <t>Consolidated  Retained earnings to Risk weighted Capital Ratio (%)</t>
  </si>
  <si>
    <t>◄ RW27.4</t>
  </si>
  <si>
    <t>Consolidated Total capital ratio</t>
  </si>
  <si>
    <t>◄ RW22</t>
  </si>
  <si>
    <t>Consolidated Capital conservation buffer ratio</t>
  </si>
  <si>
    <t>Consolidated Total supervisory capital ratio</t>
  </si>
  <si>
    <t>Consolidated Leverage ratio</t>
  </si>
  <si>
    <t>◄ RW27</t>
  </si>
  <si>
    <t>&lt;- Cells to be filled in by the credit union</t>
  </si>
  <si>
    <t>Cash and Deposits</t>
  </si>
  <si>
    <t>Amount</t>
  </si>
  <si>
    <t>Risk Weight</t>
  </si>
  <si>
    <t>Rule reference</t>
  </si>
  <si>
    <t>Cash</t>
  </si>
  <si>
    <r>
      <t xml:space="preserve">A01 </t>
    </r>
    <r>
      <rPr>
        <sz val="8"/>
        <rFont val="Courier New"/>
        <family val="3"/>
      </rPr>
      <t xml:space="preserve">►  </t>
    </r>
  </si>
  <si>
    <t>11(2), Table 2, a</t>
  </si>
  <si>
    <t>Deposits in a League, Central 1 Credit Union, FCDQ, or CCD</t>
  </si>
  <si>
    <r>
      <t xml:space="preserve">A03 </t>
    </r>
    <r>
      <rPr>
        <sz val="8"/>
        <rFont val="Courier New"/>
        <family val="3"/>
      </rPr>
      <t xml:space="preserve">►  </t>
    </r>
  </si>
  <si>
    <t>11(2), Table 2, w</t>
  </si>
  <si>
    <r>
      <t xml:space="preserve">Deposits in a deposit taking institution in Canada </t>
    </r>
    <r>
      <rPr>
        <sz val="7"/>
        <rFont val="Arial"/>
        <family val="2"/>
      </rPr>
      <t>(e.g. Banks and Trust Cos.)</t>
    </r>
  </si>
  <si>
    <r>
      <t xml:space="preserve">A05 </t>
    </r>
    <r>
      <rPr>
        <sz val="8"/>
        <rFont val="Courier New"/>
        <family val="3"/>
      </rPr>
      <t xml:space="preserve">►  </t>
    </r>
  </si>
  <si>
    <t>11(2), Table 2, u</t>
  </si>
  <si>
    <t>Cheques and other items in Transit</t>
  </si>
  <si>
    <r>
      <t xml:space="preserve">A07 </t>
    </r>
    <r>
      <rPr>
        <sz val="8"/>
        <rFont val="Courier New"/>
        <family val="3"/>
      </rPr>
      <t xml:space="preserve">►  </t>
    </r>
  </si>
  <si>
    <t>11(2), Table 2, o</t>
  </si>
  <si>
    <t>Total Cash and Deposits</t>
  </si>
  <si>
    <r>
      <t xml:space="preserve">A09 </t>
    </r>
    <r>
      <rPr>
        <b/>
        <sz val="8"/>
        <color theme="0"/>
        <rFont val="Courier New"/>
        <family val="3"/>
      </rPr>
      <t>►</t>
    </r>
  </si>
  <si>
    <t>Investments</t>
  </si>
  <si>
    <t>Federal govt issued securities (incl. govt agencies)</t>
  </si>
  <si>
    <r>
      <t xml:space="preserve">A10 </t>
    </r>
    <r>
      <rPr>
        <sz val="8"/>
        <rFont val="Courier New"/>
        <family val="3"/>
      </rPr>
      <t xml:space="preserve">►  </t>
    </r>
  </si>
  <si>
    <t>11(2), Table 2, b</t>
  </si>
  <si>
    <t>Ontario govt issued securities (incl. govt agencies)</t>
  </si>
  <si>
    <r>
      <t xml:space="preserve">A12 </t>
    </r>
    <r>
      <rPr>
        <sz val="8"/>
        <rFont val="Courier New"/>
        <family val="3"/>
      </rPr>
      <t xml:space="preserve">►  </t>
    </r>
  </si>
  <si>
    <t>11(2), Table 2, c</t>
  </si>
  <si>
    <t>Other provincial government issued securities (incl. government agencies) of AAA to A</t>
  </si>
  <si>
    <r>
      <t xml:space="preserve">A12.1 </t>
    </r>
    <r>
      <rPr>
        <sz val="8"/>
        <rFont val="Courier New"/>
        <family val="3"/>
      </rPr>
      <t xml:space="preserve">►  </t>
    </r>
  </si>
  <si>
    <t>11(2), Table 2, d</t>
  </si>
  <si>
    <t>Other provincial government issued securities (incl. government agencies) of A- to BBB</t>
  </si>
  <si>
    <r>
      <t xml:space="preserve">A12.2 </t>
    </r>
    <r>
      <rPr>
        <sz val="8"/>
        <rFont val="Courier New"/>
        <family val="3"/>
      </rPr>
      <t xml:space="preserve">►  </t>
    </r>
  </si>
  <si>
    <t>11(2), Table 2, p</t>
  </si>
  <si>
    <t>Other provincial government issued securities (incl. government agencies) of BBB- or less</t>
  </si>
  <si>
    <r>
      <t xml:space="preserve">A12.3 </t>
    </r>
    <r>
      <rPr>
        <sz val="8"/>
        <rFont val="Courier New"/>
        <family val="3"/>
      </rPr>
      <t xml:space="preserve">►  </t>
    </r>
  </si>
  <si>
    <t>11(2), Table 2, ff</t>
  </si>
  <si>
    <t xml:space="preserve">Securities issued by BIS, IMF,ECB, EC, ESM and EFSF </t>
  </si>
  <si>
    <r>
      <t xml:space="preserve">A12.4 </t>
    </r>
    <r>
      <rPr>
        <sz val="8"/>
        <rFont val="Courier New"/>
        <family val="3"/>
      </rPr>
      <t xml:space="preserve">►  </t>
    </r>
  </si>
  <si>
    <t>11(2), Table 2, k</t>
  </si>
  <si>
    <t>Securities issued by a sovereign or its central bank (Other than Canada) - rated AAA to AA-</t>
  </si>
  <si>
    <r>
      <t xml:space="preserve">A12.5 </t>
    </r>
    <r>
      <rPr>
        <sz val="8"/>
        <rFont val="Courier New"/>
        <family val="3"/>
      </rPr>
      <t xml:space="preserve">►  </t>
    </r>
  </si>
  <si>
    <t>11(2), Table 2, l</t>
  </si>
  <si>
    <t>Securities issued by a sovereign or its central bank (Other than Canada)- rated A+ to A-</t>
  </si>
  <si>
    <r>
      <t xml:space="preserve">A12.6 </t>
    </r>
    <r>
      <rPr>
        <sz val="8"/>
        <rFont val="Courier New"/>
        <family val="3"/>
      </rPr>
      <t xml:space="preserve">►  </t>
    </r>
  </si>
  <si>
    <t>11(2), Table 2, y</t>
  </si>
  <si>
    <t>Securities issued by a sovereign or its central bank (Other than Canada)- rated BBB+ to BBB-</t>
  </si>
  <si>
    <r>
      <t xml:space="preserve">A12.7 </t>
    </r>
    <r>
      <rPr>
        <sz val="8"/>
        <rFont val="Courier New"/>
        <family val="3"/>
      </rPr>
      <t xml:space="preserve">►  </t>
    </r>
  </si>
  <si>
    <t>11(2), Table 2, ii</t>
  </si>
  <si>
    <t>Securities issued by a sovereign or its central bank (Other than Canada)- rated BB+ to B-</t>
  </si>
  <si>
    <r>
      <t xml:space="preserve">A12.8 </t>
    </r>
    <r>
      <rPr>
        <sz val="8"/>
        <rFont val="Courier New"/>
        <family val="3"/>
      </rPr>
      <t xml:space="preserve">►  </t>
    </r>
  </si>
  <si>
    <t>11(2), Table 2,uu</t>
  </si>
  <si>
    <t>Securities issued by a sovereign or its central bank (Other than Canada)- rated below B-</t>
  </si>
  <si>
    <r>
      <t xml:space="preserve">A12.9 </t>
    </r>
    <r>
      <rPr>
        <sz val="8"/>
        <rFont val="Courier New"/>
        <family val="3"/>
      </rPr>
      <t xml:space="preserve">►  </t>
    </r>
  </si>
  <si>
    <t>11(2), Table 2,ooo</t>
  </si>
  <si>
    <t>Securities issued by specific multilateral development bank</t>
  </si>
  <si>
    <r>
      <t xml:space="preserve">A12.10 </t>
    </r>
    <r>
      <rPr>
        <sz val="8"/>
        <rFont val="Courier New"/>
        <family val="3"/>
      </rPr>
      <t xml:space="preserve">►  </t>
    </r>
  </si>
  <si>
    <t>11(2), Table 2, m</t>
  </si>
  <si>
    <t>Securities issued by multilateral development bank rated AAA to AA-</t>
  </si>
  <si>
    <r>
      <t xml:space="preserve">A12.11 </t>
    </r>
    <r>
      <rPr>
        <sz val="8"/>
        <rFont val="Courier New"/>
        <family val="3"/>
      </rPr>
      <t xml:space="preserve">►  </t>
    </r>
  </si>
  <si>
    <t>11(2), Table 2, aa</t>
  </si>
  <si>
    <t>Securities issued by multilateral development bank rated A+ to BBB-</t>
  </si>
  <si>
    <r>
      <t xml:space="preserve">A12.12 </t>
    </r>
    <r>
      <rPr>
        <sz val="8"/>
        <rFont val="Courier New"/>
        <family val="3"/>
      </rPr>
      <t xml:space="preserve">►  </t>
    </r>
  </si>
  <si>
    <t>11(2), Table 2,kk</t>
  </si>
  <si>
    <t>Securities issued by multilateral development bank rated BB+ to B-</t>
  </si>
  <si>
    <r>
      <t xml:space="preserve">A12.13 </t>
    </r>
    <r>
      <rPr>
        <sz val="8"/>
        <rFont val="Courier New"/>
        <family val="3"/>
      </rPr>
      <t xml:space="preserve">►  </t>
    </r>
  </si>
  <si>
    <t>11(2), Table 2,ww</t>
  </si>
  <si>
    <t>Securities issued by multilateral development bank rated below B-</t>
  </si>
  <si>
    <r>
      <t xml:space="preserve">A12.14 </t>
    </r>
    <r>
      <rPr>
        <sz val="8"/>
        <rFont val="Courier New"/>
        <family val="3"/>
      </rPr>
      <t xml:space="preserve">►  </t>
    </r>
  </si>
  <si>
    <t>11(2), Table 2,qqq</t>
  </si>
  <si>
    <t>Investments in subsidiaries (FI only) that qualifies for equity accounting treatment as per Rule section 2(2)</t>
  </si>
  <si>
    <r>
      <t xml:space="preserve">A14 </t>
    </r>
    <r>
      <rPr>
        <sz val="8"/>
        <rFont val="Courier New"/>
        <family val="3"/>
      </rPr>
      <t xml:space="preserve">►  </t>
    </r>
  </si>
  <si>
    <t>2(2),and 11(2)Table 2, i</t>
  </si>
  <si>
    <t>Investments in own securities that are included in Tier 2 capital;</t>
  </si>
  <si>
    <r>
      <t xml:space="preserve">A14.4 </t>
    </r>
    <r>
      <rPr>
        <sz val="8"/>
        <rFont val="Courier New"/>
        <family val="3"/>
      </rPr>
      <t xml:space="preserve">►  </t>
    </r>
  </si>
  <si>
    <t>6(3) ii</t>
  </si>
  <si>
    <t xml:space="preserve">Securities secured by mtgs and guaranteed by CMHC </t>
  </si>
  <si>
    <r>
      <t xml:space="preserve">A16 </t>
    </r>
    <r>
      <rPr>
        <sz val="8"/>
        <rFont val="Courier New"/>
        <family val="3"/>
      </rPr>
      <t xml:space="preserve">►  </t>
    </r>
  </si>
  <si>
    <t>11(2), Table 2, h</t>
  </si>
  <si>
    <t xml:space="preserve">Commercial paper, banker's acceptances and similar instruments  </t>
  </si>
  <si>
    <t>11(2), Table 2, v</t>
  </si>
  <si>
    <t>guaranteed by a deposit-taking institution in Canada</t>
  </si>
  <si>
    <t>A18 ►</t>
  </si>
  <si>
    <t>Interest rate contracts with League, Central 1 Credit Union, FCDQ, or CCD</t>
  </si>
  <si>
    <t>A18.1 ►</t>
  </si>
  <si>
    <t>11(2), Table 2, x</t>
  </si>
  <si>
    <t>Securities issued by a municipality in Ontario (any rating) or other provinces/territory rated AAA to A</t>
  </si>
  <si>
    <t>A20 ►</t>
  </si>
  <si>
    <t>11(2), Table 2, q,r</t>
  </si>
  <si>
    <t xml:space="preserve">Securities issued by a municipality in other provinces/territory rated A- or less </t>
  </si>
  <si>
    <t>A20.1►</t>
  </si>
  <si>
    <t>11(2), Table 2, gg</t>
  </si>
  <si>
    <t>Securities issued by a school board, university, hospital etc. in Ontario (any rating)</t>
  </si>
  <si>
    <t>A22 ►</t>
  </si>
  <si>
    <t>11(2), Table 2, s,t</t>
  </si>
  <si>
    <t>or other provinces/territory rated AAA to A</t>
  </si>
  <si>
    <t xml:space="preserve">Securities issued by a school board, university, hospital etc. (other than Ontario) rated  A- or less </t>
  </si>
  <si>
    <t>A22.1►</t>
  </si>
  <si>
    <t>11(2), Table 2, hh</t>
  </si>
  <si>
    <t xml:space="preserve">Securities issued by public sector enterprise whose sovereign is rated AAA to AA- </t>
  </si>
  <si>
    <t>A22.2 ►</t>
  </si>
  <si>
    <t>11(2), Table 2, z</t>
  </si>
  <si>
    <t>Securities issued by public sector enterprise whose sovereign is rated A+ to A-</t>
  </si>
  <si>
    <t>A22.3 ►</t>
  </si>
  <si>
    <t>11(2), Table 2, jj</t>
  </si>
  <si>
    <t>Securities issued by public sector enterprise whose sovereign is rated BBB+ to B- or unrated</t>
  </si>
  <si>
    <t>A22.4 ►</t>
  </si>
  <si>
    <t>11(2), Table 2,vv</t>
  </si>
  <si>
    <t>Securities issued by public sector enterprise whose sovereign is rated below B-</t>
  </si>
  <si>
    <t>A22.5 ►</t>
  </si>
  <si>
    <t>11(2), Table 2,ppp</t>
  </si>
  <si>
    <t xml:space="preserve">Securities that are secured by mortgages NOT guaranteed by CMHC </t>
  </si>
  <si>
    <t>A24 ►</t>
  </si>
  <si>
    <t>11(2), Table 2, dd</t>
  </si>
  <si>
    <t>Central 1 investment shares</t>
  </si>
  <si>
    <t>A26 ►</t>
  </si>
  <si>
    <t>11(2), Table 2,kkk</t>
  </si>
  <si>
    <t>Other investments</t>
  </si>
  <si>
    <t>A28 ►</t>
  </si>
  <si>
    <t>See investment schedule tab</t>
  </si>
  <si>
    <t>Unrated retained securitization exposure</t>
  </si>
  <si>
    <t>A28.2►</t>
  </si>
  <si>
    <t>11(2), Table 2,vvv</t>
  </si>
  <si>
    <t>Unrealized gains and accrued receivables related to off balance sheet items</t>
  </si>
  <si>
    <t>A28.3 ►</t>
  </si>
  <si>
    <t>11(2), Table 2, n</t>
  </si>
  <si>
    <t>Total investments</t>
  </si>
  <si>
    <r>
      <t xml:space="preserve">A30 </t>
    </r>
    <r>
      <rPr>
        <b/>
        <sz val="8"/>
        <color theme="0"/>
        <rFont val="Courier New"/>
        <family val="3"/>
      </rPr>
      <t>►</t>
    </r>
  </si>
  <si>
    <t>Total</t>
  </si>
  <si>
    <r>
      <t xml:space="preserve">Total cash &amp; investments    </t>
    </r>
    <r>
      <rPr>
        <sz val="8"/>
        <color theme="0"/>
        <rFont val="Arial"/>
        <family val="2"/>
      </rPr>
      <t>(A09 + A30)</t>
    </r>
  </si>
  <si>
    <r>
      <t xml:space="preserve">A31 </t>
    </r>
    <r>
      <rPr>
        <b/>
        <sz val="10"/>
        <color indexed="9"/>
        <rFont val="Courier New"/>
        <family val="3"/>
      </rPr>
      <t>►</t>
    </r>
  </si>
  <si>
    <t>Total * Risk weights</t>
  </si>
  <si>
    <t>Total risk weighted asset</t>
  </si>
  <si>
    <t>Investment Category</t>
  </si>
  <si>
    <t>Aggregate Dollar</t>
  </si>
  <si>
    <t>Cost</t>
  </si>
  <si>
    <t>Accounting Value</t>
  </si>
  <si>
    <t>Equities in commercial entities</t>
  </si>
  <si>
    <t xml:space="preserve">A32 ►  </t>
  </si>
  <si>
    <t xml:space="preserve">A33 ►  </t>
  </si>
  <si>
    <t>Financial technology  and local community investments</t>
  </si>
  <si>
    <t xml:space="preserve">A32.1 ►  </t>
  </si>
  <si>
    <t xml:space="preserve">A33.1 ►  </t>
  </si>
  <si>
    <t xml:space="preserve">Investment in capital instruments of FIs </t>
  </si>
  <si>
    <t xml:space="preserve">A38 ►  </t>
  </si>
  <si>
    <t xml:space="preserve">A39 ►  </t>
  </si>
  <si>
    <t>Funds (including mutual funds)</t>
  </si>
  <si>
    <t xml:space="preserve">A44 ►  </t>
  </si>
  <si>
    <t xml:space="preserve">A45 ►  </t>
  </si>
  <si>
    <t>Corporate Bonds</t>
  </si>
  <si>
    <t xml:space="preserve">A50 ►  </t>
  </si>
  <si>
    <t xml:space="preserve">A51 ►  </t>
  </si>
  <si>
    <t>Derivatives</t>
  </si>
  <si>
    <t xml:space="preserve">A62 ►  </t>
  </si>
  <si>
    <t xml:space="preserve">A63 ►  </t>
  </si>
  <si>
    <t>Other</t>
  </si>
  <si>
    <t xml:space="preserve">A68 ►  </t>
  </si>
  <si>
    <t xml:space="preserve">A69 ►  </t>
  </si>
  <si>
    <t xml:space="preserve">A74 ►  </t>
  </si>
  <si>
    <t>Further breakdown of investments listed in the table above</t>
  </si>
  <si>
    <t>Investment in equities of commercial entities</t>
  </si>
  <si>
    <t>Non-significant investment in commercial entities</t>
  </si>
  <si>
    <r>
      <t xml:space="preserve">A32.2 </t>
    </r>
    <r>
      <rPr>
        <sz val="8"/>
        <rFont val="Courier New"/>
        <family val="3"/>
      </rPr>
      <t xml:space="preserve">►  </t>
    </r>
  </si>
  <si>
    <t>11(2), Table 2,bbb</t>
  </si>
  <si>
    <t>Significant investment in commercial entities</t>
  </si>
  <si>
    <r>
      <t xml:space="preserve">A32.3 </t>
    </r>
    <r>
      <rPr>
        <sz val="8"/>
        <rFont val="Courier New"/>
        <family val="3"/>
      </rPr>
      <t xml:space="preserve">►  </t>
    </r>
  </si>
  <si>
    <t>11(2), Table 2,uuu</t>
  </si>
  <si>
    <t>Total equity investment in commercial entities (should be equal to A33)</t>
  </si>
  <si>
    <r>
      <t xml:space="preserve">A32.4 </t>
    </r>
    <r>
      <rPr>
        <b/>
        <sz val="8"/>
        <rFont val="Courier New"/>
        <family val="3"/>
      </rPr>
      <t xml:space="preserve">►  </t>
    </r>
  </si>
  <si>
    <t>Investment in capital of Financial institutions</t>
  </si>
  <si>
    <t>Investment in Tier 1 capital of financial institutions</t>
  </si>
  <si>
    <r>
      <t xml:space="preserve">A38.5 </t>
    </r>
    <r>
      <rPr>
        <sz val="8"/>
        <rFont val="Courier New"/>
        <family val="3"/>
      </rPr>
      <t xml:space="preserve">►  </t>
    </r>
  </si>
  <si>
    <t>Investment in Tier 2 capital of financial institutions</t>
  </si>
  <si>
    <r>
      <t xml:space="preserve">A38.6 </t>
    </r>
    <r>
      <rPr>
        <sz val="8"/>
        <rFont val="Courier New"/>
        <family val="3"/>
      </rPr>
      <t xml:space="preserve">►  </t>
    </r>
  </si>
  <si>
    <t xml:space="preserve">Investment in other TLAC </t>
  </si>
  <si>
    <r>
      <t xml:space="preserve">A38.7 </t>
    </r>
    <r>
      <rPr>
        <sz val="8"/>
        <rFont val="Courier New"/>
        <family val="3"/>
      </rPr>
      <t xml:space="preserve">►  </t>
    </r>
  </si>
  <si>
    <t>Total investment in financial institutions (should be equal to A39)</t>
  </si>
  <si>
    <r>
      <t xml:space="preserve">A38.8 </t>
    </r>
    <r>
      <rPr>
        <sz val="8"/>
        <rFont val="Courier New"/>
        <family val="3"/>
      </rPr>
      <t xml:space="preserve">►  </t>
    </r>
  </si>
  <si>
    <t>Value</t>
  </si>
  <si>
    <t>Other TLAC eligible for 100% risk weight</t>
  </si>
  <si>
    <r>
      <t xml:space="preserve">A38.9 </t>
    </r>
    <r>
      <rPr>
        <sz val="8"/>
        <rFont val="Courier New"/>
        <family val="3"/>
      </rPr>
      <t xml:space="preserve">►  </t>
    </r>
  </si>
  <si>
    <t>11(2), Table 2,aaa</t>
  </si>
  <si>
    <t>Remaining other TLAC eligible for deduction of capital or 100% risk weight</t>
  </si>
  <si>
    <r>
      <t xml:space="preserve">A38.9.1 </t>
    </r>
    <r>
      <rPr>
        <sz val="8"/>
        <rFont val="Courier New"/>
        <family val="3"/>
      </rPr>
      <t xml:space="preserve">►  </t>
    </r>
  </si>
  <si>
    <t>Investment in Tier 1,2 and other TLAC eligible for 100% risk weight</t>
  </si>
  <si>
    <r>
      <t xml:space="preserve">A38.10 </t>
    </r>
    <r>
      <rPr>
        <sz val="8"/>
        <rFont val="Courier New"/>
        <family val="3"/>
      </rPr>
      <t xml:space="preserve">►  </t>
    </r>
  </si>
  <si>
    <t>11(2), Table 2,zz</t>
  </si>
  <si>
    <t>Deduction from capital as per section 7</t>
  </si>
  <si>
    <r>
      <t xml:space="preserve">A38.11 </t>
    </r>
    <r>
      <rPr>
        <sz val="8"/>
        <rFont val="Courier New"/>
        <family val="3"/>
      </rPr>
      <t xml:space="preserve">►  </t>
    </r>
  </si>
  <si>
    <t>Corporate bond investment break-up  (refer table 5 in reference tab)</t>
  </si>
  <si>
    <t>External credit rating agency- Highest</t>
  </si>
  <si>
    <r>
      <t xml:space="preserve">A76.1 </t>
    </r>
    <r>
      <rPr>
        <sz val="8"/>
        <rFont val="Courier New"/>
        <family val="3"/>
      </rPr>
      <t xml:space="preserve">►  </t>
    </r>
  </si>
  <si>
    <t>11(2), Table 2,yyy</t>
  </si>
  <si>
    <t xml:space="preserve">External credit rating agency- Second Highest </t>
  </si>
  <si>
    <r>
      <t xml:space="preserve">A76.2 </t>
    </r>
    <r>
      <rPr>
        <sz val="8"/>
        <rFont val="Courier New"/>
        <family val="3"/>
      </rPr>
      <t xml:space="preserve">►  </t>
    </r>
  </si>
  <si>
    <t xml:space="preserve">External credit rating agency- Third Highest </t>
  </si>
  <si>
    <r>
      <t xml:space="preserve">A76.3 </t>
    </r>
    <r>
      <rPr>
        <sz val="8"/>
        <rFont val="Courier New"/>
        <family val="3"/>
      </rPr>
      <t xml:space="preserve">►  </t>
    </r>
  </si>
  <si>
    <t>External credit rating agency- Lowest</t>
  </si>
  <si>
    <r>
      <t xml:space="preserve">A76.4 </t>
    </r>
    <r>
      <rPr>
        <sz val="8"/>
        <rFont val="Courier New"/>
        <family val="3"/>
      </rPr>
      <t xml:space="preserve">►  </t>
    </r>
  </si>
  <si>
    <t>Total corporate bond investment (should be equal to A51)</t>
  </si>
  <si>
    <r>
      <t xml:space="preserve">A76.5 </t>
    </r>
    <r>
      <rPr>
        <sz val="8"/>
        <rFont val="Courier New"/>
        <family val="3"/>
      </rPr>
      <t xml:space="preserve">►  </t>
    </r>
  </si>
  <si>
    <t>Investments in Funds</t>
  </si>
  <si>
    <t>Risk weighted value</t>
  </si>
  <si>
    <t>Fund Investments-Look through approach</t>
  </si>
  <si>
    <r>
      <t xml:space="preserve">A76.6 </t>
    </r>
    <r>
      <rPr>
        <sz val="8"/>
        <rFont val="Courier New"/>
        <family val="3"/>
      </rPr>
      <t xml:space="preserve">►  </t>
    </r>
  </si>
  <si>
    <r>
      <t xml:space="preserve">◄ </t>
    </r>
    <r>
      <rPr>
        <sz val="9"/>
        <rFont val="Arial"/>
        <family val="2"/>
      </rPr>
      <t>A76.7</t>
    </r>
  </si>
  <si>
    <t>11(2), Table 2,zzz</t>
  </si>
  <si>
    <t>Fund Investments-Mandate based approach</t>
  </si>
  <si>
    <r>
      <t xml:space="preserve">A76.8 </t>
    </r>
    <r>
      <rPr>
        <sz val="8"/>
        <rFont val="Courier New"/>
        <family val="3"/>
      </rPr>
      <t xml:space="preserve">►  </t>
    </r>
  </si>
  <si>
    <r>
      <t xml:space="preserve">◄ </t>
    </r>
    <r>
      <rPr>
        <sz val="9"/>
        <rFont val="Arial"/>
        <family val="2"/>
      </rPr>
      <t>A76.9</t>
    </r>
  </si>
  <si>
    <t>Fund Investments-Fall back approach</t>
  </si>
  <si>
    <r>
      <t xml:space="preserve">A76.10 </t>
    </r>
    <r>
      <rPr>
        <sz val="8"/>
        <rFont val="Courier New"/>
        <family val="3"/>
      </rPr>
      <t xml:space="preserve">►  </t>
    </r>
  </si>
  <si>
    <r>
      <t xml:space="preserve">◄ </t>
    </r>
    <r>
      <rPr>
        <sz val="9"/>
        <rFont val="Arial"/>
        <family val="2"/>
      </rPr>
      <t>A76.11</t>
    </r>
  </si>
  <si>
    <t>Total investment in funds (should be equal to A45)</t>
  </si>
  <si>
    <r>
      <t xml:space="preserve">A76.12 </t>
    </r>
    <r>
      <rPr>
        <sz val="8"/>
        <rFont val="Courier New"/>
        <family val="3"/>
      </rPr>
      <t xml:space="preserve">►  </t>
    </r>
  </si>
  <si>
    <t>Financial technology &amp; other investments</t>
  </si>
  <si>
    <t>Financial technology investment eligible for 100% risk weight</t>
  </si>
  <si>
    <r>
      <t xml:space="preserve">A37.1.1 </t>
    </r>
    <r>
      <rPr>
        <sz val="8"/>
        <rFont val="Courier New"/>
        <family val="3"/>
      </rPr>
      <t xml:space="preserve">►  </t>
    </r>
  </si>
  <si>
    <t>11(2), Table 2,yy</t>
  </si>
  <si>
    <t>Other investment with 100% risk weight</t>
  </si>
  <si>
    <r>
      <t xml:space="preserve">A37.1.2 </t>
    </r>
    <r>
      <rPr>
        <sz val="8"/>
        <rFont val="Courier New"/>
        <family val="3"/>
      </rPr>
      <t xml:space="preserve">►  </t>
    </r>
  </si>
  <si>
    <t>11(2), Table 2,aaaa</t>
  </si>
  <si>
    <t>Derivatives &amp; other investments</t>
  </si>
  <si>
    <t>Total derivative (should be equal to A63)</t>
  </si>
  <si>
    <r>
      <t xml:space="preserve">A62.1 </t>
    </r>
    <r>
      <rPr>
        <sz val="8"/>
        <rFont val="Courier New"/>
        <family val="3"/>
      </rPr>
      <t xml:space="preserve">►  </t>
    </r>
  </si>
  <si>
    <r>
      <t xml:space="preserve">◄ </t>
    </r>
    <r>
      <rPr>
        <sz val="9"/>
        <rFont val="Arial"/>
        <family val="2"/>
      </rPr>
      <t>A62.2</t>
    </r>
  </si>
  <si>
    <t>Financial technlogy and local community investment in excess of 1% of tier 1 capital</t>
  </si>
  <si>
    <r>
      <t xml:space="preserve">A76.13 </t>
    </r>
    <r>
      <rPr>
        <sz val="8"/>
        <rFont val="Courier New"/>
        <family val="3"/>
      </rPr>
      <t xml:space="preserve">►  </t>
    </r>
  </si>
  <si>
    <r>
      <t xml:space="preserve">◄ </t>
    </r>
    <r>
      <rPr>
        <sz val="9"/>
        <rFont val="Arial"/>
        <family val="2"/>
      </rPr>
      <t>A76.14</t>
    </r>
  </si>
  <si>
    <t>Other investment eligible for specific risk weight</t>
  </si>
  <si>
    <r>
      <t xml:space="preserve">A76.15 </t>
    </r>
    <r>
      <rPr>
        <sz val="8"/>
        <rFont val="Courier New"/>
        <family val="3"/>
      </rPr>
      <t xml:space="preserve">►  </t>
    </r>
  </si>
  <si>
    <r>
      <t xml:space="preserve">◄ </t>
    </r>
    <r>
      <rPr>
        <sz val="9"/>
        <rFont val="Arial"/>
        <family val="2"/>
      </rPr>
      <t>A76.16</t>
    </r>
  </si>
  <si>
    <t xml:space="preserve">Loans (net of provisions)  </t>
  </si>
  <si>
    <t>Loans secured by cash, member deposits or govt securities</t>
  </si>
  <si>
    <t>◄ RL01</t>
  </si>
  <si>
    <t>11(2), Table 2, e</t>
  </si>
  <si>
    <t>Loans to or guaranteed by federal or Ontario provincial government</t>
  </si>
  <si>
    <t>◄ RL02</t>
  </si>
  <si>
    <t>11(2), Table 2, b,c</t>
  </si>
  <si>
    <t>Loans to or guaranteed by other provincial government with a rating of AAA to A</t>
  </si>
  <si>
    <t>◄ RL02.1</t>
  </si>
  <si>
    <t>Loans to or guaranteed by other provincial government with a rating of A- to BBB</t>
  </si>
  <si>
    <t>◄ RL02.2</t>
  </si>
  <si>
    <t>Loans to or guaranteed by other provincial government with a rating of BBB- or less</t>
  </si>
  <si>
    <t>◄ RL02.3</t>
  </si>
  <si>
    <t xml:space="preserve">Loans to or guaranteed by a school board, university, hospital </t>
  </si>
  <si>
    <t>or municipality etc. [Instit. Loans] in Ontario</t>
  </si>
  <si>
    <t>◄ RL03</t>
  </si>
  <si>
    <t>11(2), Table 2, q,s</t>
  </si>
  <si>
    <t>Loans to or guaranteed by a school board, university, hospital, social service or municipality etc. [Instit. Loans] in other provincies rated AAA to A</t>
  </si>
  <si>
    <t>◄ RL03.1</t>
  </si>
  <si>
    <t>11(2), Table 2, r,t</t>
  </si>
  <si>
    <t>Loans to or guaranteed by a school board, university, hospital, social service or municipality etc. [Instit. Loans] in other provincies rated A- or less</t>
  </si>
  <si>
    <t>◄ RL03.2</t>
  </si>
  <si>
    <t>11(2), Table 2,gg,hh</t>
  </si>
  <si>
    <t>Loans given to international Fis, other sovereign and central banks eligible for 0% risk weight</t>
  </si>
  <si>
    <t>◄ RL03.3</t>
  </si>
  <si>
    <t>11(2), Table 2, k, l,m</t>
  </si>
  <si>
    <t>Loans given to international Fis, other sovereign and central banks eligible for 20% risk weight</t>
  </si>
  <si>
    <t>◄ RL03.4</t>
  </si>
  <si>
    <t>11(2), Table 2, y,z, aa</t>
  </si>
  <si>
    <t>Loans given to international Fis, other sovereign and central banks eligible for 50% risk weight</t>
  </si>
  <si>
    <t>◄ RL03.5</t>
  </si>
  <si>
    <t>11(2), Table 2, ii,jj,kk</t>
  </si>
  <si>
    <t>Loans given to international Fis, other sovereign and central banks eligible for 100% risk weight</t>
  </si>
  <si>
    <t>◄ RL03.6</t>
  </si>
  <si>
    <t>11(2), Table 2, uu,vv,ww</t>
  </si>
  <si>
    <t>Loans given to international Fis, other sovereign and central banks eligible for 150% risk weight</t>
  </si>
  <si>
    <t>◄ RL03.7</t>
  </si>
  <si>
    <t>11(2), Table 2, ooo,ppp,qqq</t>
  </si>
  <si>
    <t>Personal loans</t>
  </si>
  <si>
    <t>◄ RL04</t>
  </si>
  <si>
    <t>11(2), Table 2, ll</t>
  </si>
  <si>
    <t>Agricultural loans</t>
  </si>
  <si>
    <t>◄ RL05</t>
  </si>
  <si>
    <t>11(2), Table 2,mm</t>
  </si>
  <si>
    <t>Residential mortgage loans</t>
  </si>
  <si>
    <t xml:space="preserve">Residential mortgage loans insured under the NHA, guaranteed or insured by a government </t>
  </si>
  <si>
    <t xml:space="preserve">agency or insured by a licenced mortgage insurer and guaranteed by the Govt of Canada.  </t>
  </si>
  <si>
    <t>◄ RL06.1</t>
  </si>
  <si>
    <t>11(2), Table 2, f,g</t>
  </si>
  <si>
    <t>Residential mortgage loans  - uninsured (LTV&lt;80%)</t>
  </si>
  <si>
    <t>◄ RL06.2</t>
  </si>
  <si>
    <t>11(2), Table 2, cc</t>
  </si>
  <si>
    <t>Residential mortgage loans  - uninsured (90 days or more in arrears)</t>
  </si>
  <si>
    <t>◄ RL06.3</t>
  </si>
  <si>
    <t>11(2), Table 2, ss</t>
  </si>
  <si>
    <t xml:space="preserve">Portion of mortgages insured by a licenced mortgage insurer with no credit rating and </t>
  </si>
  <si>
    <t>not guaranteed by the Govt of Canada</t>
  </si>
  <si>
    <t>◄ RL06.4</t>
  </si>
  <si>
    <t>11(2), Table 2, tt</t>
  </si>
  <si>
    <t>Portion of reverse mortgage loan exceeding LTV of 85 per cent;</t>
  </si>
  <si>
    <t>◄ RL06.9.1</t>
  </si>
  <si>
    <t>Balance portion of reverse mortgage loan exceeding LTV of 85 per cent;</t>
  </si>
  <si>
    <t>◄ RL06.9</t>
  </si>
  <si>
    <t>11(2), Table 2, lll</t>
  </si>
  <si>
    <t>Residential mortgage loans  - uninsured (LTV&gt;80%)</t>
  </si>
  <si>
    <t>◄ RL06.10</t>
  </si>
  <si>
    <t>11(2), Table 2,nn</t>
  </si>
  <si>
    <t>Reverse mortgage loan with LTV &lt;= 85 per cent;</t>
  </si>
  <si>
    <t>◄ RL06.11</t>
  </si>
  <si>
    <t>DBRS</t>
  </si>
  <si>
    <t>S&amp;P/FITCH</t>
  </si>
  <si>
    <t>Moody's</t>
  </si>
  <si>
    <t>Portion of residential mortgage</t>
  </si>
  <si>
    <t>AAA to AA (low)</t>
  </si>
  <si>
    <t>AAA to AA -</t>
  </si>
  <si>
    <t>Aaa to Aa3</t>
  </si>
  <si>
    <t>◄ RL06.5</t>
  </si>
  <si>
    <t>11(2), Table 2,xxx</t>
  </si>
  <si>
    <t>insured by licensed insurer</t>
  </si>
  <si>
    <t>A(high) to A (low)</t>
  </si>
  <si>
    <t>A+ to A-</t>
  </si>
  <si>
    <t>A1 to A3</t>
  </si>
  <si>
    <t>◄ RL06.6</t>
  </si>
  <si>
    <t>with the following external ratings</t>
  </si>
  <si>
    <t>BBB (high) to B (low)</t>
  </si>
  <si>
    <t>BBB+ to B-</t>
  </si>
  <si>
    <t>Ba1 to B3</t>
  </si>
  <si>
    <t>◄ RL06.7</t>
  </si>
  <si>
    <t>Below B(low)</t>
  </si>
  <si>
    <t>Below B-</t>
  </si>
  <si>
    <t>Below B3</t>
  </si>
  <si>
    <t>◄ RL06.8</t>
  </si>
  <si>
    <t>Commercial loans</t>
  </si>
  <si>
    <t>Authorizations that do not exceed (the lesser of 0.035% of assets or $2.0 million)</t>
  </si>
  <si>
    <t>◄ RL07.1</t>
  </si>
  <si>
    <t>11(2), Table 2,oo</t>
  </si>
  <si>
    <t xml:space="preserve">Authorizations greater than (0.035% of assets or $2.0 million) </t>
  </si>
  <si>
    <t>◄ RL07.2</t>
  </si>
  <si>
    <t>11(2), Table 2,qq</t>
  </si>
  <si>
    <t xml:space="preserve">Commercial loans </t>
  </si>
  <si>
    <t>◄ RL07.3</t>
  </si>
  <si>
    <t>11(2), Table 2,www</t>
  </si>
  <si>
    <t>to borrowers with the</t>
  </si>
  <si>
    <t>◄ RL07.4</t>
  </si>
  <si>
    <t>following external ratings</t>
  </si>
  <si>
    <t>◄ RL07.5</t>
  </si>
  <si>
    <t>◄ RL07.6</t>
  </si>
  <si>
    <t>Other loans</t>
  </si>
  <si>
    <t>◄ RL08</t>
  </si>
  <si>
    <t>Unsecured portion of loan &gt;90 days past due loans (specific allowance&gt;20%)</t>
  </si>
  <si>
    <t>◄ RL08.1</t>
  </si>
  <si>
    <t>11(2), Table 2,rr</t>
  </si>
  <si>
    <t>Unsecured portion of loan &gt;90 days past due loans (specific allowance&lt;20%)</t>
  </si>
  <si>
    <t>◄ RL08.2</t>
  </si>
  <si>
    <t>11(2), Table 2,nnn</t>
  </si>
  <si>
    <t>Total net loans</t>
  </si>
  <si>
    <r>
      <t xml:space="preserve">RL09 </t>
    </r>
    <r>
      <rPr>
        <b/>
        <sz val="9"/>
        <color indexed="9"/>
        <rFont val="Courier New"/>
        <family val="3"/>
      </rPr>
      <t>►</t>
    </r>
  </si>
  <si>
    <t>COVID-19 Lending details ( to be filled only if BCAP &amp; HASCAP loans are included in the table above)</t>
  </si>
  <si>
    <t xml:space="preserve">CEBA Loans </t>
  </si>
  <si>
    <r>
      <t xml:space="preserve">CL401 </t>
    </r>
    <r>
      <rPr>
        <b/>
        <sz val="8"/>
        <color theme="0"/>
        <rFont val="Courier New"/>
        <family val="3"/>
      </rPr>
      <t>►</t>
    </r>
  </si>
  <si>
    <t xml:space="preserve">EDC Guaranteed portion (i.e 80%) of loan included in RL07.1 </t>
  </si>
  <si>
    <r>
      <t xml:space="preserve">CL403 </t>
    </r>
    <r>
      <rPr>
        <b/>
        <sz val="8"/>
        <color theme="0"/>
        <rFont val="Courier New"/>
        <family val="3"/>
      </rPr>
      <t>►</t>
    </r>
  </si>
  <si>
    <t>EDC Guaranteed portion (i.e 80%) of loan included in RL07.2</t>
  </si>
  <si>
    <r>
      <t xml:space="preserve">CL405 </t>
    </r>
    <r>
      <rPr>
        <b/>
        <sz val="8"/>
        <color theme="0"/>
        <rFont val="Courier New"/>
        <family val="3"/>
      </rPr>
      <t>►</t>
    </r>
  </si>
  <si>
    <t>BDC HASCAP 100% guaranteed loans</t>
  </si>
  <si>
    <r>
      <t xml:space="preserve">CL409 </t>
    </r>
    <r>
      <rPr>
        <b/>
        <sz val="8"/>
        <color theme="0"/>
        <rFont val="Courier New"/>
        <family val="3"/>
      </rPr>
      <t>►</t>
    </r>
  </si>
  <si>
    <t>Capital (fixed) assets</t>
  </si>
  <si>
    <t>Equipment and leasehold improvments (net of depreciation/amortization)</t>
  </si>
  <si>
    <r>
      <t xml:space="preserve">◄ </t>
    </r>
    <r>
      <rPr>
        <sz val="9"/>
        <rFont val="Arial"/>
        <family val="2"/>
      </rPr>
      <t xml:space="preserve">A83  </t>
    </r>
  </si>
  <si>
    <t>11(2), Table 2,eee</t>
  </si>
  <si>
    <t>Computer software assets</t>
  </si>
  <si>
    <r>
      <t xml:space="preserve">◄ </t>
    </r>
    <r>
      <rPr>
        <sz val="9"/>
        <rFont val="Arial"/>
        <family val="2"/>
      </rPr>
      <t>A83.1</t>
    </r>
  </si>
  <si>
    <t>100%, 0% deductible portion</t>
  </si>
  <si>
    <t>11(2), Table 2,ddd</t>
  </si>
  <si>
    <t>Land and buildings (net of depreciation)</t>
  </si>
  <si>
    <r>
      <t xml:space="preserve">◄ </t>
    </r>
    <r>
      <rPr>
        <sz val="9"/>
        <rFont val="Arial"/>
        <family val="2"/>
      </rPr>
      <t xml:space="preserve">A84  </t>
    </r>
  </si>
  <si>
    <t>Real estate held for investment &amp; other investments</t>
  </si>
  <si>
    <r>
      <t xml:space="preserve">◄ </t>
    </r>
    <r>
      <rPr>
        <sz val="9"/>
        <rFont val="Arial"/>
        <family val="2"/>
      </rPr>
      <t xml:space="preserve">A85  </t>
    </r>
  </si>
  <si>
    <t>11(2), Table 2,ggg</t>
  </si>
  <si>
    <t>Total Capital (fixed) assets</t>
  </si>
  <si>
    <t xml:space="preserve">(A83+ A83.1+A84+A85+A86 ) </t>
  </si>
  <si>
    <r>
      <t xml:space="preserve"> A87 </t>
    </r>
    <r>
      <rPr>
        <b/>
        <sz val="8"/>
        <color theme="0"/>
        <rFont val="Courier New"/>
        <family val="3"/>
      </rPr>
      <t>►</t>
    </r>
  </si>
  <si>
    <t>Goodwill and intangible assets</t>
  </si>
  <si>
    <t>Goodwill</t>
  </si>
  <si>
    <r>
      <t xml:space="preserve">◄ </t>
    </r>
    <r>
      <rPr>
        <sz val="9"/>
        <rFont val="Arial"/>
        <family val="2"/>
      </rPr>
      <t>A89</t>
    </r>
  </si>
  <si>
    <t>Intangible assets</t>
  </si>
  <si>
    <r>
      <t xml:space="preserve">◄ </t>
    </r>
    <r>
      <rPr>
        <sz val="9"/>
        <rFont val="Arial"/>
        <family val="2"/>
      </rPr>
      <t>A90</t>
    </r>
  </si>
  <si>
    <t>250%, 0% portion &gt;5% of Tier 1 Capital</t>
  </si>
  <si>
    <t>11(2), Table 2,ttt</t>
  </si>
  <si>
    <t>Deferred taxes  (except those from temporary differences)</t>
  </si>
  <si>
    <r>
      <t xml:space="preserve">◄ </t>
    </r>
    <r>
      <rPr>
        <sz val="9"/>
        <rFont val="Arial"/>
        <family val="2"/>
      </rPr>
      <t>A91</t>
    </r>
  </si>
  <si>
    <t>Deferred tax arising from termporary differences (not dependent on future profitability)</t>
  </si>
  <si>
    <r>
      <t xml:space="preserve">◄ </t>
    </r>
    <r>
      <rPr>
        <sz val="9"/>
        <rFont val="Arial"/>
        <family val="2"/>
      </rPr>
      <t>A91</t>
    </r>
    <r>
      <rPr>
        <sz val="9"/>
        <rFont val="Courier New"/>
        <family val="3"/>
      </rPr>
      <t>.1</t>
    </r>
  </si>
  <si>
    <t>100%, 0% portion &gt;10% of Tier 1 Capital</t>
  </si>
  <si>
    <t>11(2), Table 2,ccc</t>
  </si>
  <si>
    <t>Deferred tax arising from termporary differences (dependent on future profitability)</t>
  </si>
  <si>
    <r>
      <t xml:space="preserve">◄ </t>
    </r>
    <r>
      <rPr>
        <sz val="9"/>
        <rFont val="Arial"/>
        <family val="2"/>
      </rPr>
      <t>A91</t>
    </r>
    <r>
      <rPr>
        <sz val="9"/>
        <rFont val="Courier New"/>
        <family val="3"/>
      </rPr>
      <t>.2</t>
    </r>
  </si>
  <si>
    <t>11(2), Table 2,rrr</t>
  </si>
  <si>
    <t>Total goodwill and intangible assets</t>
  </si>
  <si>
    <t xml:space="preserve">(A88+A89+A90+A91+A91.1) </t>
  </si>
  <si>
    <t>A92</t>
  </si>
  <si>
    <t>Other assets</t>
  </si>
  <si>
    <t>Accrued interest and other receivables</t>
  </si>
  <si>
    <r>
      <t xml:space="preserve">◄ </t>
    </r>
    <r>
      <rPr>
        <sz val="9"/>
        <rFont val="Arial"/>
        <family val="2"/>
      </rPr>
      <t>A93</t>
    </r>
  </si>
  <si>
    <t>11(2), Table 2,fff</t>
  </si>
  <si>
    <t>Defined benefit pension assets</t>
  </si>
  <si>
    <r>
      <t xml:space="preserve">◄ </t>
    </r>
    <r>
      <rPr>
        <sz val="9"/>
        <rFont val="Arial"/>
        <family val="2"/>
      </rPr>
      <t>A93.1</t>
    </r>
  </si>
  <si>
    <t>Mortgage servicing rights</t>
  </si>
  <si>
    <r>
      <t xml:space="preserve">◄ </t>
    </r>
    <r>
      <rPr>
        <sz val="9"/>
        <rFont val="Arial"/>
        <family val="2"/>
      </rPr>
      <t>A93.2</t>
    </r>
  </si>
  <si>
    <t>250%, 0% portion &gt;10% of Tier 1 Capital</t>
  </si>
  <si>
    <t>11(2), Table 2,sss</t>
  </si>
  <si>
    <t>Prepaid expenses, deferred debits and deferred charges</t>
  </si>
  <si>
    <r>
      <t xml:space="preserve">◄ </t>
    </r>
    <r>
      <rPr>
        <sz val="9"/>
        <rFont val="Arial"/>
        <family val="2"/>
      </rPr>
      <t>A94</t>
    </r>
  </si>
  <si>
    <t>11(2), Table 2,hhh,iii,mmm</t>
  </si>
  <si>
    <t xml:space="preserve">Shares repurchased but not cancelled </t>
  </si>
  <si>
    <r>
      <t xml:space="preserve">◄ </t>
    </r>
    <r>
      <rPr>
        <sz val="9"/>
        <rFont val="Arial"/>
        <family val="2"/>
      </rPr>
      <t>A94</t>
    </r>
    <r>
      <rPr>
        <sz val="9"/>
        <rFont val="Courier New"/>
        <family val="3"/>
      </rPr>
      <t>.1</t>
    </r>
  </si>
  <si>
    <t xml:space="preserve">Property of the credit union subject to unauthorized security interest </t>
  </si>
  <si>
    <r>
      <t xml:space="preserve">◄ </t>
    </r>
    <r>
      <rPr>
        <sz val="9"/>
        <rFont val="Arial"/>
        <family val="2"/>
      </rPr>
      <t>A94</t>
    </r>
    <r>
      <rPr>
        <sz val="9"/>
        <rFont val="Courier New"/>
        <family val="3"/>
      </rPr>
      <t>.2</t>
    </r>
  </si>
  <si>
    <t>Capitalized securitization gains</t>
  </si>
  <si>
    <r>
      <t xml:space="preserve">◄ </t>
    </r>
    <r>
      <rPr>
        <sz val="9"/>
        <rFont val="Arial"/>
        <family val="2"/>
      </rPr>
      <t>A94</t>
    </r>
    <r>
      <rPr>
        <sz val="9"/>
        <rFont val="Courier New"/>
        <family val="3"/>
      </rPr>
      <t>.3</t>
    </r>
  </si>
  <si>
    <t>Right-of-use asset</t>
  </si>
  <si>
    <r>
      <t xml:space="preserve">◄ </t>
    </r>
    <r>
      <rPr>
        <sz val="9"/>
        <rFont val="Arial"/>
        <family val="2"/>
      </rPr>
      <t>A94</t>
    </r>
    <r>
      <rPr>
        <sz val="9"/>
        <rFont val="Courier New"/>
        <family val="3"/>
      </rPr>
      <t>.4</t>
    </r>
  </si>
  <si>
    <t>11(2), Table 2,jjj</t>
  </si>
  <si>
    <t>Miscellaneous asset</t>
  </si>
  <si>
    <r>
      <t xml:space="preserve">◄ </t>
    </r>
    <r>
      <rPr>
        <sz val="9"/>
        <rFont val="Arial"/>
        <family val="2"/>
      </rPr>
      <t>A94</t>
    </r>
    <r>
      <rPr>
        <sz val="9"/>
        <rFont val="Courier New"/>
        <family val="3"/>
      </rPr>
      <t>.5</t>
    </r>
  </si>
  <si>
    <t>Total other assets</t>
  </si>
  <si>
    <t>(A93 + A93.1 + A93.2 + A94 + A94.1 + A94.2 + A94.3+A94.4 +A94.5)</t>
  </si>
  <si>
    <r>
      <t xml:space="preserve">A95 </t>
    </r>
    <r>
      <rPr>
        <b/>
        <sz val="9"/>
        <color theme="0"/>
        <rFont val="Courier New"/>
        <family val="3"/>
      </rPr>
      <t>►</t>
    </r>
  </si>
  <si>
    <t>Total fixed, goodwill, intangible and other assets</t>
  </si>
  <si>
    <t xml:space="preserve">(A87+A92+A95)  </t>
  </si>
  <si>
    <r>
      <t xml:space="preserve">A96 </t>
    </r>
    <r>
      <rPr>
        <b/>
        <sz val="9"/>
        <color theme="0"/>
        <rFont val="Courier New"/>
        <family val="3"/>
      </rPr>
      <t>►</t>
    </r>
  </si>
  <si>
    <t>Total on-balance sheet assets</t>
  </si>
  <si>
    <r>
      <t xml:space="preserve">A97 </t>
    </r>
    <r>
      <rPr>
        <b/>
        <sz val="9"/>
        <color theme="0"/>
        <rFont val="Courier New"/>
        <family val="3"/>
      </rPr>
      <t>►</t>
    </r>
  </si>
  <si>
    <t xml:space="preserve">Off-balance sheet activity </t>
  </si>
  <si>
    <t>Notional value</t>
  </si>
  <si>
    <t>Risk weighted values for fields N01 to N06</t>
  </si>
  <si>
    <t>Amount added to risk weighted assets</t>
  </si>
  <si>
    <t>Conversion   Factor</t>
  </si>
  <si>
    <t>Direct credit substitutes (e.g. guarantees and standby letters of credit)</t>
  </si>
  <si>
    <r>
      <t>N01.1</t>
    </r>
    <r>
      <rPr>
        <sz val="7"/>
        <color theme="1"/>
        <rFont val="Courier New"/>
        <family val="3"/>
      </rPr>
      <t>►</t>
    </r>
  </si>
  <si>
    <r>
      <t xml:space="preserve">N01 </t>
    </r>
    <r>
      <rPr>
        <sz val="9"/>
        <color theme="1"/>
        <rFont val="Courier New"/>
        <family val="3"/>
      </rPr>
      <t>►</t>
    </r>
  </si>
  <si>
    <t>11(5),table 3,a</t>
  </si>
  <si>
    <t>Sale, repurchase transactions, and forward asset purchases</t>
  </si>
  <si>
    <r>
      <t xml:space="preserve">N02.1 </t>
    </r>
    <r>
      <rPr>
        <sz val="7"/>
        <color theme="1"/>
        <rFont val="Courier New"/>
        <family val="3"/>
      </rPr>
      <t>►</t>
    </r>
  </si>
  <si>
    <r>
      <t xml:space="preserve">N02 </t>
    </r>
    <r>
      <rPr>
        <sz val="9"/>
        <color theme="1"/>
        <rFont val="Courier New"/>
        <family val="3"/>
      </rPr>
      <t>►</t>
    </r>
  </si>
  <si>
    <t>11(5),table 3,b,c,d</t>
  </si>
  <si>
    <r>
      <t xml:space="preserve">Transaction related contingencies </t>
    </r>
    <r>
      <rPr>
        <sz val="8"/>
        <color theme="1"/>
        <rFont val="Arial"/>
        <family val="2"/>
      </rPr>
      <t>(e.g. performance bonds, bid bonds)</t>
    </r>
  </si>
  <si>
    <r>
      <t xml:space="preserve">N03.1 </t>
    </r>
    <r>
      <rPr>
        <sz val="7"/>
        <color theme="1"/>
        <rFont val="Courier New"/>
        <family val="3"/>
      </rPr>
      <t>►</t>
    </r>
  </si>
  <si>
    <r>
      <t xml:space="preserve">N03 </t>
    </r>
    <r>
      <rPr>
        <sz val="9"/>
        <color theme="1"/>
        <rFont val="Courier New"/>
        <family val="3"/>
      </rPr>
      <t>►</t>
    </r>
  </si>
  <si>
    <t>11(5),table 3,e</t>
  </si>
  <si>
    <t>Commitments (original maturity &gt; 1 year or open ended and cancellable with notice)</t>
  </si>
  <si>
    <r>
      <t xml:space="preserve">N04.1 </t>
    </r>
    <r>
      <rPr>
        <sz val="7"/>
        <color theme="1"/>
        <rFont val="Courier New"/>
        <family val="3"/>
      </rPr>
      <t>►</t>
    </r>
  </si>
  <si>
    <r>
      <t xml:space="preserve">N04 </t>
    </r>
    <r>
      <rPr>
        <sz val="9"/>
        <color theme="1"/>
        <rFont val="Courier New"/>
        <family val="3"/>
      </rPr>
      <t>►</t>
    </r>
  </si>
  <si>
    <t>11(5),table 3,f,g</t>
  </si>
  <si>
    <t>Trade related contingencies</t>
  </si>
  <si>
    <r>
      <t xml:space="preserve">N05.1 </t>
    </r>
    <r>
      <rPr>
        <sz val="7"/>
        <color theme="1"/>
        <rFont val="Courier New"/>
        <family val="3"/>
      </rPr>
      <t>►</t>
    </r>
  </si>
  <si>
    <r>
      <t xml:space="preserve">N05 </t>
    </r>
    <r>
      <rPr>
        <sz val="9"/>
        <color theme="1"/>
        <rFont val="Courier New"/>
        <family val="3"/>
      </rPr>
      <t>►</t>
    </r>
  </si>
  <si>
    <t>11(5),table 3,h</t>
  </si>
  <si>
    <t>Commitments (original maturity up to 1 year)</t>
  </si>
  <si>
    <r>
      <t>N06.1</t>
    </r>
    <r>
      <rPr>
        <sz val="7"/>
        <color theme="1"/>
        <rFont val="Courier New"/>
        <family val="3"/>
      </rPr>
      <t>►</t>
    </r>
  </si>
  <si>
    <r>
      <t xml:space="preserve">N06 </t>
    </r>
    <r>
      <rPr>
        <sz val="9"/>
        <color theme="1"/>
        <rFont val="Courier New"/>
        <family val="3"/>
      </rPr>
      <t>►</t>
    </r>
  </si>
  <si>
    <t>11(5),table 3,i</t>
  </si>
  <si>
    <t>Commitments unconditionally cancellable without prior notice</t>
  </si>
  <si>
    <r>
      <t xml:space="preserve">N07 </t>
    </r>
    <r>
      <rPr>
        <sz val="7"/>
        <color theme="1"/>
        <rFont val="Courier New"/>
        <family val="3"/>
      </rPr>
      <t>►</t>
    </r>
  </si>
  <si>
    <t>11(5),table 3,j</t>
  </si>
  <si>
    <t>Other (securitized loans, mutual funds etc.)</t>
  </si>
  <si>
    <r>
      <t xml:space="preserve">N08 </t>
    </r>
    <r>
      <rPr>
        <sz val="7"/>
        <color theme="1"/>
        <rFont val="Courier New"/>
        <family val="3"/>
      </rPr>
      <t>►</t>
    </r>
  </si>
  <si>
    <t>Off-balance sheet assets in table 2 of Rule 2021-002</t>
  </si>
  <si>
    <t>N08.1</t>
  </si>
  <si>
    <t>N08.2</t>
  </si>
  <si>
    <t>11(2), Table 2,bb,ee,pp,xx</t>
  </si>
  <si>
    <t>Total off-balance sheet assets</t>
  </si>
  <si>
    <r>
      <t xml:space="preserve">N09 </t>
    </r>
    <r>
      <rPr>
        <b/>
        <sz val="8"/>
        <color indexed="9"/>
        <rFont val="Courier New"/>
        <family val="3"/>
      </rPr>
      <t>►</t>
    </r>
  </si>
  <si>
    <t>Continuity schedule - retained earnings</t>
  </si>
  <si>
    <t xml:space="preserve">Retained earnings (deficit) at  </t>
  </si>
  <si>
    <t>C53 ►</t>
  </si>
  <si>
    <t xml:space="preserve">opening of fiscal year (audited)  </t>
  </si>
  <si>
    <t>Dividends (net of tax)</t>
  </si>
  <si>
    <r>
      <t xml:space="preserve">C53.1 </t>
    </r>
    <r>
      <rPr>
        <sz val="8"/>
        <rFont val="Courier New"/>
        <family val="3"/>
      </rPr>
      <t xml:space="preserve">►         </t>
    </r>
  </si>
  <si>
    <t>Prior period adjustments</t>
  </si>
  <si>
    <r>
      <t xml:space="preserve">C54 </t>
    </r>
    <r>
      <rPr>
        <sz val="8"/>
        <rFont val="Courier New"/>
        <family val="3"/>
      </rPr>
      <t xml:space="preserve">►         </t>
    </r>
  </si>
  <si>
    <t>Gains and losses in financial liablities</t>
  </si>
  <si>
    <r>
      <t xml:space="preserve">C54.1 </t>
    </r>
    <r>
      <rPr>
        <sz val="8"/>
        <rFont val="Courier New"/>
        <family val="3"/>
      </rPr>
      <t xml:space="preserve">►         </t>
    </r>
  </si>
  <si>
    <t xml:space="preserve">              </t>
  </si>
  <si>
    <t>Retained earnings</t>
  </si>
  <si>
    <t>Transitional adjustments - Derivatives</t>
  </si>
  <si>
    <r>
      <t xml:space="preserve">C55.1 </t>
    </r>
    <r>
      <rPr>
        <sz val="8"/>
        <rFont val="Courier New"/>
        <family val="3"/>
      </rPr>
      <t xml:space="preserve">►         </t>
    </r>
  </si>
  <si>
    <t>Cumulative gains in financial liabilities</t>
  </si>
  <si>
    <t>Transitional adjustments - Other</t>
  </si>
  <si>
    <r>
      <t xml:space="preserve">C55.2 </t>
    </r>
    <r>
      <rPr>
        <sz val="8"/>
        <rFont val="Courier New"/>
        <family val="3"/>
      </rPr>
      <t xml:space="preserve">►         </t>
    </r>
  </si>
  <si>
    <t>Other adjustments</t>
  </si>
  <si>
    <r>
      <t xml:space="preserve">C55.3 </t>
    </r>
    <r>
      <rPr>
        <sz val="8"/>
        <rFont val="Courier New"/>
        <family val="3"/>
      </rPr>
      <t xml:space="preserve">►         </t>
    </r>
  </si>
  <si>
    <t xml:space="preserve">Total adjustments </t>
  </si>
  <si>
    <r>
      <t xml:space="preserve">C55 </t>
    </r>
    <r>
      <rPr>
        <sz val="8"/>
        <rFont val="Courier New"/>
        <family val="3"/>
      </rPr>
      <t xml:space="preserve">►         </t>
    </r>
  </si>
  <si>
    <t>Current net income (loss)</t>
  </si>
  <si>
    <t xml:space="preserve">(Must equal C52)  </t>
  </si>
  <si>
    <r>
      <t xml:space="preserve">Retained earnings (deficit)  C58 </t>
    </r>
    <r>
      <rPr>
        <b/>
        <sz val="11"/>
        <color indexed="9"/>
        <rFont val="Courier New"/>
        <family val="3"/>
      </rPr>
      <t>►</t>
    </r>
  </si>
  <si>
    <t>Cumulative Gains and losses in financial liablities                                                             C58.2 ►</t>
  </si>
  <si>
    <t>Tier 1 -  core capital</t>
  </si>
  <si>
    <t>Membership Shares</t>
  </si>
  <si>
    <t>◄ E23</t>
  </si>
  <si>
    <t>5(2) iii</t>
  </si>
  <si>
    <t>Non-redeemable portion of Tier 1 investment capital</t>
  </si>
  <si>
    <t>◄ E24</t>
  </si>
  <si>
    <t>5(2) v</t>
  </si>
  <si>
    <t>Retained earnings/(deficit)</t>
  </si>
  <si>
    <t>5(2) i</t>
  </si>
  <si>
    <t xml:space="preserve">Non-redeemable portion of patronage shares </t>
  </si>
  <si>
    <t>◄ E26</t>
  </si>
  <si>
    <t>5(2) iv</t>
  </si>
  <si>
    <t>Retained surpluses including contributed surplus</t>
  </si>
  <si>
    <t>◄ E26.1</t>
  </si>
  <si>
    <t>5(2) ii</t>
  </si>
  <si>
    <t>Investments by FSRA (tier 1)</t>
  </si>
  <si>
    <t>◄ E27</t>
  </si>
  <si>
    <t>Total tier 1 core capital</t>
  </si>
  <si>
    <t>(E23+E24+E25+E26+E26.1+E27)</t>
  </si>
  <si>
    <r>
      <t xml:space="preserve">E28 </t>
    </r>
    <r>
      <rPr>
        <b/>
        <sz val="9"/>
        <color theme="0"/>
        <rFont val="Courier New"/>
        <family val="3"/>
      </rPr>
      <t>►</t>
    </r>
  </si>
  <si>
    <t>Tier 2 -  supplementary capital</t>
  </si>
  <si>
    <t>Subordinated debt</t>
  </si>
  <si>
    <t>◄ E29</t>
  </si>
  <si>
    <t>6(2) iii</t>
  </si>
  <si>
    <t>Shares issued by the credit union that meets the definition of Tier 2 capital</t>
  </si>
  <si>
    <t>◄ E29.1</t>
  </si>
  <si>
    <t>6(2) ii</t>
  </si>
  <si>
    <t>Redeemable portion of Tier 1 capital</t>
  </si>
  <si>
    <t>◄ E30</t>
  </si>
  <si>
    <t>6(2) v</t>
  </si>
  <si>
    <t>Other capital</t>
  </si>
  <si>
    <t>◄ E31</t>
  </si>
  <si>
    <t>6(2) iv</t>
  </si>
  <si>
    <t>Total Tier 2 supplementary capital</t>
  </si>
  <si>
    <t xml:space="preserve">(E29+E29.1+E30+E31) </t>
  </si>
  <si>
    <r>
      <t xml:space="preserve">E32 </t>
    </r>
    <r>
      <rPr>
        <b/>
        <sz val="9"/>
        <color theme="0"/>
        <rFont val="Courier New"/>
        <family val="3"/>
      </rPr>
      <t>►</t>
    </r>
  </si>
  <si>
    <t>Accumulated other comprehensive income</t>
  </si>
  <si>
    <t>Equity investments</t>
  </si>
  <si>
    <t>◄ E33</t>
  </si>
  <si>
    <t>5(2) vi</t>
  </si>
  <si>
    <t>◄ E34</t>
  </si>
  <si>
    <t>Defined benefit pension plans</t>
  </si>
  <si>
    <t>◄ E34.1</t>
  </si>
  <si>
    <t>◄ E35</t>
  </si>
  <si>
    <t>Total accumulated other comprehensive income</t>
  </si>
  <si>
    <t xml:space="preserve">(E33+E34+E34.1+E35)  </t>
  </si>
  <si>
    <r>
      <t xml:space="preserve">E36 </t>
    </r>
    <r>
      <rPr>
        <b/>
        <sz val="9"/>
        <color theme="0"/>
        <rFont val="Courier New"/>
        <family val="3"/>
      </rPr>
      <t>►</t>
    </r>
  </si>
  <si>
    <t>Total members' equity &amp; capital</t>
  </si>
  <si>
    <t xml:space="preserve">(E28+E32+E36)  </t>
  </si>
  <si>
    <r>
      <t xml:space="preserve">E37 </t>
    </r>
    <r>
      <rPr>
        <b/>
        <sz val="9"/>
        <rFont val="Courier New"/>
        <family val="3"/>
      </rPr>
      <t>►</t>
    </r>
  </si>
  <si>
    <t>Total stage 1 and 2 loan allowance (Collective allowance)</t>
  </si>
  <si>
    <r>
      <t xml:space="preserve">L93 </t>
    </r>
    <r>
      <rPr>
        <b/>
        <sz val="9"/>
        <color theme="0"/>
        <rFont val="Courier New"/>
        <family val="3"/>
      </rPr>
      <t>►</t>
    </r>
  </si>
  <si>
    <t>Capital Adequacy Ratio Calculations</t>
  </si>
  <si>
    <t>Regulatory Capital</t>
  </si>
  <si>
    <t>Gross tier 1 capital (E28)</t>
  </si>
  <si>
    <t>◄ RW01</t>
  </si>
  <si>
    <t>5(2)</t>
  </si>
  <si>
    <t>Deduct:</t>
  </si>
  <si>
    <t xml:space="preserve">Shares repurchased but not cancelled (A94.1) </t>
  </si>
  <si>
    <t>◄ RW01.1</t>
  </si>
  <si>
    <t>5(5) ix</t>
  </si>
  <si>
    <t>Goodwill (A89)</t>
  </si>
  <si>
    <t>◄ RW02</t>
  </si>
  <si>
    <t>5(5) i</t>
  </si>
  <si>
    <t>Deferred tax asset (except those from termporary differences)</t>
  </si>
  <si>
    <t>◄ RW02.1</t>
  </si>
  <si>
    <t>5(5) ii</t>
  </si>
  <si>
    <t>Deferred tax from termporary differences (not dependent on future profitability)- exceeding 10% tier 1 capital</t>
  </si>
  <si>
    <t>◄ RW02.3</t>
  </si>
  <si>
    <t>5(5) iii</t>
  </si>
  <si>
    <t>Property of the credit union subject to unauthorized security interest (A94.2)</t>
  </si>
  <si>
    <t>◄ RW02.2</t>
  </si>
  <si>
    <t>5(5) xiii</t>
  </si>
  <si>
    <t>Mortgage Servicing Rights (exeeding 10% tier 1 capital)</t>
  </si>
  <si>
    <t>◄ RW02.4</t>
  </si>
  <si>
    <t>5(5) iv</t>
  </si>
  <si>
    <t>Deductible portion of intangible assets (A90)</t>
  </si>
  <si>
    <t>5(5) v</t>
  </si>
  <si>
    <t>(amount exceeding 5% of E28)</t>
  </si>
  <si>
    <t>◄ RW03</t>
  </si>
  <si>
    <t>Capitalized securitization gains (A94.3)</t>
  </si>
  <si>
    <t>◄ RW03.1</t>
  </si>
  <si>
    <t>5(5) vi</t>
  </si>
  <si>
    <t>Software exceeding 1% of Tier 1 capital</t>
  </si>
  <si>
    <t>◄ RW03.2</t>
  </si>
  <si>
    <t>5(5) xiv</t>
  </si>
  <si>
    <t>Investments in subsidiaries (FI only) that qualifies for equity accounting treatment as per Rule section 2(2) (A14)</t>
  </si>
  <si>
    <t>◄ RW04</t>
  </si>
  <si>
    <t>Defined benefit pension plan assets</t>
  </si>
  <si>
    <t>◄ RW05.2</t>
  </si>
  <si>
    <t>5(5) viii</t>
  </si>
  <si>
    <t>Cumulative gains and losses in financial liablities</t>
  </si>
  <si>
    <t>◄ RW05.4</t>
  </si>
  <si>
    <t>5(5) vii</t>
  </si>
  <si>
    <t>Portion of reverse mortgage loan exceeding LTV of 85 per cent (RL06.9.1)</t>
  </si>
  <si>
    <t>◄ RW05.5</t>
  </si>
  <si>
    <t>5(5) x</t>
  </si>
  <si>
    <t>Deductions of Tier 2 capital in excess of gross Tier 2 capital</t>
  </si>
  <si>
    <t>◄ RW05.6</t>
  </si>
  <si>
    <t>5(5) xi</t>
  </si>
  <si>
    <t>Deduction of FI investment as per section 7(4) (Tier 1)</t>
  </si>
  <si>
    <t>◄ RW05.7</t>
  </si>
  <si>
    <t>5(5) xii</t>
  </si>
  <si>
    <t>RW06  ►</t>
  </si>
  <si>
    <t>5(1)</t>
  </si>
  <si>
    <t>Tier 2 supplementary capital (E32)</t>
  </si>
  <si>
    <t>Collective allowance (up to 1.25% of RWA)</t>
  </si>
  <si>
    <t>◄ RW08</t>
  </si>
  <si>
    <t>6(2) i</t>
  </si>
  <si>
    <t>◄ RW08.1</t>
  </si>
  <si>
    <t>6(2)</t>
  </si>
  <si>
    <t>Add:</t>
  </si>
  <si>
    <t>Actuarial losses (defined benefit pension plans) (E34.1, if negative)</t>
  </si>
  <si>
    <t>◄ RW09.1</t>
  </si>
  <si>
    <t>6(3) i</t>
  </si>
  <si>
    <t>Less:</t>
  </si>
  <si>
    <t>Investments in own securities that are included in Tier 2 capital (A14.4)</t>
  </si>
  <si>
    <t>◄ RW09.2</t>
  </si>
  <si>
    <t>Deduction of FI investment as per section 7(5)(tier 2)</t>
  </si>
  <si>
    <t>◄ RW09.3</t>
  </si>
  <si>
    <t>6(3) iii, iv</t>
  </si>
  <si>
    <t>(RW08.1+ RW09.1 - RW09.2- RW09.3)</t>
  </si>
  <si>
    <t>RW10  ►</t>
  </si>
  <si>
    <t>6(1)</t>
  </si>
  <si>
    <t>Total Regulatory Capital</t>
  </si>
  <si>
    <t xml:space="preserve"> (RW06+RW10) </t>
  </si>
  <si>
    <t>RW12 ►</t>
  </si>
  <si>
    <t xml:space="preserve">Operational Risk </t>
  </si>
  <si>
    <t>Year 1</t>
  </si>
  <si>
    <t>Year 2</t>
  </si>
  <si>
    <t>Year 3</t>
  </si>
  <si>
    <t>Average</t>
  </si>
  <si>
    <t>▼ RW13- Year 1</t>
  </si>
  <si>
    <t>▼ RW14 - Year 2</t>
  </si>
  <si>
    <t>▼ RW15 - Year 3</t>
  </si>
  <si>
    <t>▼ RW16</t>
  </si>
  <si>
    <t>Net interest, investment and other income (gross margin)</t>
  </si>
  <si>
    <t>Gross margin &gt;0</t>
  </si>
  <si>
    <t>12(4),12(5),12(6)</t>
  </si>
  <si>
    <t>No. of period where gross margin &gt;0</t>
  </si>
  <si>
    <t>Interest Rate Risk</t>
  </si>
  <si>
    <t>Latest Quarter</t>
  </si>
  <si>
    <t>Exposure as reported ($)</t>
  </si>
  <si>
    <t>RW17 ►</t>
  </si>
  <si>
    <t>13(2),13(4)(ii)</t>
  </si>
  <si>
    <t>Risk Weighted Assets</t>
  </si>
  <si>
    <t>Credit Risk - Risk Weighted Equivalent Value</t>
  </si>
  <si>
    <t>12(1),12(3)</t>
  </si>
  <si>
    <t>13(1)</t>
  </si>
  <si>
    <t>(RW18 + RW19 + RW20)</t>
  </si>
  <si>
    <t>RW21 ►</t>
  </si>
  <si>
    <t>10(1)</t>
  </si>
  <si>
    <t>16(4)</t>
  </si>
  <si>
    <t>16(5)</t>
  </si>
  <si>
    <t>16(6)</t>
  </si>
  <si>
    <t>16(7)</t>
  </si>
  <si>
    <t>16(3)</t>
  </si>
  <si>
    <t>Capital Adequacy Ratios</t>
  </si>
  <si>
    <t>Ratio (%)</t>
  </si>
  <si>
    <t>Minimum ratio (%)</t>
  </si>
  <si>
    <t>Consolidated Tier 1 capital ratio %</t>
  </si>
  <si>
    <t>RW27.3►</t>
  </si>
  <si>
    <t>3(2)</t>
  </si>
  <si>
    <t>Consolidated Retained earnings to Risk weighted Capital Ratio (%)</t>
  </si>
  <si>
    <t>RW27.4►</t>
  </si>
  <si>
    <t>3(3)</t>
  </si>
  <si>
    <t>Consolidated Capital conservation buffer ratio %</t>
  </si>
  <si>
    <t>RW27.5►</t>
  </si>
  <si>
    <t>3(6) and 3(7)</t>
  </si>
  <si>
    <t>Consolidated Total capital ratio  %</t>
  </si>
  <si>
    <t>RW22 ►</t>
  </si>
  <si>
    <t>3(4),3(5)</t>
  </si>
  <si>
    <t>Consolidated Total supervisory capital ratio  %</t>
  </si>
  <si>
    <t>3(9)</t>
  </si>
  <si>
    <t>Consolidated Leverage ratio %</t>
  </si>
  <si>
    <t>RW27►</t>
  </si>
  <si>
    <t>16(1)</t>
  </si>
  <si>
    <t>Capital Adequacy Ratios (CU's with subsidiaries)</t>
  </si>
  <si>
    <t>Tier 1 capital ratio %</t>
  </si>
  <si>
    <t>Retained earnings to Risk weighted Capital Ratio (%)</t>
  </si>
  <si>
    <t>Capital conservation buffer ratio %</t>
  </si>
  <si>
    <t>Total capital ratio  %</t>
  </si>
  <si>
    <t>Total supervisory capital ratio  %</t>
  </si>
  <si>
    <t>Leverage ratio %</t>
  </si>
  <si>
    <t>Tier 2 capital ratio</t>
  </si>
  <si>
    <t>Instructions for filling out this Capital Adequacy Calculation template</t>
  </si>
  <si>
    <t>For Credit Unions with affiliates or subsidiaries which require consolidation as per section 2 of the FSRA Rule 2021-002 on Capital Adequacy Requirements for Credit Unions and Caisses Populaires, consolidated numbers can be inputted into this Template to arrive at the consolidated capital ratios</t>
  </si>
  <si>
    <t>All the capital ratios required as per the new Capital Rule will be calculated automatically and shown on the "Summary page" tab</t>
  </si>
  <si>
    <t xml:space="preserve">This template will also calculate the capital adequacy ratios for credit unions which do not have consolidating entities </t>
  </si>
  <si>
    <t>This is a demonstration tool only, it is the responsibility of credit unions to ensure their capital adequacy ratios are accurate</t>
  </si>
  <si>
    <t>This Template has been designed to demonstrate the changes to asset categories and the calculation methodology under the new Capital Rule. The cell references shown in the template (for example “A32.2” on the “Investment Schedule” worksheet tab) align with new fields that will be added to the MIR efiling template. The update of the MIR e-Filing system is in progress</t>
  </si>
  <si>
    <t>In tabs highlighted green, please provide inputs only in the blue user input cells. Do not change the contents of any other cells.</t>
  </si>
  <si>
    <t>Table grouping risk weighted assets ( no input required)</t>
  </si>
  <si>
    <t>Calculation table (No input required)</t>
  </si>
  <si>
    <t>https://www.fsrao.ca/media/5801/download</t>
  </si>
  <si>
    <t xml:space="preserve">Rule references in the template point to the relevant sections in the FSRA Rule 2021-002 </t>
  </si>
  <si>
    <t>Investment schedule</t>
  </si>
  <si>
    <t>Other Assets</t>
  </si>
  <si>
    <t>Off-balance sheet assets</t>
  </si>
  <si>
    <t>Member Equity &amp; RW Fields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</si>
</sst>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0.0%"/>
    <numFmt numFmtId="166" formatCode=";;;"/>
    <numFmt numFmtId="167" formatCode="_(* #,##0_);_(* \(#,##0\);_(* &quot;-&quot;??_);_(@_)"/>
  </numFmts>
  <fonts count="78" x14ac:knownFonts="1">
    <font>
      <sz val="10"/>
      <name val="Arial"/>
    </font>
    <font>
      <sz val="10"/>
      <color theme="1"/>
      <name val="Arial"/>
      <family val="2"/>
    </font>
    <font>
      <sz val="10"/>
      <color theme="1"/>
      <name val="Arial"/>
      <family val="2"/>
    </font>
    <font>
      <sz val="10"/>
      <name val="Arial"/>
      <family val="2"/>
    </font>
    <font>
      <sz val="8"/>
      <name val="Arial"/>
      <family val="2"/>
    </font>
    <font>
      <b/>
      <sz val="10"/>
      <color indexed="9"/>
      <name val="Arial"/>
      <family val="2"/>
    </font>
    <font>
      <sz val="10"/>
      <name val="Courier New"/>
      <family val="3"/>
    </font>
    <font>
      <sz val="8"/>
      <name val="Courier New"/>
      <family val="3"/>
    </font>
    <font>
      <b/>
      <sz val="10"/>
      <name val="Arial"/>
      <family val="2"/>
    </font>
    <font>
      <sz val="12"/>
      <name val="Arial"/>
      <family val="2"/>
    </font>
    <font>
      <b/>
      <sz val="8"/>
      <color indexed="9"/>
      <name val="Arial"/>
      <family val="2"/>
    </font>
    <font>
      <b/>
      <sz val="8"/>
      <color indexed="9"/>
      <name val="Courier New"/>
      <family val="3"/>
    </font>
    <font>
      <b/>
      <sz val="11"/>
      <color indexed="9"/>
      <name val="Arial"/>
      <family val="2"/>
    </font>
    <font>
      <sz val="7"/>
      <name val="Arial"/>
      <family val="2"/>
    </font>
    <font>
      <sz val="14"/>
      <color indexed="9"/>
      <name val="Arial"/>
      <family val="2"/>
    </font>
    <font>
      <b/>
      <sz val="10"/>
      <color indexed="9"/>
      <name val="Courier New"/>
      <family val="3"/>
    </font>
    <font>
      <sz val="9"/>
      <name val="Arial"/>
      <family val="2"/>
    </font>
    <font>
      <b/>
      <sz val="12"/>
      <color indexed="9"/>
      <name val="Arial"/>
      <family val="2"/>
    </font>
    <font>
      <b/>
      <sz val="8"/>
      <name val="Arial"/>
      <family val="2"/>
    </font>
    <font>
      <sz val="10"/>
      <color indexed="8"/>
      <name val="Arial"/>
      <family val="2"/>
    </font>
    <font>
      <sz val="9"/>
      <color indexed="8"/>
      <name val="Arial"/>
      <family val="2"/>
    </font>
    <font>
      <b/>
      <sz val="10"/>
      <color indexed="8"/>
      <name val="Arial"/>
      <family val="2"/>
    </font>
    <font>
      <b/>
      <sz val="9"/>
      <name val="Arial"/>
      <family val="2"/>
    </font>
    <font>
      <b/>
      <i/>
      <sz val="10"/>
      <name val="Arial"/>
      <family val="2"/>
    </font>
    <font>
      <sz val="11"/>
      <name val="Arial"/>
      <family val="2"/>
    </font>
    <font>
      <strike/>
      <sz val="9"/>
      <name val="Arial"/>
      <family val="2"/>
    </font>
    <font>
      <b/>
      <sz val="9"/>
      <color indexed="9"/>
      <name val="Arial"/>
      <family val="2"/>
    </font>
    <font>
      <b/>
      <sz val="11"/>
      <color indexed="9"/>
      <name val="Courier New"/>
      <family val="3"/>
    </font>
    <font>
      <strike/>
      <sz val="10"/>
      <name val="Arial"/>
      <family val="2"/>
    </font>
    <font>
      <sz val="10"/>
      <color theme="0"/>
      <name val="Arial"/>
      <family val="2"/>
    </font>
    <font>
      <b/>
      <sz val="10"/>
      <color theme="1"/>
      <name val="Arial"/>
      <family val="2"/>
    </font>
    <font>
      <b/>
      <sz val="11"/>
      <color theme="0"/>
      <name val="Arial"/>
      <family val="2"/>
    </font>
    <font>
      <b/>
      <sz val="11"/>
      <color theme="1"/>
      <name val="Arial"/>
      <family val="2"/>
    </font>
    <font>
      <sz val="7"/>
      <color theme="1"/>
      <name val="Arial"/>
      <family val="2"/>
    </font>
    <font>
      <sz val="8"/>
      <color rgb="FFFF0000"/>
      <name val="Arial"/>
      <family val="2"/>
    </font>
    <font>
      <b/>
      <sz val="9"/>
      <color theme="0"/>
      <name val="Arial"/>
      <family val="2"/>
    </font>
    <font>
      <sz val="9"/>
      <color rgb="FF0000FF"/>
      <name val="Arial"/>
      <family val="2"/>
    </font>
    <font>
      <b/>
      <sz val="10"/>
      <color theme="0"/>
      <name val="Arial"/>
      <family val="2"/>
    </font>
    <font>
      <sz val="8"/>
      <color theme="1"/>
      <name val="Arial"/>
      <family val="2"/>
    </font>
    <font>
      <b/>
      <sz val="8"/>
      <color theme="1"/>
      <name val="Arial"/>
      <family val="2"/>
    </font>
    <font>
      <strike/>
      <sz val="8"/>
      <color theme="1"/>
      <name val="Arial"/>
      <family val="2"/>
    </font>
    <font>
      <b/>
      <sz val="9"/>
      <color theme="1"/>
      <name val="Arial"/>
      <family val="2"/>
    </font>
    <font>
      <sz val="9"/>
      <color theme="1"/>
      <name val="Arial"/>
      <family val="2"/>
    </font>
    <font>
      <sz val="6"/>
      <color theme="1"/>
      <name val="Arial"/>
      <family val="2"/>
    </font>
    <font>
      <sz val="10"/>
      <color rgb="FFFF0000"/>
      <name val="Arial"/>
      <family val="2"/>
    </font>
    <font>
      <sz val="7"/>
      <color theme="1"/>
      <name val="Courier New"/>
      <family val="3"/>
    </font>
    <font>
      <vertAlign val="superscript"/>
      <sz val="11"/>
      <name val="Arial"/>
      <family val="2"/>
    </font>
    <font>
      <b/>
      <sz val="8"/>
      <color theme="0"/>
      <name val="Arial"/>
      <family val="2"/>
    </font>
    <font>
      <sz val="8"/>
      <color theme="0"/>
      <name val="Arial"/>
      <family val="2"/>
    </font>
    <font>
      <b/>
      <sz val="11"/>
      <color rgb="FFFF0000"/>
      <name val="Arial"/>
      <family val="2"/>
    </font>
    <font>
      <sz val="8"/>
      <color rgb="FFFF0000"/>
      <name val="Courier New"/>
      <family val="3"/>
    </font>
    <font>
      <b/>
      <sz val="7"/>
      <color theme="1"/>
      <name val="Arial"/>
      <family val="2"/>
    </font>
    <font>
      <sz val="11"/>
      <color rgb="FFFF0000"/>
      <name val="Arial"/>
      <family val="2"/>
    </font>
    <font>
      <b/>
      <sz val="8"/>
      <name val="Courier New"/>
      <family val="3"/>
    </font>
    <font>
      <b/>
      <sz val="8"/>
      <color theme="0"/>
      <name val="Courier New"/>
      <family val="3"/>
    </font>
    <font>
      <sz val="14"/>
      <color theme="0"/>
      <name val="Arial"/>
      <family val="2"/>
    </font>
    <font>
      <b/>
      <sz val="10"/>
      <color rgb="FFFFFFFF"/>
      <name val="Arial"/>
      <family val="2"/>
    </font>
    <font>
      <sz val="10"/>
      <color rgb="FFFFFFFF"/>
      <name val="Arial"/>
      <family val="2"/>
    </font>
    <font>
      <sz val="8"/>
      <color rgb="FF000000"/>
      <name val="Arial"/>
      <family val="2"/>
    </font>
    <font>
      <vertAlign val="superscript"/>
      <sz val="9"/>
      <name val="Arial"/>
      <family val="2"/>
    </font>
    <font>
      <b/>
      <vertAlign val="superscript"/>
      <sz val="8"/>
      <name val="Arial"/>
      <family val="2"/>
    </font>
    <font>
      <b/>
      <sz val="9"/>
      <color indexed="9"/>
      <name val="Courier New"/>
      <family val="3"/>
    </font>
    <font>
      <sz val="10"/>
      <name val="Arial"/>
      <family val="2"/>
    </font>
    <font>
      <b/>
      <sz val="8"/>
      <color rgb="FFFFFFFF"/>
      <name val="Arial"/>
      <family val="2"/>
    </font>
    <font>
      <b/>
      <i/>
      <sz val="10"/>
      <color rgb="FFFF0000"/>
      <name val="Arial"/>
      <family val="2"/>
    </font>
    <font>
      <b/>
      <i/>
      <sz val="8"/>
      <color rgb="FFFF0000"/>
      <name val="Arial"/>
      <family val="2"/>
    </font>
    <font>
      <b/>
      <i/>
      <sz val="11"/>
      <color indexed="9"/>
      <name val="Arial"/>
      <family val="2"/>
    </font>
    <font>
      <sz val="9"/>
      <color rgb="FFFF0000"/>
      <name val="Arial"/>
      <family val="2"/>
    </font>
    <font>
      <sz val="9"/>
      <name val="Courier New"/>
      <family val="3"/>
    </font>
    <font>
      <b/>
      <sz val="9"/>
      <color theme="0"/>
      <name val="Courier New"/>
      <family val="3"/>
    </font>
    <font>
      <sz val="9"/>
      <color theme="1"/>
      <name val="Courier New"/>
      <family val="3"/>
    </font>
    <font>
      <b/>
      <sz val="9"/>
      <name val="Courier New"/>
      <family val="3"/>
    </font>
    <font>
      <sz val="11"/>
      <name val="Calibri"/>
      <family val="2"/>
    </font>
    <font>
      <b/>
      <sz val="11"/>
      <name val="Calibri"/>
      <family val="2"/>
    </font>
    <font>
      <i/>
      <sz val="8"/>
      <name val="Arial"/>
      <family val="2"/>
    </font>
    <font>
      <b/>
      <i/>
      <sz val="8"/>
      <name val="Arial"/>
      <family val="2"/>
    </font>
    <font>
      <u/>
      <sz val="10"/>
      <color theme="10"/>
      <name val="Arial"/>
    </font>
    <font>
      <b/>
      <sz val="11"/>
      <name val="Arial"/>
      <family val="2"/>
    </font>
  </fonts>
  <fills count="15">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darkGray">
        <bgColor indexed="8"/>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theme="1"/>
        <bgColor auto="1"/>
      </patternFill>
    </fill>
    <fill>
      <patternFill patternType="solid">
        <fgColor theme="6" tint="0.59996337778862885"/>
        <bgColor indexed="64"/>
      </patternFill>
    </fill>
    <fill>
      <patternFill patternType="solid">
        <fgColor theme="4" tint="0.79998168889431442"/>
        <bgColor indexed="64"/>
      </patternFill>
    </fill>
    <fill>
      <patternFill patternType="solid">
        <fgColor rgb="FF000000"/>
        <bgColor indexed="64"/>
      </patternFill>
    </fill>
    <fill>
      <patternFill patternType="solid">
        <fgColor rgb="FFBFBFBF"/>
        <bgColor indexed="64"/>
      </patternFill>
    </fill>
    <fill>
      <patternFill patternType="solid">
        <fgColor theme="0" tint="-0.34998626667073579"/>
        <bgColor indexed="64"/>
      </patternFill>
    </fill>
  </fills>
  <borders count="74">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style="medium">
        <color indexed="64"/>
      </left>
      <right/>
      <top/>
      <bottom style="thin">
        <color rgb="FF000000"/>
      </bottom>
      <diagonal/>
    </border>
    <border>
      <left style="thin">
        <color indexed="64"/>
      </left>
      <right style="thin">
        <color indexed="64"/>
      </right>
      <top style="thin">
        <color rgb="FF000000"/>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thin">
        <color indexed="64"/>
      </top>
      <bottom style="thin">
        <color rgb="FF000000"/>
      </bottom>
      <diagonal/>
    </border>
    <border>
      <left style="thin">
        <color indexed="64"/>
      </left>
      <right style="medium">
        <color indexed="64"/>
      </right>
      <top/>
      <bottom style="thin">
        <color indexed="64"/>
      </bottom>
      <diagonal/>
    </border>
    <border>
      <left style="thick">
        <color indexed="64"/>
      </left>
      <right/>
      <top style="medium">
        <color indexed="64"/>
      </top>
      <bottom style="medium">
        <color indexed="64"/>
      </bottom>
      <diagonal/>
    </border>
    <border>
      <left/>
      <right style="medium">
        <color indexed="64"/>
      </right>
      <top style="medium">
        <color indexed="64"/>
      </top>
      <bottom style="medium">
        <color indexed="9"/>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6">
    <xf numFmtId="0" fontId="0" fillId="0" borderId="0"/>
    <xf numFmtId="9" fontId="3" fillId="0" borderId="0" applyFont="0" applyFill="0" applyBorder="0" applyAlignment="0" applyProtection="0"/>
    <xf numFmtId="0" fontId="2" fillId="0" borderId="0"/>
    <xf numFmtId="0" fontId="3" fillId="0" borderId="0"/>
    <xf numFmtId="0" fontId="38" fillId="0" borderId="0">
      <alignment vertical="center"/>
    </xf>
    <xf numFmtId="166" fontId="3" fillId="0" borderId="0">
      <alignment vertical="center"/>
    </xf>
    <xf numFmtId="0" fontId="33" fillId="0" borderId="0">
      <alignment horizontal="center" vertical="center"/>
    </xf>
    <xf numFmtId="166" fontId="4" fillId="10" borderId="0">
      <alignment vertical="center"/>
    </xf>
    <xf numFmtId="0" fontId="38" fillId="1" borderId="0">
      <alignment vertical="center"/>
    </xf>
    <xf numFmtId="49" fontId="30" fillId="0" borderId="0">
      <alignment vertical="center"/>
    </xf>
    <xf numFmtId="0" fontId="51" fillId="0" borderId="0">
      <alignment horizontal="right" vertical="center"/>
    </xf>
    <xf numFmtId="0" fontId="39" fillId="0" borderId="0">
      <alignment vertical="center"/>
    </xf>
    <xf numFmtId="0" fontId="43" fillId="0" borderId="0">
      <alignment vertical="center"/>
    </xf>
    <xf numFmtId="164" fontId="38" fillId="0" borderId="0" applyFont="0" applyFill="0" applyBorder="0" applyAlignment="0" applyProtection="0"/>
    <xf numFmtId="43" fontId="62" fillId="0" borderId="0" applyFont="0" applyFill="0" applyBorder="0" applyAlignment="0" applyProtection="0"/>
    <xf numFmtId="0" fontId="76" fillId="0" borderId="0" applyNumberFormat="0" applyFill="0" applyBorder="0" applyAlignment="0" applyProtection="0"/>
  </cellStyleXfs>
  <cellXfs count="736">
    <xf numFmtId="0" fontId="0" fillId="0" borderId="0" xfId="0"/>
    <xf numFmtId="3" fontId="16" fillId="11" borderId="7" xfId="0" applyNumberFormat="1" applyFont="1" applyFill="1" applyBorder="1" applyAlignment="1" applyProtection="1">
      <alignment horizontal="center"/>
      <protection locked="0"/>
    </xf>
    <xf numFmtId="3" fontId="22" fillId="0" borderId="19" xfId="0" applyNumberFormat="1" applyFont="1" applyBorder="1" applyAlignment="1">
      <alignment horizontal="center" vertical="center"/>
    </xf>
    <xf numFmtId="0" fontId="4" fillId="0" borderId="0" xfId="0" applyFont="1"/>
    <xf numFmtId="3" fontId="4" fillId="0" borderId="7" xfId="3" applyNumberFormat="1" applyFont="1" applyBorder="1" applyAlignment="1">
      <alignment horizontal="right" vertical="center"/>
    </xf>
    <xf numFmtId="3" fontId="4" fillId="0" borderId="22" xfId="3" applyNumberFormat="1" applyFont="1" applyBorder="1" applyAlignment="1">
      <alignment vertical="center"/>
    </xf>
    <xf numFmtId="3" fontId="4" fillId="0" borderId="58" xfId="3" applyNumberFormat="1" applyFont="1" applyBorder="1" applyAlignment="1">
      <alignment vertical="center"/>
    </xf>
    <xf numFmtId="3" fontId="4" fillId="0" borderId="7" xfId="3" applyNumberFormat="1" applyFont="1" applyBorder="1" applyAlignment="1">
      <alignment vertical="center"/>
    </xf>
    <xf numFmtId="3" fontId="4" fillId="0" borderId="20" xfId="3" applyNumberFormat="1" applyFont="1" applyBorder="1" applyAlignment="1">
      <alignment vertical="center"/>
    </xf>
    <xf numFmtId="3" fontId="4" fillId="0" borderId="23" xfId="3" applyNumberFormat="1" applyFont="1" applyBorder="1" applyAlignment="1">
      <alignment vertical="center"/>
    </xf>
    <xf numFmtId="3" fontId="18" fillId="0" borderId="24" xfId="3" applyNumberFormat="1" applyFont="1" applyBorder="1" applyAlignment="1">
      <alignment vertical="center"/>
    </xf>
    <xf numFmtId="3" fontId="4" fillId="0" borderId="64" xfId="3" applyNumberFormat="1" applyFont="1" applyBorder="1" applyAlignment="1">
      <alignment vertical="center"/>
    </xf>
    <xf numFmtId="3" fontId="4" fillId="0" borderId="24" xfId="3" applyNumberFormat="1" applyFont="1" applyBorder="1" applyAlignment="1">
      <alignment vertical="center"/>
    </xf>
    <xf numFmtId="167" fontId="18" fillId="0" borderId="24" xfId="14" applyNumberFormat="1" applyFont="1" applyBorder="1" applyAlignment="1" applyProtection="1">
      <alignment vertical="center"/>
    </xf>
    <xf numFmtId="165" fontId="4" fillId="0" borderId="7" xfId="3" applyNumberFormat="1" applyFont="1" applyBorder="1" applyAlignment="1">
      <alignment vertical="center"/>
    </xf>
    <xf numFmtId="165" fontId="4" fillId="0" borderId="24" xfId="3" applyNumberFormat="1" applyFont="1" applyBorder="1" applyAlignment="1">
      <alignment vertical="center"/>
    </xf>
    <xf numFmtId="3" fontId="16" fillId="0" borderId="5" xfId="0" applyNumberFormat="1" applyFont="1" applyBorder="1" applyAlignment="1">
      <alignment horizontal="center"/>
    </xf>
    <xf numFmtId="3" fontId="16" fillId="0" borderId="39" xfId="0" applyNumberFormat="1" applyFont="1" applyBorder="1" applyAlignment="1">
      <alignment horizontal="center"/>
    </xf>
    <xf numFmtId="0" fontId="0" fillId="0" borderId="0" xfId="0" applyAlignment="1">
      <alignment vertical="center"/>
    </xf>
    <xf numFmtId="3" fontId="16" fillId="11" borderId="4" xfId="0" applyNumberFormat="1" applyFont="1" applyFill="1" applyBorder="1" applyAlignment="1" applyProtection="1">
      <alignment horizontal="center"/>
      <protection locked="0"/>
    </xf>
    <xf numFmtId="3" fontId="16" fillId="11" borderId="6" xfId="0" applyNumberFormat="1" applyFont="1" applyFill="1" applyBorder="1" applyAlignment="1" applyProtection="1">
      <alignment horizontal="center"/>
      <protection locked="0"/>
    </xf>
    <xf numFmtId="3" fontId="16" fillId="11" borderId="19" xfId="0" applyNumberFormat="1" applyFont="1" applyFill="1" applyBorder="1" applyAlignment="1" applyProtection="1">
      <alignment horizontal="center" vertical="center"/>
      <protection locked="0"/>
    </xf>
    <xf numFmtId="3" fontId="16" fillId="11" borderId="35" xfId="0" applyNumberFormat="1" applyFont="1" applyFill="1" applyBorder="1" applyAlignment="1" applyProtection="1">
      <alignment horizontal="center"/>
      <protection locked="0"/>
    </xf>
    <xf numFmtId="3" fontId="16" fillId="0" borderId="7" xfId="0" applyNumberFormat="1" applyFont="1" applyBorder="1" applyAlignment="1">
      <alignment horizontal="center" vertical="center"/>
    </xf>
    <xf numFmtId="3" fontId="16" fillId="6" borderId="7" xfId="0" applyNumberFormat="1" applyFont="1" applyFill="1" applyBorder="1" applyAlignment="1">
      <alignment horizontal="center"/>
    </xf>
    <xf numFmtId="3" fontId="16" fillId="6" borderId="5" xfId="0" applyNumberFormat="1" applyFont="1" applyFill="1" applyBorder="1" applyAlignment="1">
      <alignment horizontal="center"/>
    </xf>
    <xf numFmtId="3" fontId="16" fillId="0" borderId="7" xfId="0" applyNumberFormat="1" applyFont="1" applyBorder="1" applyAlignment="1">
      <alignment horizontal="center"/>
    </xf>
    <xf numFmtId="3" fontId="22" fillId="0" borderId="7" xfId="0" applyNumberFormat="1" applyFont="1" applyBorder="1" applyAlignment="1">
      <alignment horizontal="center" vertical="center"/>
    </xf>
    <xf numFmtId="3" fontId="42" fillId="0" borderId="20" xfId="0" applyNumberFormat="1" applyFont="1" applyBorder="1" applyAlignment="1">
      <alignment horizontal="center"/>
    </xf>
    <xf numFmtId="3" fontId="16" fillId="0" borderId="20" xfId="0" applyNumberFormat="1" applyFont="1" applyBorder="1" applyAlignment="1">
      <alignment horizontal="center"/>
    </xf>
    <xf numFmtId="3" fontId="42" fillId="0" borderId="7" xfId="0" applyNumberFormat="1" applyFont="1" applyBorder="1" applyAlignment="1">
      <alignment horizontal="center"/>
    </xf>
    <xf numFmtId="3" fontId="16" fillId="0" borderId="22" xfId="0" applyNumberFormat="1" applyFont="1" applyBorder="1" applyAlignment="1">
      <alignment horizontal="center"/>
    </xf>
    <xf numFmtId="3" fontId="41" fillId="0" borderId="7" xfId="0" applyNumberFormat="1" applyFont="1" applyBorder="1" applyAlignment="1">
      <alignment horizontal="center"/>
    </xf>
    <xf numFmtId="10" fontId="16" fillId="0" borderId="5" xfId="0" applyNumberFormat="1" applyFont="1" applyBorder="1" applyAlignment="1">
      <alignment horizontal="center"/>
    </xf>
    <xf numFmtId="10" fontId="16" fillId="0" borderId="39" xfId="0" applyNumberFormat="1" applyFont="1" applyBorder="1" applyAlignment="1">
      <alignment horizontal="center"/>
    </xf>
    <xf numFmtId="10" fontId="0" fillId="0" borderId="0" xfId="1" applyNumberFormat="1" applyFont="1" applyProtection="1"/>
    <xf numFmtId="0" fontId="12" fillId="2" borderId="13" xfId="0" applyFont="1" applyFill="1" applyBorder="1" applyAlignment="1">
      <alignment vertical="center"/>
    </xf>
    <xf numFmtId="0" fontId="5" fillId="2" borderId="9" xfId="0" applyFont="1" applyFill="1" applyBorder="1"/>
    <xf numFmtId="0" fontId="4" fillId="6" borderId="10" xfId="0" applyFont="1" applyFill="1" applyBorder="1" applyAlignment="1">
      <alignment vertical="center"/>
    </xf>
    <xf numFmtId="0" fontId="4" fillId="6" borderId="8" xfId="0" applyFont="1" applyFill="1" applyBorder="1"/>
    <xf numFmtId="0" fontId="3" fillId="6" borderId="8" xfId="0" applyFont="1" applyFill="1" applyBorder="1"/>
    <xf numFmtId="0" fontId="4" fillId="6" borderId="8" xfId="0" applyFont="1" applyFill="1" applyBorder="1" applyAlignment="1">
      <alignment horizontal="right" vertical="center"/>
    </xf>
    <xf numFmtId="0" fontId="4" fillId="6" borderId="10" xfId="0" applyFont="1" applyFill="1" applyBorder="1" applyAlignment="1">
      <alignment horizontal="left" vertical="center"/>
    </xf>
    <xf numFmtId="0" fontId="4" fillId="6" borderId="16" xfId="0" applyFont="1" applyFill="1" applyBorder="1" applyAlignment="1">
      <alignment vertical="center"/>
    </xf>
    <xf numFmtId="0" fontId="4" fillId="6" borderId="3" xfId="0" applyFont="1" applyFill="1" applyBorder="1"/>
    <xf numFmtId="0" fontId="3" fillId="6" borderId="3" xfId="0" applyFont="1" applyFill="1" applyBorder="1"/>
    <xf numFmtId="0" fontId="8" fillId="6" borderId="28" xfId="0" applyFont="1" applyFill="1" applyBorder="1"/>
    <xf numFmtId="0" fontId="9" fillId="6" borderId="11" xfId="0" applyFont="1" applyFill="1" applyBorder="1"/>
    <xf numFmtId="0" fontId="47" fillId="4" borderId="11" xfId="0" applyFont="1" applyFill="1" applyBorder="1" applyAlignment="1">
      <alignment horizontal="right" vertical="center"/>
    </xf>
    <xf numFmtId="0" fontId="5" fillId="2" borderId="9"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73" xfId="0" applyFont="1" applyFill="1" applyBorder="1" applyAlignment="1">
      <alignment horizontal="center" vertical="center" wrapText="1"/>
    </xf>
    <xf numFmtId="0" fontId="8" fillId="2" borderId="9" xfId="0" applyFont="1" applyFill="1" applyBorder="1"/>
    <xf numFmtId="0" fontId="3" fillId="0" borderId="0" xfId="0" applyFont="1"/>
    <xf numFmtId="0" fontId="4" fillId="6" borderId="16" xfId="0" applyFont="1" applyFill="1" applyBorder="1" applyAlignment="1">
      <alignment horizontal="left" vertical="center"/>
    </xf>
    <xf numFmtId="0" fontId="4" fillId="6" borderId="17" xfId="0" applyFont="1" applyFill="1" applyBorder="1" applyAlignment="1">
      <alignment horizontal="left" vertical="center"/>
    </xf>
    <xf numFmtId="0" fontId="4" fillId="6" borderId="0" xfId="0" applyFont="1" applyFill="1"/>
    <xf numFmtId="0" fontId="3" fillId="6" borderId="0" xfId="0" applyFont="1" applyFill="1"/>
    <xf numFmtId="0" fontId="4" fillId="6" borderId="3" xfId="0" applyFont="1" applyFill="1" applyBorder="1" applyAlignment="1">
      <alignment horizontal="right" vertical="center"/>
    </xf>
    <xf numFmtId="0" fontId="4" fillId="6" borderId="18" xfId="0" applyFont="1" applyFill="1" applyBorder="1" applyAlignment="1">
      <alignment horizontal="left"/>
    </xf>
    <xf numFmtId="0" fontId="4" fillId="6" borderId="1" xfId="0" applyFont="1" applyFill="1" applyBorder="1"/>
    <xf numFmtId="0" fontId="3" fillId="6" borderId="1" xfId="0" applyFont="1" applyFill="1" applyBorder="1"/>
    <xf numFmtId="0" fontId="4" fillId="6" borderId="1" xfId="0" applyFont="1" applyFill="1" applyBorder="1" applyAlignment="1">
      <alignment horizontal="right" vertical="center"/>
    </xf>
    <xf numFmtId="0" fontId="4" fillId="6" borderId="16" xfId="0" applyFont="1" applyFill="1" applyBorder="1" applyAlignment="1">
      <alignment horizontal="left" vertical="top"/>
    </xf>
    <xf numFmtId="0" fontId="4" fillId="6" borderId="0" xfId="0" applyFont="1" applyFill="1" applyAlignment="1">
      <alignment horizontal="right" vertical="center"/>
    </xf>
    <xf numFmtId="0" fontId="4" fillId="6" borderId="18" xfId="0" applyFont="1" applyFill="1" applyBorder="1" applyAlignment="1">
      <alignment horizontal="left" vertical="center"/>
    </xf>
    <xf numFmtId="0" fontId="4" fillId="6" borderId="5" xfId="0" applyFont="1" applyFill="1" applyBorder="1" applyAlignment="1">
      <alignment horizontal="right" vertical="center"/>
    </xf>
    <xf numFmtId="0" fontId="8" fillId="6" borderId="37" xfId="0" applyFont="1" applyFill="1" applyBorder="1"/>
    <xf numFmtId="0" fontId="9" fillId="6" borderId="36" xfId="0" applyFont="1" applyFill="1" applyBorder="1"/>
    <xf numFmtId="0" fontId="47" fillId="2" borderId="36" xfId="0" applyFont="1" applyFill="1" applyBorder="1" applyAlignment="1">
      <alignment horizontal="right" vertical="center"/>
    </xf>
    <xf numFmtId="0" fontId="8" fillId="2" borderId="15" xfId="0" applyFont="1" applyFill="1" applyBorder="1" applyAlignment="1">
      <alignment horizontal="center" vertical="center" wrapText="1"/>
    </xf>
    <xf numFmtId="0" fontId="14" fillId="2" borderId="36" xfId="0" applyFont="1" applyFill="1" applyBorder="1" applyAlignment="1">
      <alignment vertical="center"/>
    </xf>
    <xf numFmtId="0" fontId="55" fillId="2" borderId="68" xfId="0" applyFont="1" applyFill="1" applyBorder="1" applyAlignment="1">
      <alignment horizontal="right" vertical="center"/>
    </xf>
    <xf numFmtId="0" fontId="5" fillId="2" borderId="36" xfId="0" applyFont="1" applyFill="1" applyBorder="1" applyAlignment="1">
      <alignment horizontal="right" vertical="center"/>
    </xf>
    <xf numFmtId="9" fontId="18" fillId="7" borderId="7" xfId="3" applyNumberFormat="1" applyFont="1" applyFill="1" applyBorder="1" applyAlignment="1">
      <alignment horizontal="center" vertical="center" wrapText="1"/>
    </xf>
    <xf numFmtId="0" fontId="34" fillId="0" borderId="0" xfId="0" applyFont="1"/>
    <xf numFmtId="0" fontId="44" fillId="0" borderId="0" xfId="0" applyFont="1"/>
    <xf numFmtId="0" fontId="56" fillId="12" borderId="0" xfId="3" applyFont="1" applyFill="1" applyAlignment="1">
      <alignment vertical="center"/>
    </xf>
    <xf numFmtId="0" fontId="57" fillId="12" borderId="0" xfId="3" applyFont="1" applyFill="1"/>
    <xf numFmtId="0" fontId="57" fillId="0" borderId="0" xfId="3" applyFont="1"/>
    <xf numFmtId="0" fontId="3" fillId="0" borderId="0" xfId="3"/>
    <xf numFmtId="0" fontId="56" fillId="12" borderId="43" xfId="3" applyFont="1" applyFill="1" applyBorder="1" applyAlignment="1">
      <alignment horizontal="center" vertical="center"/>
    </xf>
    <xf numFmtId="0" fontId="56" fillId="12" borderId="26" xfId="3" applyFont="1" applyFill="1" applyBorder="1" applyAlignment="1">
      <alignment vertical="center"/>
    </xf>
    <xf numFmtId="0" fontId="56" fillId="12" borderId="25" xfId="3" applyFont="1" applyFill="1" applyBorder="1" applyAlignment="1">
      <alignment horizontal="center" vertical="center"/>
    </xf>
    <xf numFmtId="0" fontId="56" fillId="12" borderId="29" xfId="3" applyFont="1" applyFill="1" applyBorder="1" applyAlignment="1">
      <alignment vertical="center"/>
    </xf>
    <xf numFmtId="0" fontId="56" fillId="8" borderId="29" xfId="3" applyFont="1" applyFill="1" applyBorder="1"/>
    <xf numFmtId="0" fontId="56" fillId="8" borderId="32" xfId="3" applyFont="1" applyFill="1" applyBorder="1"/>
    <xf numFmtId="0" fontId="56" fillId="0" borderId="0" xfId="3" applyFont="1"/>
    <xf numFmtId="0" fontId="4" fillId="0" borderId="10" xfId="3" applyFont="1" applyBorder="1" applyAlignment="1">
      <alignment horizontal="left" vertical="center"/>
    </xf>
    <xf numFmtId="0" fontId="63" fillId="0" borderId="5" xfId="3" applyFont="1" applyBorder="1" applyAlignment="1">
      <alignment vertical="center"/>
    </xf>
    <xf numFmtId="0" fontId="4" fillId="7" borderId="0" xfId="3" applyFont="1" applyFill="1" applyAlignment="1">
      <alignment vertical="center"/>
    </xf>
    <xf numFmtId="0" fontId="63" fillId="7" borderId="0" xfId="3" applyFont="1" applyFill="1"/>
    <xf numFmtId="0" fontId="63" fillId="7" borderId="14" xfId="3" applyFont="1" applyFill="1" applyBorder="1"/>
    <xf numFmtId="0" fontId="63" fillId="7" borderId="17" xfId="3" applyFont="1" applyFill="1" applyBorder="1" applyAlignment="1">
      <alignment horizontal="center" vertical="center"/>
    </xf>
    <xf numFmtId="0" fontId="63" fillId="7" borderId="66" xfId="3" applyFont="1" applyFill="1" applyBorder="1" applyAlignment="1">
      <alignment vertical="center"/>
    </xf>
    <xf numFmtId="0" fontId="63" fillId="7" borderId="0" xfId="3" applyFont="1" applyFill="1" applyAlignment="1">
      <alignment horizontal="center" vertical="center"/>
    </xf>
    <xf numFmtId="0" fontId="63" fillId="7" borderId="0" xfId="3" applyFont="1" applyFill="1" applyAlignment="1">
      <alignment vertical="center"/>
    </xf>
    <xf numFmtId="0" fontId="4" fillId="0" borderId="55" xfId="3" applyFont="1" applyBorder="1" applyAlignment="1">
      <alignment vertical="center"/>
    </xf>
    <xf numFmtId="0" fontId="4" fillId="0" borderId="52" xfId="3" applyFont="1" applyBorder="1"/>
    <xf numFmtId="0" fontId="58" fillId="13" borderId="0" xfId="3" applyFont="1" applyFill="1" applyAlignment="1">
      <alignment horizontal="left" vertical="center"/>
    </xf>
    <xf numFmtId="0" fontId="4" fillId="7" borderId="0" xfId="3" applyFont="1" applyFill="1"/>
    <xf numFmtId="0" fontId="4" fillId="7" borderId="14" xfId="3" applyFont="1" applyFill="1" applyBorder="1"/>
    <xf numFmtId="0" fontId="4" fillId="0" borderId="56" xfId="3" applyFont="1" applyBorder="1" applyAlignment="1">
      <alignment vertical="center"/>
    </xf>
    <xf numFmtId="0" fontId="4" fillId="0" borderId="54" xfId="3" applyFont="1" applyBorder="1"/>
    <xf numFmtId="0" fontId="3" fillId="0" borderId="0" xfId="3" applyAlignment="1">
      <alignment vertical="top" wrapText="1"/>
    </xf>
    <xf numFmtId="0" fontId="4" fillId="13" borderId="57" xfId="3" applyFont="1" applyFill="1" applyBorder="1" applyAlignment="1">
      <alignment vertical="center"/>
    </xf>
    <xf numFmtId="0" fontId="4" fillId="13" borderId="53" xfId="3" applyFont="1" applyFill="1" applyBorder="1"/>
    <xf numFmtId="0" fontId="4" fillId="13" borderId="0" xfId="3" applyFont="1" applyFill="1" applyAlignment="1">
      <alignment vertical="center"/>
    </xf>
    <xf numFmtId="0" fontId="58" fillId="13" borderId="0" xfId="3" applyFont="1" applyFill="1" applyAlignment="1">
      <alignment horizontal="left" vertical="center" wrapText="1"/>
    </xf>
    <xf numFmtId="0" fontId="4" fillId="7" borderId="0" xfId="3" applyFont="1" applyFill="1" applyAlignment="1">
      <alignment vertical="top" wrapText="1"/>
    </xf>
    <xf numFmtId="0" fontId="4" fillId="7" borderId="14" xfId="3" applyFont="1" applyFill="1" applyBorder="1" applyAlignment="1">
      <alignment vertical="top" wrapText="1"/>
    </xf>
    <xf numFmtId="0" fontId="18" fillId="0" borderId="57" xfId="3" applyFont="1" applyBorder="1" applyAlignment="1">
      <alignment vertical="center"/>
    </xf>
    <xf numFmtId="0" fontId="4" fillId="0" borderId="53" xfId="3" applyFont="1" applyBorder="1"/>
    <xf numFmtId="0" fontId="4" fillId="13" borderId="0" xfId="3" applyFont="1" applyFill="1" applyAlignment="1">
      <alignment horizontal="left" vertical="center"/>
    </xf>
    <xf numFmtId="0" fontId="64" fillId="0" borderId="0" xfId="3" applyFont="1"/>
    <xf numFmtId="0" fontId="4" fillId="13" borderId="17" xfId="3" applyFont="1" applyFill="1" applyBorder="1" applyAlignment="1">
      <alignment horizontal="center" vertical="center"/>
    </xf>
    <xf numFmtId="0" fontId="4" fillId="13" borderId="0" xfId="3" applyFont="1" applyFill="1"/>
    <xf numFmtId="0" fontId="4" fillId="0" borderId="18" xfId="3" applyFont="1" applyBorder="1" applyAlignment="1">
      <alignment vertical="center"/>
    </xf>
    <xf numFmtId="0" fontId="4" fillId="0" borderId="1" xfId="3" applyFont="1" applyBorder="1"/>
    <xf numFmtId="0" fontId="4" fillId="0" borderId="16" xfId="3" applyFont="1" applyBorder="1" applyAlignment="1">
      <alignment vertical="center"/>
    </xf>
    <xf numFmtId="0" fontId="4" fillId="0" borderId="3" xfId="3" applyFont="1" applyBorder="1"/>
    <xf numFmtId="0" fontId="4" fillId="13" borderId="17" xfId="3" applyFont="1" applyFill="1" applyBorder="1" applyAlignment="1">
      <alignment vertical="center"/>
    </xf>
    <xf numFmtId="0" fontId="18" fillId="0" borderId="10" xfId="3" applyFont="1" applyBorder="1" applyAlignment="1">
      <alignment vertical="center"/>
    </xf>
    <xf numFmtId="0" fontId="4" fillId="0" borderId="8" xfId="3" applyFont="1" applyBorder="1"/>
    <xf numFmtId="0" fontId="18" fillId="7" borderId="17" xfId="3" applyFont="1" applyFill="1" applyBorder="1" applyAlignment="1">
      <alignment vertical="center"/>
    </xf>
    <xf numFmtId="3" fontId="4" fillId="7" borderId="1" xfId="3" applyNumberFormat="1" applyFont="1" applyFill="1" applyBorder="1" applyAlignment="1">
      <alignment vertical="center"/>
    </xf>
    <xf numFmtId="0" fontId="18" fillId="0" borderId="38" xfId="3" applyFont="1" applyBorder="1" applyAlignment="1">
      <alignment vertical="center"/>
    </xf>
    <xf numFmtId="0" fontId="18" fillId="0" borderId="31" xfId="3" applyFont="1" applyBorder="1"/>
    <xf numFmtId="0" fontId="4" fillId="13" borderId="11" xfId="3" applyFont="1" applyFill="1" applyBorder="1" applyAlignment="1">
      <alignment horizontal="left" vertical="center"/>
    </xf>
    <xf numFmtId="0" fontId="4" fillId="7" borderId="11" xfId="3" applyFont="1" applyFill="1" applyBorder="1"/>
    <xf numFmtId="0" fontId="4" fillId="7" borderId="12" xfId="3" applyFont="1" applyFill="1" applyBorder="1"/>
    <xf numFmtId="0" fontId="8" fillId="0" borderId="0" xfId="3" applyFont="1" applyAlignment="1">
      <alignment vertical="center" wrapText="1"/>
    </xf>
    <xf numFmtId="0" fontId="56" fillId="12" borderId="59" xfId="3" applyFont="1" applyFill="1" applyBorder="1" applyAlignment="1">
      <alignment horizontal="center" vertical="center"/>
    </xf>
    <xf numFmtId="0" fontId="56" fillId="12" borderId="60" xfId="3" applyFont="1" applyFill="1" applyBorder="1" applyAlignment="1">
      <alignment vertical="center"/>
    </xf>
    <xf numFmtId="0" fontId="56" fillId="12" borderId="60" xfId="3" applyFont="1" applyFill="1" applyBorder="1" applyAlignment="1">
      <alignment horizontal="center" vertical="center"/>
    </xf>
    <xf numFmtId="0" fontId="56" fillId="12" borderId="61" xfId="3" applyFont="1" applyFill="1" applyBorder="1" applyAlignment="1">
      <alignment vertical="center"/>
    </xf>
    <xf numFmtId="0" fontId="3" fillId="8" borderId="29" xfId="3" applyFill="1" applyBorder="1"/>
    <xf numFmtId="0" fontId="8" fillId="6" borderId="0" xfId="3" applyFont="1" applyFill="1" applyAlignment="1">
      <alignment vertical="center" wrapText="1"/>
    </xf>
    <xf numFmtId="9" fontId="8" fillId="6" borderId="0" xfId="3" applyNumberFormat="1" applyFont="1" applyFill="1" applyAlignment="1">
      <alignment vertical="center" wrapText="1"/>
    </xf>
    <xf numFmtId="3" fontId="3" fillId="0" borderId="0" xfId="3" applyNumberFormat="1" applyAlignment="1">
      <alignment horizontal="center" vertical="center"/>
    </xf>
    <xf numFmtId="0" fontId="46" fillId="6" borderId="0" xfId="3" applyFont="1" applyFill="1" applyAlignment="1">
      <alignment vertical="top"/>
    </xf>
    <xf numFmtId="0" fontId="18" fillId="7" borderId="62" xfId="3" applyFont="1" applyFill="1" applyBorder="1" applyAlignment="1">
      <alignment horizontal="center" vertical="center" wrapText="1"/>
    </xf>
    <xf numFmtId="0" fontId="4" fillId="0" borderId="44" xfId="3" applyFont="1" applyBorder="1" applyAlignment="1">
      <alignment vertical="center"/>
    </xf>
    <xf numFmtId="0" fontId="4" fillId="0" borderId="23" xfId="3" applyFont="1" applyBorder="1"/>
    <xf numFmtId="0" fontId="60" fillId="14" borderId="7" xfId="3" applyFont="1" applyFill="1" applyBorder="1" applyAlignment="1">
      <alignment vertical="top"/>
    </xf>
    <xf numFmtId="0" fontId="16" fillId="0" borderId="0" xfId="3" applyFont="1"/>
    <xf numFmtId="3" fontId="16" fillId="0" borderId="0" xfId="3" applyNumberFormat="1" applyFont="1" applyAlignment="1">
      <alignment horizontal="center" vertical="center"/>
    </xf>
    <xf numFmtId="0" fontId="59" fillId="6" borderId="0" xfId="3" applyFont="1" applyFill="1" applyAlignment="1">
      <alignment vertical="top"/>
    </xf>
    <xf numFmtId="0" fontId="4" fillId="0" borderId="10" xfId="3" applyFont="1" applyBorder="1" applyAlignment="1">
      <alignment vertical="center"/>
    </xf>
    <xf numFmtId="0" fontId="60" fillId="14" borderId="22" xfId="3" applyFont="1" applyFill="1" applyBorder="1" applyAlignment="1">
      <alignment vertical="top"/>
    </xf>
    <xf numFmtId="0" fontId="60" fillId="14" borderId="62" xfId="3" applyFont="1" applyFill="1" applyBorder="1" applyAlignment="1">
      <alignment vertical="top"/>
    </xf>
    <xf numFmtId="0" fontId="4" fillId="14" borderId="7" xfId="3" applyFont="1" applyFill="1" applyBorder="1" applyAlignment="1">
      <alignment horizontal="center" vertical="center"/>
    </xf>
    <xf numFmtId="0" fontId="3" fillId="7" borderId="17" xfId="3" applyFill="1" applyBorder="1"/>
    <xf numFmtId="0" fontId="3" fillId="7" borderId="0" xfId="3" applyFill="1"/>
    <xf numFmtId="0" fontId="4" fillId="7" borderId="7" xfId="3" applyFont="1" applyFill="1" applyBorder="1"/>
    <xf numFmtId="0" fontId="3" fillId="0" borderId="23" xfId="3" applyBorder="1"/>
    <xf numFmtId="0" fontId="4" fillId="0" borderId="23" xfId="3" applyFont="1" applyBorder="1" applyAlignment="1">
      <alignment vertical="center"/>
    </xf>
    <xf numFmtId="0" fontId="4" fillId="7" borderId="17" xfId="3" applyFont="1" applyFill="1" applyBorder="1" applyAlignment="1">
      <alignment vertical="center"/>
    </xf>
    <xf numFmtId="0" fontId="4" fillId="7" borderId="7" xfId="3" applyFont="1" applyFill="1" applyBorder="1" applyAlignment="1">
      <alignment vertical="center"/>
    </xf>
    <xf numFmtId="0" fontId="18" fillId="0" borderId="63" xfId="3" applyFont="1" applyBorder="1" applyAlignment="1">
      <alignment vertical="center"/>
    </xf>
    <xf numFmtId="0" fontId="4" fillId="0" borderId="49" xfId="3" applyFont="1" applyBorder="1" applyAlignment="1">
      <alignment vertical="center"/>
    </xf>
    <xf numFmtId="0" fontId="4" fillId="7" borderId="11" xfId="3" applyFont="1" applyFill="1" applyBorder="1" applyAlignment="1">
      <alignment vertical="center"/>
    </xf>
    <xf numFmtId="0" fontId="65" fillId="7" borderId="11" xfId="3" applyFont="1" applyFill="1" applyBorder="1"/>
    <xf numFmtId="0" fontId="56" fillId="8" borderId="47" xfId="3" applyFont="1" applyFill="1" applyBorder="1" applyAlignment="1">
      <alignment vertical="center"/>
    </xf>
    <xf numFmtId="0" fontId="56" fillId="8" borderId="29" xfId="3" applyFont="1" applyFill="1" applyBorder="1" applyAlignment="1">
      <alignment horizontal="center" vertical="center"/>
    </xf>
    <xf numFmtId="0" fontId="56" fillId="8" borderId="32" xfId="3" applyFont="1" applyFill="1" applyBorder="1" applyAlignment="1">
      <alignment vertical="center"/>
    </xf>
    <xf numFmtId="0" fontId="8" fillId="0" borderId="0" xfId="3" applyFont="1"/>
    <xf numFmtId="0" fontId="4" fillId="0" borderId="7" xfId="3" applyFont="1" applyBorder="1" applyAlignment="1">
      <alignment vertical="center"/>
    </xf>
    <xf numFmtId="0" fontId="4" fillId="7" borderId="21" xfId="3" applyFont="1" applyFill="1" applyBorder="1" applyAlignment="1">
      <alignment vertical="center"/>
    </xf>
    <xf numFmtId="0" fontId="4" fillId="7" borderId="14" xfId="3" applyFont="1" applyFill="1" applyBorder="1" applyAlignment="1">
      <alignment vertical="center"/>
    </xf>
    <xf numFmtId="0" fontId="4" fillId="0" borderId="24" xfId="3" applyFont="1" applyBorder="1" applyAlignment="1">
      <alignment vertical="center"/>
    </xf>
    <xf numFmtId="0" fontId="4" fillId="7" borderId="12" xfId="3" applyFont="1" applyFill="1" applyBorder="1" applyAlignment="1">
      <alignment vertical="center"/>
    </xf>
    <xf numFmtId="0" fontId="56" fillId="8" borderId="32" xfId="3" applyFont="1" applyFill="1" applyBorder="1" applyAlignment="1">
      <alignment horizontal="center" vertical="center"/>
    </xf>
    <xf numFmtId="10" fontId="18" fillId="7" borderId="14" xfId="3" applyNumberFormat="1" applyFont="1" applyFill="1" applyBorder="1" applyAlignment="1">
      <alignment horizontal="center" vertical="center"/>
    </xf>
    <xf numFmtId="0" fontId="4" fillId="0" borderId="63" xfId="3" applyFont="1" applyBorder="1" applyAlignment="1">
      <alignment vertical="center"/>
    </xf>
    <xf numFmtId="10" fontId="18" fillId="7" borderId="12" xfId="3" applyNumberFormat="1" applyFont="1" applyFill="1" applyBorder="1" applyAlignment="1">
      <alignment horizontal="center" vertical="center"/>
    </xf>
    <xf numFmtId="0" fontId="4" fillId="5" borderId="16" xfId="0" applyFont="1" applyFill="1" applyBorder="1" applyAlignment="1">
      <alignment vertical="top"/>
    </xf>
    <xf numFmtId="0" fontId="4" fillId="5" borderId="16" xfId="0" applyFont="1" applyFill="1" applyBorder="1" applyAlignment="1">
      <alignment vertical="top" wrapText="1"/>
    </xf>
    <xf numFmtId="0" fontId="4" fillId="5" borderId="10" xfId="0" applyFont="1" applyFill="1" applyBorder="1" applyAlignment="1">
      <alignment vertical="top" wrapText="1"/>
    </xf>
    <xf numFmtId="0" fontId="4" fillId="5" borderId="10" xfId="0" applyFont="1" applyFill="1" applyBorder="1" applyAlignment="1">
      <alignment vertical="top"/>
    </xf>
    <xf numFmtId="0" fontId="4" fillId="6" borderId="18" xfId="0" applyFont="1" applyFill="1" applyBorder="1" applyAlignment="1">
      <alignment vertical="top"/>
    </xf>
    <xf numFmtId="0" fontId="18" fillId="6" borderId="38" xfId="0" applyFont="1" applyFill="1" applyBorder="1" applyAlignment="1">
      <alignment vertical="center"/>
    </xf>
    <xf numFmtId="0" fontId="4" fillId="6" borderId="20" xfId="0" applyFont="1" applyFill="1" applyBorder="1" applyAlignment="1">
      <alignment horizontal="right" vertical="top"/>
    </xf>
    <xf numFmtId="0" fontId="4" fillId="6" borderId="7" xfId="0" applyFont="1" applyFill="1" applyBorder="1" applyAlignment="1">
      <alignment horizontal="right" vertical="top"/>
    </xf>
    <xf numFmtId="0" fontId="18" fillId="6" borderId="24" xfId="0" applyFont="1" applyFill="1" applyBorder="1" applyAlignment="1">
      <alignment horizontal="right" vertical="top"/>
    </xf>
    <xf numFmtId="0" fontId="18" fillId="6" borderId="38" xfId="0" applyFont="1" applyFill="1" applyBorder="1" applyAlignment="1">
      <alignment horizontal="left" vertical="center"/>
    </xf>
    <xf numFmtId="0" fontId="18" fillId="6" borderId="31" xfId="0" applyFont="1" applyFill="1" applyBorder="1"/>
    <xf numFmtId="0" fontId="8" fillId="6" borderId="31" xfId="0" applyFont="1" applyFill="1" applyBorder="1"/>
    <xf numFmtId="0" fontId="18" fillId="6" borderId="31" xfId="0" applyFont="1" applyFill="1" applyBorder="1" applyAlignment="1">
      <alignment horizontal="right" vertical="center"/>
    </xf>
    <xf numFmtId="0" fontId="4" fillId="6" borderId="31" xfId="0" applyFont="1" applyFill="1" applyBorder="1" applyAlignment="1">
      <alignment horizontal="right" vertical="center"/>
    </xf>
    <xf numFmtId="0" fontId="4" fillId="6" borderId="38" xfId="0" applyFont="1" applyFill="1" applyBorder="1" applyAlignment="1">
      <alignment vertical="center"/>
    </xf>
    <xf numFmtId="0" fontId="4" fillId="6" borderId="31" xfId="0" applyFont="1" applyFill="1" applyBorder="1"/>
    <xf numFmtId="0" fontId="3" fillId="6" borderId="31" xfId="0" applyFont="1" applyFill="1" applyBorder="1"/>
    <xf numFmtId="0" fontId="4" fillId="0" borderId="10" xfId="0" applyFont="1" applyBorder="1" applyAlignment="1">
      <alignment vertical="center"/>
    </xf>
    <xf numFmtId="0" fontId="18" fillId="6" borderId="10" xfId="0" applyFont="1" applyFill="1" applyBorder="1" applyAlignment="1">
      <alignment horizontal="left" vertical="center"/>
    </xf>
    <xf numFmtId="0" fontId="18" fillId="6" borderId="8" xfId="0" applyFont="1" applyFill="1" applyBorder="1"/>
    <xf numFmtId="0" fontId="8" fillId="6" borderId="8" xfId="0" applyFont="1" applyFill="1" applyBorder="1"/>
    <xf numFmtId="0" fontId="6" fillId="0" borderId="0" xfId="0" applyFont="1" applyAlignment="1">
      <alignment vertical="center"/>
    </xf>
    <xf numFmtId="0" fontId="17" fillId="2" borderId="13" xfId="0" applyFont="1" applyFill="1" applyBorder="1" applyAlignment="1">
      <alignment vertical="center"/>
    </xf>
    <xf numFmtId="0" fontId="5" fillId="2" borderId="9" xfId="0" applyFont="1" applyFill="1" applyBorder="1" applyAlignment="1">
      <alignment vertical="center"/>
    </xf>
    <xf numFmtId="0" fontId="4" fillId="6" borderId="8" xfId="0" applyFont="1" applyFill="1" applyBorder="1" applyAlignment="1">
      <alignment vertical="center"/>
    </xf>
    <xf numFmtId="0" fontId="3" fillId="6" borderId="8" xfId="0" applyFont="1" applyFill="1" applyBorder="1" applyAlignment="1">
      <alignment vertical="center"/>
    </xf>
    <xf numFmtId="0" fontId="4" fillId="6" borderId="18" xfId="0" applyFont="1" applyFill="1" applyBorder="1" applyAlignment="1">
      <alignment vertical="center"/>
    </xf>
    <xf numFmtId="0" fontId="4" fillId="6" borderId="1" xfId="0" applyFont="1" applyFill="1" applyBorder="1" applyAlignment="1">
      <alignment vertical="center"/>
    </xf>
    <xf numFmtId="0" fontId="3" fillId="6" borderId="1" xfId="0" applyFont="1" applyFill="1" applyBorder="1" applyAlignment="1">
      <alignment vertical="center"/>
    </xf>
    <xf numFmtId="0" fontId="0" fillId="6" borderId="1" xfId="0" applyFill="1" applyBorder="1" applyAlignment="1">
      <alignment vertical="center"/>
    </xf>
    <xf numFmtId="0" fontId="4" fillId="6" borderId="3" xfId="0" applyFont="1" applyFill="1" applyBorder="1" applyAlignment="1">
      <alignment vertical="center"/>
    </xf>
    <xf numFmtId="0" fontId="0" fillId="6" borderId="3" xfId="0" applyFill="1" applyBorder="1" applyAlignment="1">
      <alignment vertical="center"/>
    </xf>
    <xf numFmtId="0" fontId="4" fillId="6" borderId="0" xfId="0" applyFont="1" applyFill="1" applyAlignment="1">
      <alignment vertical="center"/>
    </xf>
    <xf numFmtId="0" fontId="0" fillId="6" borderId="0" xfId="0" applyFill="1" applyAlignment="1">
      <alignment vertical="center"/>
    </xf>
    <xf numFmtId="0" fontId="10" fillId="2" borderId="10" xfId="0" applyFont="1" applyFill="1" applyBorder="1" applyAlignment="1">
      <alignment horizontal="left" vertical="center"/>
    </xf>
    <xf numFmtId="0" fontId="4" fillId="2" borderId="8" xfId="0" applyFont="1" applyFill="1" applyBorder="1" applyAlignment="1">
      <alignment vertical="center"/>
    </xf>
    <xf numFmtId="0" fontId="0" fillId="2" borderId="8" xfId="0" applyFill="1" applyBorder="1" applyAlignment="1">
      <alignment vertical="center"/>
    </xf>
    <xf numFmtId="0" fontId="4" fillId="2" borderId="8" xfId="0" applyFont="1" applyFill="1" applyBorder="1" applyAlignment="1">
      <alignment horizontal="right" vertical="center"/>
    </xf>
    <xf numFmtId="0" fontId="38" fillId="6" borderId="18" xfId="0" applyFont="1" applyFill="1" applyBorder="1" applyAlignment="1">
      <alignment horizontal="left" vertical="center"/>
    </xf>
    <xf numFmtId="0" fontId="38" fillId="6" borderId="1" xfId="0" applyFont="1" applyFill="1" applyBorder="1" applyAlignment="1">
      <alignment vertical="center"/>
    </xf>
    <xf numFmtId="0" fontId="1" fillId="6" borderId="1" xfId="0" applyFont="1" applyFill="1" applyBorder="1" applyAlignment="1">
      <alignment vertical="center"/>
    </xf>
    <xf numFmtId="0" fontId="38" fillId="6" borderId="6" xfId="0" applyFont="1" applyFill="1" applyBorder="1" applyAlignment="1">
      <alignment horizontal="right" vertical="center"/>
    </xf>
    <xf numFmtId="0" fontId="38" fillId="6" borderId="17" xfId="0" applyFont="1" applyFill="1" applyBorder="1" applyAlignment="1">
      <alignment horizontal="left" vertical="center"/>
    </xf>
    <xf numFmtId="0" fontId="38" fillId="6" borderId="0" xfId="0" applyFont="1" applyFill="1" applyAlignment="1">
      <alignment vertical="center"/>
    </xf>
    <xf numFmtId="0" fontId="1" fillId="6" borderId="0" xfId="0" applyFont="1" applyFill="1" applyAlignment="1">
      <alignment vertical="center"/>
    </xf>
    <xf numFmtId="0" fontId="38" fillId="6" borderId="2" xfId="0" applyFont="1" applyFill="1" applyBorder="1" applyAlignment="1">
      <alignment horizontal="right" vertical="center"/>
    </xf>
    <xf numFmtId="0" fontId="40" fillId="6" borderId="16" xfId="0" applyFont="1" applyFill="1" applyBorder="1" applyAlignment="1">
      <alignment horizontal="left" vertical="center"/>
    </xf>
    <xf numFmtId="0" fontId="38" fillId="6" borderId="3" xfId="0" applyFont="1" applyFill="1" applyBorder="1" applyAlignment="1">
      <alignment vertical="center"/>
    </xf>
    <xf numFmtId="0" fontId="1" fillId="6" borderId="3" xfId="0" applyFont="1" applyFill="1" applyBorder="1" applyAlignment="1">
      <alignment vertical="center"/>
    </xf>
    <xf numFmtId="0" fontId="38" fillId="6" borderId="4" xfId="0" applyFont="1" applyFill="1" applyBorder="1" applyAlignment="1">
      <alignment horizontal="right" vertical="center"/>
    </xf>
    <xf numFmtId="0" fontId="3" fillId="6" borderId="3" xfId="0" applyFont="1" applyFill="1" applyBorder="1" applyAlignment="1">
      <alignment vertical="center"/>
    </xf>
    <xf numFmtId="0" fontId="38" fillId="6" borderId="10" xfId="0" applyFont="1" applyFill="1" applyBorder="1" applyAlignment="1">
      <alignment horizontal="left" vertical="center"/>
    </xf>
    <xf numFmtId="0" fontId="38" fillId="6" borderId="8" xfId="0" applyFont="1" applyFill="1" applyBorder="1" applyAlignment="1">
      <alignment vertical="center"/>
    </xf>
    <xf numFmtId="0" fontId="1" fillId="6" borderId="8" xfId="0" applyFont="1" applyFill="1" applyBorder="1" applyAlignment="1">
      <alignment vertical="center"/>
    </xf>
    <xf numFmtId="0" fontId="38" fillId="6" borderId="5" xfId="0" applyFont="1" applyFill="1" applyBorder="1" applyAlignment="1">
      <alignment horizontal="right" vertical="center"/>
    </xf>
    <xf numFmtId="0" fontId="38" fillId="6" borderId="16" xfId="0" applyFont="1" applyFill="1" applyBorder="1" applyAlignment="1">
      <alignment horizontal="left" vertical="center"/>
    </xf>
    <xf numFmtId="0" fontId="44" fillId="6" borderId="8" xfId="0" applyFont="1" applyFill="1" applyBorder="1" applyAlignment="1">
      <alignment vertical="center"/>
    </xf>
    <xf numFmtId="0" fontId="34" fillId="6" borderId="5" xfId="0" applyFont="1" applyFill="1" applyBorder="1" applyAlignment="1">
      <alignment horizontal="right" vertical="center"/>
    </xf>
    <xf numFmtId="0" fontId="44" fillId="6" borderId="3" xfId="0" applyFont="1" applyFill="1" applyBorder="1" applyAlignment="1">
      <alignment vertical="center"/>
    </xf>
    <xf numFmtId="0" fontId="34" fillId="6" borderId="3" xfId="0" applyFont="1" applyFill="1" applyBorder="1" applyAlignment="1">
      <alignment horizontal="right" vertical="center"/>
    </xf>
    <xf numFmtId="0" fontId="1" fillId="6" borderId="18" xfId="0" applyFont="1" applyFill="1" applyBorder="1" applyAlignment="1">
      <alignment vertical="center"/>
    </xf>
    <xf numFmtId="0" fontId="1" fillId="6" borderId="6" xfId="0" applyFont="1" applyFill="1" applyBorder="1" applyAlignment="1">
      <alignment vertical="center"/>
    </xf>
    <xf numFmtId="0" fontId="30" fillId="0" borderId="20" xfId="0" applyFont="1" applyBorder="1" applyAlignment="1">
      <alignment horizontal="center" vertical="center"/>
    </xf>
    <xf numFmtId="0" fontId="33" fillId="0" borderId="7" xfId="0" applyFont="1" applyBorder="1" applyAlignment="1">
      <alignment horizontal="center" vertical="center"/>
    </xf>
    <xf numFmtId="0" fontId="30" fillId="6" borderId="2" xfId="0" applyFont="1" applyFill="1" applyBorder="1" applyAlignment="1">
      <alignment horizontal="left" vertical="center"/>
    </xf>
    <xf numFmtId="0" fontId="1" fillId="6" borderId="4" xfId="0" applyFont="1" applyFill="1" applyBorder="1" applyAlignment="1">
      <alignment vertical="center"/>
    </xf>
    <xf numFmtId="0" fontId="0" fillId="6" borderId="8" xfId="0" applyFill="1" applyBorder="1" applyAlignment="1">
      <alignment vertical="center"/>
    </xf>
    <xf numFmtId="0" fontId="0" fillId="6" borderId="18" xfId="0" applyFill="1" applyBorder="1" applyAlignment="1">
      <alignment vertical="center"/>
    </xf>
    <xf numFmtId="0" fontId="0" fillId="6" borderId="6" xfId="0" applyFill="1" applyBorder="1" applyAlignment="1">
      <alignment vertical="center"/>
    </xf>
    <xf numFmtId="0" fontId="8" fillId="6" borderId="7" xfId="0" applyFont="1" applyFill="1" applyBorder="1" applyAlignment="1">
      <alignment horizontal="center" vertical="center"/>
    </xf>
    <xf numFmtId="0" fontId="13" fillId="6" borderId="7" xfId="0" applyFont="1" applyFill="1" applyBorder="1" applyAlignment="1">
      <alignment horizontal="center" vertical="center"/>
    </xf>
    <xf numFmtId="0" fontId="0" fillId="6" borderId="4" xfId="0" applyFill="1" applyBorder="1" applyAlignment="1">
      <alignment vertical="center"/>
    </xf>
    <xf numFmtId="0" fontId="13" fillId="6" borderId="22" xfId="0" applyFont="1" applyFill="1" applyBorder="1" applyAlignment="1">
      <alignment horizontal="center" vertical="center"/>
    </xf>
    <xf numFmtId="0" fontId="4" fillId="3" borderId="18" xfId="0" applyFont="1" applyFill="1" applyBorder="1" applyAlignment="1">
      <alignment horizontal="left" vertical="center"/>
    </xf>
    <xf numFmtId="0" fontId="0" fillId="3" borderId="1" xfId="0" applyFill="1" applyBorder="1" applyAlignment="1">
      <alignment vertical="center"/>
    </xf>
    <xf numFmtId="0" fontId="13" fillId="3" borderId="1" xfId="0" applyFont="1" applyFill="1" applyBorder="1" applyAlignment="1">
      <alignment horizontal="center" vertical="center"/>
    </xf>
    <xf numFmtId="0" fontId="13" fillId="6" borderId="8" xfId="0" applyFont="1" applyFill="1" applyBorder="1" applyAlignment="1">
      <alignment horizontal="center" vertical="center"/>
    </xf>
    <xf numFmtId="0" fontId="13" fillId="6" borderId="5" xfId="0" applyFont="1" applyFill="1" applyBorder="1" applyAlignment="1">
      <alignment horizontal="center" vertical="center"/>
    </xf>
    <xf numFmtId="0" fontId="4" fillId="6" borderId="23" xfId="0" applyFont="1" applyFill="1" applyBorder="1" applyAlignment="1">
      <alignment horizontal="left" vertical="center"/>
    </xf>
    <xf numFmtId="0" fontId="32" fillId="6" borderId="28" xfId="0" applyFont="1" applyFill="1" applyBorder="1" applyAlignment="1">
      <alignment vertical="center"/>
    </xf>
    <xf numFmtId="0" fontId="0" fillId="6" borderId="11" xfId="0" applyFill="1" applyBorder="1" applyAlignment="1">
      <alignment vertical="center"/>
    </xf>
    <xf numFmtId="0" fontId="33" fillId="6" borderId="11" xfId="0" applyFont="1" applyFill="1" applyBorder="1" applyAlignment="1">
      <alignment vertical="center"/>
    </xf>
    <xf numFmtId="0" fontId="10" fillId="2" borderId="18" xfId="0" applyFont="1" applyFill="1" applyBorder="1" applyAlignment="1">
      <alignment horizontal="left" vertical="center"/>
    </xf>
    <xf numFmtId="0" fontId="4" fillId="2" borderId="1" xfId="0" applyFont="1" applyFill="1" applyBorder="1" applyAlignment="1">
      <alignment vertical="center"/>
    </xf>
    <xf numFmtId="0" fontId="0" fillId="2" borderId="1" xfId="0" applyFill="1" applyBorder="1" applyAlignment="1">
      <alignment vertical="center"/>
    </xf>
    <xf numFmtId="0" fontId="4" fillId="2" borderId="1" xfId="0" applyFont="1" applyFill="1" applyBorder="1" applyAlignment="1">
      <alignment horizontal="right" vertical="center"/>
    </xf>
    <xf numFmtId="0" fontId="38" fillId="6" borderId="13" xfId="0" applyFont="1" applyFill="1" applyBorder="1" applyAlignment="1">
      <alignment vertical="center"/>
    </xf>
    <xf numFmtId="0" fontId="38" fillId="6" borderId="29" xfId="0" applyFont="1" applyFill="1" applyBorder="1" applyAlignment="1">
      <alignment vertical="center"/>
    </xf>
    <xf numFmtId="0" fontId="38" fillId="6" borderId="9" xfId="0" applyFont="1" applyFill="1" applyBorder="1" applyAlignment="1">
      <alignment vertical="center"/>
    </xf>
    <xf numFmtId="0" fontId="44" fillId="6" borderId="9" xfId="0" applyFont="1" applyFill="1" applyBorder="1" applyAlignment="1">
      <alignment vertical="center"/>
    </xf>
    <xf numFmtId="0" fontId="34" fillId="6" borderId="27" xfId="0" applyFont="1" applyFill="1" applyBorder="1" applyAlignment="1">
      <alignment horizontal="right" vertical="center"/>
    </xf>
    <xf numFmtId="0" fontId="38" fillId="6" borderId="10" xfId="0" applyFont="1" applyFill="1" applyBorder="1" applyAlignment="1">
      <alignment vertical="center"/>
    </xf>
    <xf numFmtId="0" fontId="38" fillId="6" borderId="38" xfId="0" applyFont="1" applyFill="1" applyBorder="1" applyAlignment="1">
      <alignment vertical="center"/>
    </xf>
    <xf numFmtId="0" fontId="38" fillId="6" borderId="31" xfId="0" applyFont="1" applyFill="1" applyBorder="1" applyAlignment="1">
      <alignment vertical="center"/>
    </xf>
    <xf numFmtId="0" fontId="44" fillId="6" borderId="31" xfId="0" applyFont="1" applyFill="1" applyBorder="1" applyAlignment="1">
      <alignment vertical="center"/>
    </xf>
    <xf numFmtId="0" fontId="34" fillId="6" borderId="39" xfId="0" applyFont="1" applyFill="1" applyBorder="1" applyAlignment="1">
      <alignment horizontal="right" vertical="center"/>
    </xf>
    <xf numFmtId="0" fontId="5" fillId="2" borderId="9" xfId="0" applyFont="1" applyFill="1" applyBorder="1" applyAlignment="1">
      <alignment horizontal="center" vertical="center"/>
    </xf>
    <xf numFmtId="0" fontId="35" fillId="2" borderId="11" xfId="0" applyFont="1" applyFill="1" applyBorder="1" applyAlignment="1">
      <alignment horizontal="right" vertical="center"/>
    </xf>
    <xf numFmtId="0" fontId="47" fillId="2" borderId="11" xfId="0" applyFont="1" applyFill="1" applyBorder="1" applyAlignment="1">
      <alignment horizontal="right" vertical="center"/>
    </xf>
    <xf numFmtId="0" fontId="4" fillId="3" borderId="0" xfId="0" applyFont="1" applyFill="1" applyAlignment="1">
      <alignment vertical="center"/>
    </xf>
    <xf numFmtId="0" fontId="4" fillId="0" borderId="0" xfId="0" applyFont="1" applyAlignment="1">
      <alignment vertical="center"/>
    </xf>
    <xf numFmtId="0" fontId="3" fillId="0" borderId="0" xfId="0" applyFont="1" applyAlignment="1">
      <alignment vertical="center"/>
    </xf>
    <xf numFmtId="0" fontId="44" fillId="0" borderId="0" xfId="0" applyFont="1" applyAlignment="1">
      <alignment vertical="center"/>
    </xf>
    <xf numFmtId="0" fontId="12" fillId="2" borderId="37" xfId="0" applyFont="1" applyFill="1" applyBorder="1" applyAlignment="1">
      <alignment vertical="center"/>
    </xf>
    <xf numFmtId="0" fontId="5" fillId="2" borderId="36" xfId="0" applyFont="1" applyFill="1" applyBorder="1"/>
    <xf numFmtId="0" fontId="13" fillId="6" borderId="31" xfId="0" applyFont="1" applyFill="1" applyBorder="1" applyAlignment="1">
      <alignment horizontal="right" vertical="center"/>
    </xf>
    <xf numFmtId="0" fontId="0" fillId="6" borderId="0" xfId="0" applyFill="1"/>
    <xf numFmtId="0" fontId="12" fillId="2" borderId="34" xfId="0" applyFont="1" applyFill="1" applyBorder="1" applyAlignment="1">
      <alignment vertical="center"/>
    </xf>
    <xf numFmtId="0" fontId="5" fillId="2" borderId="29" xfId="0" applyFont="1" applyFill="1" applyBorder="1"/>
    <xf numFmtId="0" fontId="8" fillId="2" borderId="29" xfId="0" applyFont="1" applyFill="1" applyBorder="1"/>
    <xf numFmtId="0" fontId="4" fillId="6" borderId="17" xfId="0" applyFont="1" applyFill="1" applyBorder="1" applyAlignment="1">
      <alignment vertical="center"/>
    </xf>
    <xf numFmtId="0" fontId="13" fillId="6" borderId="39" xfId="0" applyFont="1" applyFill="1" applyBorder="1" applyAlignment="1">
      <alignment horizontal="right" vertical="center"/>
    </xf>
    <xf numFmtId="0" fontId="8" fillId="2" borderId="36" xfId="0" applyFont="1" applyFill="1" applyBorder="1"/>
    <xf numFmtId="0" fontId="4" fillId="0" borderId="18" xfId="0" applyFont="1" applyBorder="1" applyAlignment="1">
      <alignment vertical="center"/>
    </xf>
    <xf numFmtId="0" fontId="4" fillId="0" borderId="1" xfId="0" applyFont="1" applyBorder="1"/>
    <xf numFmtId="0" fontId="3" fillId="0" borderId="1" xfId="0" applyFont="1" applyBorder="1"/>
    <xf numFmtId="0" fontId="4" fillId="0" borderId="1" xfId="0" applyFont="1" applyBorder="1" applyAlignment="1">
      <alignment horizontal="right" vertical="center"/>
    </xf>
    <xf numFmtId="0" fontId="4" fillId="0" borderId="6" xfId="0" applyFont="1" applyBorder="1" applyAlignment="1">
      <alignment horizontal="right" vertical="center"/>
    </xf>
    <xf numFmtId="0" fontId="18" fillId="6" borderId="18" xfId="0" applyFont="1" applyFill="1" applyBorder="1" applyAlignment="1">
      <alignment vertical="center"/>
    </xf>
    <xf numFmtId="0" fontId="13" fillId="6" borderId="6" xfId="0" applyFont="1" applyFill="1" applyBorder="1" applyAlignment="1">
      <alignment horizontal="right" vertical="center"/>
    </xf>
    <xf numFmtId="0" fontId="4" fillId="3" borderId="17" xfId="0" applyFont="1" applyFill="1" applyBorder="1" applyAlignment="1">
      <alignment vertical="center"/>
    </xf>
    <xf numFmtId="0" fontId="4" fillId="3" borderId="0" xfId="0" applyFont="1" applyFill="1"/>
    <xf numFmtId="0" fontId="3" fillId="3" borderId="0" xfId="0" applyFont="1" applyFill="1"/>
    <xf numFmtId="0" fontId="4" fillId="3" borderId="0" xfId="0" applyFont="1" applyFill="1" applyAlignment="1">
      <alignment horizontal="right" vertical="center"/>
    </xf>
    <xf numFmtId="0" fontId="39" fillId="0" borderId="28" xfId="0" applyFont="1" applyBorder="1" applyAlignment="1">
      <alignment vertical="center"/>
    </xf>
    <xf numFmtId="0" fontId="4" fillId="0" borderId="11" xfId="0" applyFont="1" applyBorder="1"/>
    <xf numFmtId="0" fontId="3" fillId="0" borderId="11" xfId="0" applyFont="1" applyBorder="1"/>
    <xf numFmtId="0" fontId="4" fillId="0" borderId="11" xfId="0" applyFont="1" applyBorder="1" applyAlignment="1">
      <alignment horizontal="right" vertical="center"/>
    </xf>
    <xf numFmtId="0" fontId="13" fillId="0" borderId="11" xfId="0" applyFont="1" applyBorder="1" applyAlignment="1">
      <alignment horizontal="right" vertical="center"/>
    </xf>
    <xf numFmtId="0" fontId="39" fillId="0" borderId="37" xfId="0" applyFont="1" applyBorder="1" applyAlignment="1">
      <alignment vertical="center"/>
    </xf>
    <xf numFmtId="0" fontId="4" fillId="0" borderId="36" xfId="0" applyFont="1" applyBorder="1"/>
    <xf numFmtId="0" fontId="3" fillId="0" borderId="36" xfId="0" applyFont="1" applyBorder="1"/>
    <xf numFmtId="0" fontId="4" fillId="0" borderId="36" xfId="0" applyFont="1" applyBorder="1" applyAlignment="1">
      <alignment horizontal="right" vertical="center"/>
    </xf>
    <xf numFmtId="0" fontId="13" fillId="0" borderId="36" xfId="0" applyFont="1" applyBorder="1" applyAlignment="1">
      <alignment horizontal="right" vertical="center"/>
    </xf>
    <xf numFmtId="0" fontId="5" fillId="2" borderId="35" xfId="0" applyFont="1" applyFill="1" applyBorder="1" applyAlignment="1">
      <alignment horizontal="center" vertical="center" wrapText="1"/>
    </xf>
    <xf numFmtId="3" fontId="16" fillId="3" borderId="11" xfId="0" applyNumberFormat="1" applyFont="1" applyFill="1" applyBorder="1" applyAlignment="1">
      <alignment horizontal="right" vertical="center"/>
    </xf>
    <xf numFmtId="0" fontId="8" fillId="2" borderId="32" xfId="0" applyFont="1" applyFill="1" applyBorder="1" applyAlignment="1">
      <alignment horizontal="center" vertical="center" wrapText="1"/>
    </xf>
    <xf numFmtId="0" fontId="47" fillId="4" borderId="19" xfId="0" applyFont="1" applyFill="1" applyBorder="1" applyAlignment="1">
      <alignment horizontal="center" vertical="center"/>
    </xf>
    <xf numFmtId="0" fontId="5" fillId="2" borderId="36" xfId="0" applyFont="1" applyFill="1" applyBorder="1" applyAlignment="1">
      <alignment horizontal="center" vertical="center" wrapText="1"/>
    </xf>
    <xf numFmtId="0" fontId="47" fillId="4" borderId="19" xfId="0" applyFont="1" applyFill="1" applyBorder="1" applyAlignment="1">
      <alignment horizontal="right" vertical="center"/>
    </xf>
    <xf numFmtId="0" fontId="17" fillId="2" borderId="34" xfId="0" applyFont="1" applyFill="1" applyBorder="1" applyAlignment="1">
      <alignment horizontal="left" vertical="center"/>
    </xf>
    <xf numFmtId="0" fontId="17" fillId="2" borderId="29" xfId="0" applyFont="1" applyFill="1" applyBorder="1" applyAlignment="1">
      <alignment horizontal="left" vertical="center"/>
    </xf>
    <xf numFmtId="0" fontId="38" fillId="6" borderId="10" xfId="0" applyFont="1" applyFill="1" applyBorder="1"/>
    <xf numFmtId="0" fontId="33" fillId="6" borderId="5" xfId="0" applyFont="1" applyFill="1" applyBorder="1" applyAlignment="1">
      <alignment vertical="center"/>
    </xf>
    <xf numFmtId="0" fontId="4" fillId="6" borderId="17" xfId="0" applyFont="1" applyFill="1" applyBorder="1"/>
    <xf numFmtId="0" fontId="13" fillId="6" borderId="0" xfId="0" applyFont="1" applyFill="1" applyAlignment="1">
      <alignment vertical="center"/>
    </xf>
    <xf numFmtId="0" fontId="22" fillId="6" borderId="28" xfId="0" applyFont="1" applyFill="1" applyBorder="1"/>
    <xf numFmtId="0" fontId="10" fillId="4" borderId="19" xfId="0" applyFont="1" applyFill="1" applyBorder="1" applyAlignment="1">
      <alignment horizontal="right" vertical="center"/>
    </xf>
    <xf numFmtId="3" fontId="3" fillId="11" borderId="20" xfId="0" applyNumberFormat="1" applyFont="1" applyFill="1" applyBorder="1" applyAlignment="1">
      <alignment horizontal="center" vertical="center"/>
    </xf>
    <xf numFmtId="0" fontId="23" fillId="0" borderId="0" xfId="0" applyFont="1"/>
    <xf numFmtId="0" fontId="35" fillId="2" borderId="36" xfId="0" applyFont="1" applyFill="1" applyBorder="1" applyAlignment="1">
      <alignment horizontal="left" vertical="center" wrapText="1"/>
    </xf>
    <xf numFmtId="0" fontId="35" fillId="2" borderId="36" xfId="0" applyFont="1" applyFill="1" applyBorder="1" applyAlignment="1">
      <alignment horizontal="left" wrapText="1"/>
    </xf>
    <xf numFmtId="0" fontId="5" fillId="2" borderId="45" xfId="0" applyFont="1" applyFill="1" applyBorder="1" applyAlignment="1">
      <alignment vertical="center"/>
    </xf>
    <xf numFmtId="0" fontId="5" fillId="2" borderId="45" xfId="0" applyFont="1" applyFill="1" applyBorder="1"/>
    <xf numFmtId="0" fontId="26" fillId="2" borderId="0" xfId="0" applyFont="1" applyFill="1" applyAlignment="1">
      <alignment vertical="center"/>
    </xf>
    <xf numFmtId="0" fontId="5" fillId="2" borderId="0" xfId="0" applyFont="1" applyFill="1"/>
    <xf numFmtId="0" fontId="34" fillId="2" borderId="9" xfId="0" applyFont="1" applyFill="1" applyBorder="1" applyAlignment="1">
      <alignment vertical="center"/>
    </xf>
    <xf numFmtId="0" fontId="48" fillId="2" borderId="9" xfId="0" applyFont="1" applyFill="1" applyBorder="1" applyAlignment="1">
      <alignment vertical="center"/>
    </xf>
    <xf numFmtId="0" fontId="37" fillId="2" borderId="9" xfId="0" applyFont="1" applyFill="1" applyBorder="1" applyAlignment="1">
      <alignment horizontal="right"/>
    </xf>
    <xf numFmtId="0" fontId="34" fillId="2" borderId="1" xfId="0" applyFont="1" applyFill="1" applyBorder="1" applyAlignment="1">
      <alignment vertical="center"/>
    </xf>
    <xf numFmtId="0" fontId="48" fillId="2" borderId="1" xfId="0" applyFont="1" applyFill="1" applyBorder="1" applyAlignment="1">
      <alignment vertical="center"/>
    </xf>
    <xf numFmtId="0" fontId="37" fillId="2" borderId="1" xfId="0" applyFont="1" applyFill="1" applyBorder="1" applyAlignment="1">
      <alignment horizontal="right" vertical="top"/>
    </xf>
    <xf numFmtId="0" fontId="4" fillId="7" borderId="8" xfId="0" applyFont="1" applyFill="1" applyBorder="1" applyAlignment="1">
      <alignment vertical="center"/>
    </xf>
    <xf numFmtId="0" fontId="5" fillId="7" borderId="8" xfId="0" applyFont="1" applyFill="1" applyBorder="1" applyAlignment="1">
      <alignment horizontal="right" vertical="top"/>
    </xf>
    <xf numFmtId="0" fontId="5" fillId="7" borderId="8" xfId="0" applyFont="1" applyFill="1" applyBorder="1" applyAlignment="1">
      <alignment horizontal="right" vertical="center"/>
    </xf>
    <xf numFmtId="0" fontId="24" fillId="7" borderId="8" xfId="0" applyFont="1" applyFill="1" applyBorder="1" applyAlignment="1">
      <alignment horizontal="right" vertical="center"/>
    </xf>
    <xf numFmtId="0" fontId="3" fillId="0" borderId="8" xfId="0" applyFont="1" applyBorder="1"/>
    <xf numFmtId="0" fontId="3" fillId="6" borderId="8" xfId="0" applyFont="1" applyFill="1" applyBorder="1" applyAlignment="1">
      <alignment horizontal="right" vertical="center"/>
    </xf>
    <xf numFmtId="0" fontId="44" fillId="7" borderId="0" xfId="0" applyFont="1" applyFill="1"/>
    <xf numFmtId="0" fontId="34" fillId="7" borderId="3" xfId="0" applyFont="1" applyFill="1" applyBorder="1" applyAlignment="1">
      <alignment vertical="center"/>
    </xf>
    <xf numFmtId="0" fontId="44" fillId="7" borderId="3" xfId="0" applyFont="1" applyFill="1" applyBorder="1" applyAlignment="1">
      <alignment vertical="center"/>
    </xf>
    <xf numFmtId="0" fontId="44" fillId="7" borderId="3" xfId="0" applyFont="1" applyFill="1" applyBorder="1" applyAlignment="1">
      <alignment horizontal="right" vertical="center"/>
    </xf>
    <xf numFmtId="0" fontId="34" fillId="7" borderId="3" xfId="0" applyFont="1" applyFill="1" applyBorder="1" applyAlignment="1">
      <alignment horizontal="right" vertical="center"/>
    </xf>
    <xf numFmtId="0" fontId="50" fillId="6" borderId="5" xfId="0" applyFont="1" applyFill="1" applyBorder="1" applyAlignment="1">
      <alignment horizontal="right" vertical="center"/>
    </xf>
    <xf numFmtId="0" fontId="7" fillId="6" borderId="5" xfId="0" applyFont="1" applyFill="1" applyBorder="1" applyAlignment="1">
      <alignment horizontal="right" vertical="center"/>
    </xf>
    <xf numFmtId="0" fontId="18" fillId="6" borderId="11" xfId="0" applyFont="1" applyFill="1" applyBorder="1" applyAlignment="1">
      <alignment vertical="center"/>
    </xf>
    <xf numFmtId="0" fontId="4" fillId="6" borderId="11" xfId="0" applyFont="1" applyFill="1" applyBorder="1" applyAlignment="1">
      <alignment vertical="center"/>
    </xf>
    <xf numFmtId="0" fontId="3" fillId="6" borderId="11" xfId="0" applyFont="1" applyFill="1" applyBorder="1" applyAlignment="1">
      <alignment vertical="center"/>
    </xf>
    <xf numFmtId="0" fontId="3" fillId="6" borderId="31" xfId="0" applyFont="1" applyFill="1" applyBorder="1" applyAlignment="1">
      <alignment horizontal="right" vertical="center"/>
    </xf>
    <xf numFmtId="0" fontId="13" fillId="6" borderId="11" xfId="0" applyFont="1" applyFill="1" applyBorder="1" applyAlignment="1">
      <alignment horizontal="right" vertical="center"/>
    </xf>
    <xf numFmtId="0" fontId="13" fillId="6" borderId="33" xfId="0" applyFont="1" applyFill="1" applyBorder="1" applyAlignment="1">
      <alignment horizontal="right" vertical="center"/>
    </xf>
    <xf numFmtId="0" fontId="4" fillId="2" borderId="9" xfId="0" applyFont="1" applyFill="1" applyBorder="1" applyAlignment="1">
      <alignment vertical="center"/>
    </xf>
    <xf numFmtId="0" fontId="4" fillId="2" borderId="31" xfId="0" applyFont="1" applyFill="1" applyBorder="1" applyAlignment="1">
      <alignment vertical="center"/>
    </xf>
    <xf numFmtId="0" fontId="35" fillId="9" borderId="36" xfId="0" applyFont="1" applyFill="1" applyBorder="1"/>
    <xf numFmtId="0" fontId="35" fillId="2" borderId="36" xfId="0" applyFont="1" applyFill="1" applyBorder="1" applyAlignment="1">
      <alignment vertical="top"/>
    </xf>
    <xf numFmtId="0" fontId="35" fillId="2" borderId="36" xfId="0" applyFont="1" applyFill="1" applyBorder="1" applyAlignment="1">
      <alignment horizontal="right" vertical="center"/>
    </xf>
    <xf numFmtId="0" fontId="5" fillId="2" borderId="46" xfId="0" applyFont="1" applyFill="1" applyBorder="1" applyAlignment="1">
      <alignment vertical="center"/>
    </xf>
    <xf numFmtId="0" fontId="26" fillId="2" borderId="17" xfId="0" applyFont="1" applyFill="1" applyBorder="1" applyAlignment="1">
      <alignment vertical="center"/>
    </xf>
    <xf numFmtId="0" fontId="4" fillId="2" borderId="13" xfId="0" applyFont="1" applyFill="1" applyBorder="1" applyAlignment="1">
      <alignment vertical="center"/>
    </xf>
    <xf numFmtId="0" fontId="4" fillId="2" borderId="18" xfId="0" applyFont="1" applyFill="1" applyBorder="1" applyAlignment="1">
      <alignment vertical="center"/>
    </xf>
    <xf numFmtId="0" fontId="4" fillId="7" borderId="10" xfId="0" applyFont="1" applyFill="1" applyBorder="1" applyAlignment="1">
      <alignment vertical="center"/>
    </xf>
    <xf numFmtId="0" fontId="34" fillId="7" borderId="16" xfId="0" applyFont="1" applyFill="1" applyBorder="1" applyAlignment="1">
      <alignment vertical="center"/>
    </xf>
    <xf numFmtId="0" fontId="18" fillId="6" borderId="28" xfId="0" applyFont="1" applyFill="1" applyBorder="1" applyAlignment="1">
      <alignment vertical="center"/>
    </xf>
    <xf numFmtId="0" fontId="0" fillId="6" borderId="17" xfId="0" applyFill="1" applyBorder="1"/>
    <xf numFmtId="0" fontId="4" fillId="2" borderId="38" xfId="0" applyFont="1" applyFill="1" applyBorder="1" applyAlignment="1">
      <alignment vertical="center"/>
    </xf>
    <xf numFmtId="0" fontId="35" fillId="9" borderId="37" xfId="0" applyFont="1" applyFill="1" applyBorder="1"/>
    <xf numFmtId="0" fontId="8" fillId="2" borderId="29" xfId="0" applyFont="1" applyFill="1" applyBorder="1" applyAlignment="1">
      <alignment horizontal="center" vertical="center"/>
    </xf>
    <xf numFmtId="0" fontId="4" fillId="6" borderId="10" xfId="0" applyFont="1" applyFill="1" applyBorder="1"/>
    <xf numFmtId="0" fontId="18" fillId="6" borderId="10" xfId="0" applyFont="1" applyFill="1" applyBorder="1"/>
    <xf numFmtId="165" fontId="4" fillId="3" borderId="14" xfId="0" applyNumberFormat="1" applyFont="1" applyFill="1" applyBorder="1" applyAlignment="1">
      <alignment horizontal="center"/>
    </xf>
    <xf numFmtId="165" fontId="4" fillId="3" borderId="12" xfId="0" applyNumberFormat="1" applyFont="1" applyFill="1" applyBorder="1" applyAlignment="1">
      <alignment horizontal="center"/>
    </xf>
    <xf numFmtId="10" fontId="0" fillId="0" borderId="0" xfId="0" applyNumberFormat="1"/>
    <xf numFmtId="0" fontId="4" fillId="6" borderId="38" xfId="0" applyFont="1" applyFill="1" applyBorder="1"/>
    <xf numFmtId="0" fontId="4" fillId="6" borderId="18" xfId="0" applyFont="1" applyFill="1" applyBorder="1"/>
    <xf numFmtId="0" fontId="18" fillId="6" borderId="10" xfId="0" applyFont="1" applyFill="1" applyBorder="1" applyAlignment="1">
      <alignment vertical="center"/>
    </xf>
    <xf numFmtId="3" fontId="16" fillId="3" borderId="0" xfId="0" applyNumberFormat="1" applyFont="1" applyFill="1" applyAlignment="1">
      <alignment horizontal="center"/>
    </xf>
    <xf numFmtId="0" fontId="4" fillId="0" borderId="8" xfId="0" applyFont="1" applyBorder="1" applyAlignment="1">
      <alignment vertical="center"/>
    </xf>
    <xf numFmtId="0" fontId="18" fillId="6" borderId="17" xfId="0" applyFont="1" applyFill="1" applyBorder="1" applyAlignment="1">
      <alignment vertical="center"/>
    </xf>
    <xf numFmtId="0" fontId="18" fillId="6" borderId="0" xfId="0" applyFont="1" applyFill="1" applyAlignment="1">
      <alignment vertical="center"/>
    </xf>
    <xf numFmtId="0" fontId="18" fillId="3" borderId="17" xfId="0" applyFont="1" applyFill="1" applyBorder="1" applyAlignment="1">
      <alignment vertical="center"/>
    </xf>
    <xf numFmtId="0" fontId="38" fillId="0" borderId="17" xfId="0" applyFont="1" applyBorder="1" applyAlignment="1">
      <alignment vertical="center"/>
    </xf>
    <xf numFmtId="0" fontId="38" fillId="0" borderId="0" xfId="0" applyFont="1" applyAlignment="1">
      <alignment vertical="center"/>
    </xf>
    <xf numFmtId="0" fontId="44" fillId="6" borderId="0" xfId="0" applyFont="1" applyFill="1"/>
    <xf numFmtId="0" fontId="4" fillId="3" borderId="16" xfId="0" applyFont="1" applyFill="1" applyBorder="1" applyAlignment="1">
      <alignment vertical="center"/>
    </xf>
    <xf numFmtId="0" fontId="4" fillId="3" borderId="3" xfId="0" applyFont="1" applyFill="1" applyBorder="1" applyAlignment="1">
      <alignment vertical="center"/>
    </xf>
    <xf numFmtId="3" fontId="16" fillId="3" borderId="3" xfId="0" applyNumberFormat="1" applyFont="1" applyFill="1" applyBorder="1" applyAlignment="1">
      <alignment horizontal="center"/>
    </xf>
    <xf numFmtId="0" fontId="4" fillId="3" borderId="0" xfId="0" applyFont="1" applyFill="1" applyAlignment="1">
      <alignment horizontal="center"/>
    </xf>
    <xf numFmtId="0" fontId="4" fillId="3" borderId="14" xfId="0" applyFont="1" applyFill="1" applyBorder="1" applyAlignment="1">
      <alignment horizontal="center"/>
    </xf>
    <xf numFmtId="0" fontId="4" fillId="6" borderId="13" xfId="0" applyFont="1" applyFill="1" applyBorder="1" applyAlignment="1">
      <alignment vertical="center"/>
    </xf>
    <xf numFmtId="0" fontId="4" fillId="6" borderId="9" xfId="0" applyFont="1" applyFill="1" applyBorder="1" applyAlignment="1">
      <alignment vertical="center"/>
    </xf>
    <xf numFmtId="0" fontId="4" fillId="0" borderId="1" xfId="0" applyFont="1" applyBorder="1" applyAlignment="1">
      <alignment vertical="center"/>
    </xf>
    <xf numFmtId="3" fontId="16" fillId="7" borderId="0" xfId="0" applyNumberFormat="1" applyFont="1" applyFill="1" applyAlignment="1">
      <alignment horizontal="center"/>
    </xf>
    <xf numFmtId="0" fontId="4" fillId="6" borderId="23" xfId="0" applyFont="1" applyFill="1" applyBorder="1" applyAlignment="1">
      <alignment vertical="center"/>
    </xf>
    <xf numFmtId="0" fontId="31" fillId="2" borderId="13" xfId="0" applyFont="1" applyFill="1" applyBorder="1" applyAlignment="1">
      <alignment vertical="center"/>
    </xf>
    <xf numFmtId="0" fontId="4" fillId="0" borderId="10" xfId="0" applyFont="1" applyBorder="1" applyAlignment="1">
      <alignment horizontal="left" vertical="center"/>
    </xf>
    <xf numFmtId="0" fontId="4" fillId="0" borderId="16" xfId="0" applyFont="1" applyBorder="1" applyAlignment="1">
      <alignment horizontal="left" vertical="center"/>
    </xf>
    <xf numFmtId="0" fontId="4" fillId="0" borderId="3" xfId="0" applyFont="1" applyBorder="1" applyAlignment="1">
      <alignment vertical="center"/>
    </xf>
    <xf numFmtId="0" fontId="23" fillId="11" borderId="0" xfId="0" applyFont="1" applyFill="1"/>
    <xf numFmtId="0" fontId="8" fillId="2" borderId="32" xfId="0" applyFont="1" applyFill="1" applyBorder="1"/>
    <xf numFmtId="0" fontId="4" fillId="6" borderId="6" xfId="0" applyFont="1" applyFill="1" applyBorder="1" applyAlignment="1">
      <alignment horizontal="right" vertical="center"/>
    </xf>
    <xf numFmtId="0" fontId="4" fillId="6" borderId="4" xfId="0" applyFont="1" applyFill="1" applyBorder="1" applyAlignment="1">
      <alignment horizontal="right" vertical="center"/>
    </xf>
    <xf numFmtId="0" fontId="39" fillId="6" borderId="17" xfId="0" applyFont="1" applyFill="1" applyBorder="1" applyAlignment="1">
      <alignment horizontal="left" vertical="center"/>
    </xf>
    <xf numFmtId="0" fontId="39" fillId="6" borderId="2" xfId="0" applyFont="1" applyFill="1" applyBorder="1" applyAlignment="1">
      <alignment horizontal="left" vertical="center"/>
    </xf>
    <xf numFmtId="0" fontId="4" fillId="3" borderId="12" xfId="0" applyFont="1" applyFill="1" applyBorder="1"/>
    <xf numFmtId="0" fontId="4" fillId="3" borderId="14" xfId="0" applyFont="1" applyFill="1" applyBorder="1"/>
    <xf numFmtId="0" fontId="4" fillId="6" borderId="31" xfId="0" applyFont="1" applyFill="1" applyBorder="1" applyAlignment="1">
      <alignment vertical="center"/>
    </xf>
    <xf numFmtId="0" fontId="47" fillId="2" borderId="13" xfId="0" applyFont="1" applyFill="1" applyBorder="1" applyAlignment="1">
      <alignment vertical="center"/>
    </xf>
    <xf numFmtId="0" fontId="18" fillId="2" borderId="9" xfId="0" applyFont="1" applyFill="1" applyBorder="1"/>
    <xf numFmtId="0" fontId="18" fillId="2" borderId="9" xfId="0" applyFont="1" applyFill="1" applyBorder="1" applyAlignment="1">
      <alignment horizontal="center" vertical="center"/>
    </xf>
    <xf numFmtId="0" fontId="18" fillId="2" borderId="27" xfId="0" applyFont="1" applyFill="1" applyBorder="1"/>
    <xf numFmtId="0" fontId="4" fillId="2" borderId="15" xfId="0" applyFont="1" applyFill="1" applyBorder="1"/>
    <xf numFmtId="3" fontId="4" fillId="6" borderId="4" xfId="0" applyNumberFormat="1" applyFont="1" applyFill="1" applyBorder="1" applyAlignment="1">
      <alignment horizontal="left" vertical="center"/>
    </xf>
    <xf numFmtId="0" fontId="4" fillId="6" borderId="5" xfId="0" applyFont="1" applyFill="1" applyBorder="1" applyAlignment="1">
      <alignment vertical="center"/>
    </xf>
    <xf numFmtId="0" fontId="4" fillId="3" borderId="37" xfId="0" applyFont="1" applyFill="1" applyBorder="1"/>
    <xf numFmtId="0" fontId="4" fillId="3" borderId="36" xfId="0" applyFont="1" applyFill="1" applyBorder="1"/>
    <xf numFmtId="0" fontId="18" fillId="6" borderId="28" xfId="0" applyFont="1" applyFill="1" applyBorder="1"/>
    <xf numFmtId="0" fontId="4" fillId="6" borderId="11" xfId="0" applyFont="1" applyFill="1" applyBorder="1"/>
    <xf numFmtId="0" fontId="18" fillId="6" borderId="0" xfId="0" applyFont="1" applyFill="1" applyAlignment="1">
      <alignment horizontal="left" vertical="center"/>
    </xf>
    <xf numFmtId="0" fontId="63" fillId="2" borderId="34" xfId="0" applyFont="1" applyFill="1" applyBorder="1" applyAlignment="1">
      <alignment vertical="center"/>
    </xf>
    <xf numFmtId="0" fontId="18" fillId="2" borderId="29" xfId="0" applyFont="1" applyFill="1" applyBorder="1"/>
    <xf numFmtId="0" fontId="18" fillId="2" borderId="29" xfId="0" applyFont="1" applyFill="1" applyBorder="1" applyAlignment="1">
      <alignment horizontal="center" vertical="center"/>
    </xf>
    <xf numFmtId="0" fontId="18" fillId="2" borderId="41" xfId="0" applyFont="1" applyFill="1" applyBorder="1"/>
    <xf numFmtId="0" fontId="4" fillId="2" borderId="32" xfId="0" applyFont="1" applyFill="1" applyBorder="1"/>
    <xf numFmtId="3" fontId="4" fillId="6" borderId="9" xfId="0" applyNumberFormat="1" applyFont="1" applyFill="1" applyBorder="1" applyAlignment="1">
      <alignment horizontal="left" vertical="center"/>
    </xf>
    <xf numFmtId="3" fontId="4" fillId="3" borderId="0" xfId="0" applyNumberFormat="1" applyFont="1" applyFill="1" applyAlignment="1">
      <alignment horizontal="left" vertical="center"/>
    </xf>
    <xf numFmtId="3" fontId="4" fillId="6" borderId="1" xfId="0" applyNumberFormat="1" applyFont="1" applyFill="1" applyBorder="1" applyAlignment="1">
      <alignment horizontal="left" vertical="center"/>
    </xf>
    <xf numFmtId="3" fontId="4" fillId="0" borderId="1" xfId="0" applyNumberFormat="1" applyFont="1" applyBorder="1" applyAlignment="1">
      <alignment horizontal="left" vertical="center"/>
    </xf>
    <xf numFmtId="3" fontId="4" fillId="6" borderId="6" xfId="0" applyNumberFormat="1" applyFont="1" applyFill="1" applyBorder="1" applyAlignment="1">
      <alignment horizontal="left" vertical="center"/>
    </xf>
    <xf numFmtId="3" fontId="4" fillId="6" borderId="5" xfId="0" applyNumberFormat="1" applyFont="1" applyFill="1" applyBorder="1" applyAlignment="1">
      <alignment horizontal="left" vertical="center"/>
    </xf>
    <xf numFmtId="0" fontId="4" fillId="3" borderId="17" xfId="0" applyFont="1" applyFill="1" applyBorder="1"/>
    <xf numFmtId="3" fontId="4" fillId="6" borderId="8" xfId="0" applyNumberFormat="1" applyFont="1" applyFill="1" applyBorder="1" applyAlignment="1">
      <alignment horizontal="right" vertical="center"/>
    </xf>
    <xf numFmtId="0" fontId="18" fillId="6" borderId="37" xfId="0" applyFont="1" applyFill="1" applyBorder="1" applyAlignment="1">
      <alignment vertical="center"/>
    </xf>
    <xf numFmtId="0" fontId="4" fillId="6" borderId="36" xfId="0" applyFont="1" applyFill="1" applyBorder="1"/>
    <xf numFmtId="0" fontId="47" fillId="2" borderId="37" xfId="0" applyFont="1" applyFill="1" applyBorder="1" applyAlignment="1">
      <alignment vertical="center"/>
    </xf>
    <xf numFmtId="0" fontId="18" fillId="2" borderId="36" xfId="0" applyFont="1" applyFill="1" applyBorder="1"/>
    <xf numFmtId="0" fontId="18" fillId="2" borderId="19" xfId="0" applyFont="1" applyFill="1" applyBorder="1" applyAlignment="1">
      <alignment horizontal="center"/>
    </xf>
    <xf numFmtId="0" fontId="18" fillId="2" borderId="36" xfId="0" applyFont="1" applyFill="1" applyBorder="1" applyAlignment="1">
      <alignment horizontal="center" vertical="center"/>
    </xf>
    <xf numFmtId="0" fontId="18" fillId="2" borderId="35" xfId="0" applyFont="1" applyFill="1" applyBorder="1" applyAlignment="1">
      <alignment horizontal="center"/>
    </xf>
    <xf numFmtId="0" fontId="18" fillId="3" borderId="0" xfId="0" applyFont="1" applyFill="1"/>
    <xf numFmtId="0" fontId="4" fillId="6" borderId="6" xfId="0" applyFont="1" applyFill="1" applyBorder="1"/>
    <xf numFmtId="0" fontId="4" fillId="6" borderId="28" xfId="0" applyFont="1" applyFill="1" applyBorder="1"/>
    <xf numFmtId="0" fontId="4" fillId="6" borderId="33" xfId="0" applyFont="1" applyFill="1" applyBorder="1"/>
    <xf numFmtId="0" fontId="47" fillId="2" borderId="34" xfId="0" applyFont="1" applyFill="1" applyBorder="1" applyAlignment="1">
      <alignment vertical="center"/>
    </xf>
    <xf numFmtId="0" fontId="18" fillId="2" borderId="19" xfId="0" applyFont="1" applyFill="1" applyBorder="1"/>
    <xf numFmtId="0" fontId="4" fillId="2" borderId="35" xfId="0" applyFont="1" applyFill="1" applyBorder="1"/>
    <xf numFmtId="0" fontId="4" fillId="6" borderId="5" xfId="0" applyFont="1" applyFill="1" applyBorder="1"/>
    <xf numFmtId="0" fontId="63" fillId="12" borderId="59" xfId="3" applyFont="1" applyFill="1" applyBorder="1" applyAlignment="1">
      <alignment horizontal="center" vertical="center"/>
    </xf>
    <xf numFmtId="0" fontId="63" fillId="12" borderId="60" xfId="3" applyFont="1" applyFill="1" applyBorder="1" applyAlignment="1">
      <alignment vertical="center"/>
    </xf>
    <xf numFmtId="0" fontId="63" fillId="8" borderId="47" xfId="3" applyFont="1" applyFill="1" applyBorder="1" applyAlignment="1">
      <alignment vertical="center"/>
    </xf>
    <xf numFmtId="0" fontId="63" fillId="8" borderId="29" xfId="3" applyFont="1" applyFill="1" applyBorder="1" applyAlignment="1">
      <alignment horizontal="center" vertical="center"/>
    </xf>
    <xf numFmtId="0" fontId="63" fillId="8" borderId="32" xfId="3" applyFont="1" applyFill="1" applyBorder="1" applyAlignment="1">
      <alignment vertical="center"/>
    </xf>
    <xf numFmtId="0" fontId="10" fillId="2" borderId="13" xfId="0" applyFont="1" applyFill="1" applyBorder="1" applyAlignment="1">
      <alignment vertical="center"/>
    </xf>
    <xf numFmtId="0" fontId="10" fillId="2" borderId="9" xfId="0" applyFont="1" applyFill="1" applyBorder="1"/>
    <xf numFmtId="0" fontId="10" fillId="2" borderId="9" xfId="0" applyFont="1" applyFill="1" applyBorder="1" applyAlignment="1">
      <alignment horizontal="center" vertical="center" wrapText="1"/>
    </xf>
    <xf numFmtId="0" fontId="10" fillId="2" borderId="15" xfId="0" applyFont="1" applyFill="1" applyBorder="1" applyAlignment="1">
      <alignment horizontal="center" vertical="center" wrapText="1"/>
    </xf>
    <xf numFmtId="9" fontId="16" fillId="3" borderId="14" xfId="0" applyNumberFormat="1" applyFont="1" applyFill="1" applyBorder="1" applyAlignment="1">
      <alignment horizontal="center"/>
    </xf>
    <xf numFmtId="0" fontId="16" fillId="0" borderId="42" xfId="0" applyFont="1" applyBorder="1"/>
    <xf numFmtId="9" fontId="16" fillId="3" borderId="14" xfId="0" applyNumberFormat="1" applyFont="1" applyFill="1" applyBorder="1" applyAlignment="1">
      <alignment horizontal="center" vertical="center"/>
    </xf>
    <xf numFmtId="0" fontId="16" fillId="3" borderId="12" xfId="0" applyFont="1" applyFill="1" applyBorder="1"/>
    <xf numFmtId="0" fontId="16" fillId="0" borderId="71" xfId="0" applyFont="1" applyBorder="1"/>
    <xf numFmtId="0" fontId="16" fillId="0" borderId="14" xfId="0" applyFont="1" applyBorder="1"/>
    <xf numFmtId="9" fontId="25" fillId="3" borderId="14" xfId="0" applyNumberFormat="1" applyFont="1" applyFill="1" applyBorder="1" applyAlignment="1">
      <alignment horizontal="center" vertical="center"/>
    </xf>
    <xf numFmtId="0" fontId="67" fillId="0" borderId="12" xfId="0" applyFont="1" applyBorder="1"/>
    <xf numFmtId="3" fontId="22" fillId="0" borderId="35" xfId="0" applyNumberFormat="1" applyFont="1" applyBorder="1" applyAlignment="1">
      <alignment horizontal="center"/>
    </xf>
    <xf numFmtId="167" fontId="16" fillId="11" borderId="7" xfId="14" applyNumberFormat="1" applyFont="1" applyFill="1" applyBorder="1" applyAlignment="1" applyProtection="1">
      <alignment horizontal="center"/>
      <protection locked="0"/>
    </xf>
    <xf numFmtId="167" fontId="16" fillId="11" borderId="7" xfId="14" applyNumberFormat="1" applyFont="1" applyFill="1" applyBorder="1" applyAlignment="1" applyProtection="1">
      <alignment horizontal="center" vertical="center"/>
      <protection locked="0"/>
    </xf>
    <xf numFmtId="167" fontId="16" fillId="0" borderId="7" xfId="14" applyNumberFormat="1" applyFont="1" applyBorder="1" applyAlignment="1" applyProtection="1">
      <alignment horizontal="center" vertical="center"/>
    </xf>
    <xf numFmtId="167" fontId="16" fillId="11" borderId="22" xfId="14" applyNumberFormat="1" applyFont="1" applyFill="1" applyBorder="1" applyAlignment="1" applyProtection="1">
      <alignment horizontal="center" vertical="center"/>
      <protection locked="0"/>
    </xf>
    <xf numFmtId="167" fontId="22" fillId="0" borderId="19" xfId="14" applyNumberFormat="1" applyFont="1" applyBorder="1" applyAlignment="1" applyProtection="1">
      <alignment horizontal="center" vertical="center"/>
    </xf>
    <xf numFmtId="167" fontId="22" fillId="0" borderId="35" xfId="14" applyNumberFormat="1" applyFont="1" applyBorder="1" applyAlignment="1" applyProtection="1">
      <alignment horizontal="center"/>
    </xf>
    <xf numFmtId="0" fontId="60" fillId="6" borderId="24" xfId="0" applyFont="1" applyFill="1" applyBorder="1"/>
    <xf numFmtId="167" fontId="16" fillId="11" borderId="3" xfId="14" applyNumberFormat="1" applyFont="1" applyFill="1" applyBorder="1" applyAlignment="1" applyProtection="1">
      <alignment horizontal="center" vertical="center"/>
      <protection locked="0"/>
    </xf>
    <xf numFmtId="167" fontId="16" fillId="11" borderId="8" xfId="14" applyNumberFormat="1" applyFont="1" applyFill="1" applyBorder="1" applyAlignment="1" applyProtection="1">
      <alignment horizontal="center" vertical="center"/>
      <protection locked="0"/>
    </xf>
    <xf numFmtId="167" fontId="22" fillId="6" borderId="11" xfId="14" applyNumberFormat="1" applyFont="1" applyFill="1" applyBorder="1" applyAlignment="1" applyProtection="1">
      <alignment horizontal="center" vertical="center"/>
    </xf>
    <xf numFmtId="167" fontId="16" fillId="11" borderId="50" xfId="14" applyNumberFormat="1" applyFont="1" applyFill="1" applyBorder="1" applyAlignment="1" applyProtection="1">
      <alignment horizontal="center" vertical="center"/>
      <protection locked="0"/>
    </xf>
    <xf numFmtId="167" fontId="16" fillId="11" borderId="30" xfId="14" applyNumberFormat="1" applyFont="1" applyFill="1" applyBorder="1" applyAlignment="1" applyProtection="1">
      <alignment horizontal="center" vertical="center"/>
      <protection locked="0"/>
    </xf>
    <xf numFmtId="167" fontId="22" fillId="6" borderId="48" xfId="14" applyNumberFormat="1" applyFont="1" applyFill="1" applyBorder="1" applyAlignment="1" applyProtection="1">
      <alignment horizontal="center" vertical="center"/>
    </xf>
    <xf numFmtId="167" fontId="16" fillId="11" borderId="5" xfId="14" applyNumberFormat="1" applyFont="1" applyFill="1" applyBorder="1" applyAlignment="1" applyProtection="1">
      <alignment horizontal="center"/>
      <protection locked="0"/>
    </xf>
    <xf numFmtId="167" fontId="22" fillId="0" borderId="39" xfId="14" applyNumberFormat="1" applyFont="1" applyBorder="1" applyAlignment="1" applyProtection="1">
      <alignment horizontal="center"/>
    </xf>
    <xf numFmtId="167" fontId="16" fillId="11" borderId="30" xfId="14" applyNumberFormat="1" applyFont="1" applyFill="1" applyBorder="1" applyAlignment="1" applyProtection="1">
      <alignment horizontal="center"/>
      <protection locked="0"/>
    </xf>
    <xf numFmtId="167" fontId="16" fillId="0" borderId="5" xfId="14" applyNumberFormat="1" applyFont="1" applyBorder="1" applyAlignment="1" applyProtection="1">
      <alignment horizontal="center"/>
    </xf>
    <xf numFmtId="167" fontId="16" fillId="0" borderId="39" xfId="14" applyNumberFormat="1" applyFont="1" applyBorder="1" applyAlignment="1" applyProtection="1">
      <alignment horizontal="center"/>
    </xf>
    <xf numFmtId="167" fontId="22" fillId="0" borderId="5" xfId="14" applyNumberFormat="1" applyFont="1" applyBorder="1" applyAlignment="1" applyProtection="1">
      <alignment horizontal="center"/>
    </xf>
    <xf numFmtId="167" fontId="16" fillId="0" borderId="5" xfId="14" applyNumberFormat="1" applyFont="1" applyFill="1" applyBorder="1" applyAlignment="1" applyProtection="1">
      <alignment horizontal="center"/>
    </xf>
    <xf numFmtId="167" fontId="16" fillId="3" borderId="7" xfId="14" applyNumberFormat="1" applyFont="1" applyFill="1" applyBorder="1" applyAlignment="1" applyProtection="1">
      <alignment horizontal="center" vertical="center"/>
    </xf>
    <xf numFmtId="9" fontId="16" fillId="3" borderId="7" xfId="0" applyNumberFormat="1" applyFont="1" applyFill="1" applyBorder="1" applyAlignment="1">
      <alignment horizontal="center"/>
    </xf>
    <xf numFmtId="0" fontId="16" fillId="0" borderId="0" xfId="0" applyFont="1"/>
    <xf numFmtId="0" fontId="16" fillId="3" borderId="0" xfId="0" applyFont="1" applyFill="1" applyAlignment="1">
      <alignment vertical="center"/>
    </xf>
    <xf numFmtId="0" fontId="16" fillId="0" borderId="0" xfId="0" applyFont="1" applyAlignment="1">
      <alignment vertical="center"/>
    </xf>
    <xf numFmtId="0" fontId="16" fillId="2" borderId="8" xfId="0" applyFont="1" applyFill="1" applyBorder="1" applyAlignment="1">
      <alignment vertical="center"/>
    </xf>
    <xf numFmtId="9" fontId="16" fillId="2" borderId="30" xfId="0" applyNumberFormat="1" applyFont="1" applyFill="1" applyBorder="1" applyAlignment="1">
      <alignment horizontal="center" vertical="center"/>
    </xf>
    <xf numFmtId="0" fontId="67" fillId="0" borderId="0" xfId="0" applyFont="1" applyAlignment="1">
      <alignment vertical="center"/>
    </xf>
    <xf numFmtId="167" fontId="16" fillId="11" borderId="5" xfId="14" applyNumberFormat="1" applyFont="1" applyFill="1" applyBorder="1" applyAlignment="1" applyProtection="1">
      <alignment horizontal="center" vertical="center"/>
      <protection locked="0"/>
    </xf>
    <xf numFmtId="167" fontId="22" fillId="0" borderId="19" xfId="14" applyNumberFormat="1" applyFont="1" applyFill="1" applyBorder="1" applyAlignment="1" applyProtection="1">
      <alignment horizontal="center" vertical="center" shrinkToFit="1"/>
    </xf>
    <xf numFmtId="167" fontId="16" fillId="11" borderId="19" xfId="14" applyNumberFormat="1" applyFont="1" applyFill="1" applyBorder="1" applyAlignment="1" applyProtection="1">
      <alignment horizontal="center" vertical="center"/>
      <protection locked="0"/>
    </xf>
    <xf numFmtId="0" fontId="68" fillId="3" borderId="0" xfId="0" applyFont="1" applyFill="1" applyAlignment="1">
      <alignment vertical="center"/>
    </xf>
    <xf numFmtId="0" fontId="35" fillId="4" borderId="35" xfId="0" applyFont="1" applyFill="1" applyBorder="1" applyAlignment="1">
      <alignment horizontal="center" vertical="center"/>
    </xf>
    <xf numFmtId="0" fontId="16" fillId="6" borderId="0" xfId="0" applyFont="1" applyFill="1"/>
    <xf numFmtId="0" fontId="22" fillId="2" borderId="36" xfId="0" applyFont="1" applyFill="1" applyBorder="1"/>
    <xf numFmtId="0" fontId="22" fillId="2" borderId="35" xfId="0" applyFont="1" applyFill="1" applyBorder="1" applyAlignment="1">
      <alignment horizontal="center" vertical="center" wrapText="1"/>
    </xf>
    <xf numFmtId="0" fontId="35" fillId="4" borderId="19" xfId="0" applyFont="1" applyFill="1" applyBorder="1" applyAlignment="1">
      <alignment horizontal="right" vertical="center"/>
    </xf>
    <xf numFmtId="0" fontId="67" fillId="0" borderId="0" xfId="0" applyFont="1"/>
    <xf numFmtId="167" fontId="16" fillId="11" borderId="4" xfId="14" applyNumberFormat="1" applyFont="1" applyFill="1" applyBorder="1" applyAlignment="1" applyProtection="1">
      <alignment horizontal="center"/>
      <protection locked="0"/>
    </xf>
    <xf numFmtId="167" fontId="16" fillId="11" borderId="0" xfId="14" applyNumberFormat="1" applyFont="1" applyFill="1" applyAlignment="1" applyProtection="1">
      <alignment horizontal="center" vertical="center"/>
      <protection locked="0"/>
    </xf>
    <xf numFmtId="0" fontId="42" fillId="6" borderId="5" xfId="0" applyFont="1" applyFill="1" applyBorder="1" applyAlignment="1">
      <alignment vertical="center"/>
    </xf>
    <xf numFmtId="0" fontId="42" fillId="7" borderId="5" xfId="0" applyFont="1" applyFill="1" applyBorder="1" applyAlignment="1">
      <alignment vertical="center"/>
    </xf>
    <xf numFmtId="0" fontId="16" fillId="6" borderId="24" xfId="0" applyFont="1" applyFill="1" applyBorder="1" applyAlignment="1">
      <alignment vertical="center"/>
    </xf>
    <xf numFmtId="167" fontId="16" fillId="11" borderId="20" xfId="14" applyNumberFormat="1" applyFont="1" applyFill="1" applyBorder="1" applyAlignment="1" applyProtection="1">
      <alignment horizontal="center" vertical="center"/>
      <protection locked="0"/>
    </xf>
    <xf numFmtId="167" fontId="16" fillId="0" borderId="20" xfId="14" applyNumberFormat="1" applyFont="1" applyBorder="1" applyAlignment="1" applyProtection="1">
      <alignment horizontal="center" vertical="center"/>
    </xf>
    <xf numFmtId="167" fontId="16" fillId="7" borderId="7" xfId="14" applyNumberFormat="1" applyFont="1" applyFill="1" applyBorder="1" applyAlignment="1" applyProtection="1">
      <alignment horizontal="center" vertical="center"/>
    </xf>
    <xf numFmtId="167" fontId="36" fillId="7" borderId="7" xfId="14" applyNumberFormat="1" applyFont="1" applyFill="1" applyBorder="1" applyAlignment="1" applyProtection="1">
      <alignment horizontal="center" vertical="center"/>
    </xf>
    <xf numFmtId="167" fontId="16" fillId="11" borderId="24" xfId="14" applyNumberFormat="1" applyFont="1" applyFill="1" applyBorder="1" applyAlignment="1" applyProtection="1">
      <alignment horizontal="center" vertical="center"/>
      <protection locked="0"/>
    </xf>
    <xf numFmtId="167" fontId="16" fillId="0" borderId="40" xfId="14" applyNumberFormat="1" applyFont="1" applyBorder="1" applyAlignment="1" applyProtection="1">
      <alignment horizontal="center" vertical="center"/>
    </xf>
    <xf numFmtId="167" fontId="16" fillId="11" borderId="67" xfId="14" applyNumberFormat="1" applyFont="1" applyFill="1" applyBorder="1" applyAlignment="1" applyProtection="1">
      <alignment horizontal="center" vertical="center"/>
      <protection locked="0"/>
    </xf>
    <xf numFmtId="167" fontId="16" fillId="11" borderId="62" xfId="14" applyNumberFormat="1" applyFont="1" applyFill="1" applyBorder="1" applyAlignment="1" applyProtection="1">
      <alignment horizontal="center" vertical="center"/>
      <protection locked="0"/>
    </xf>
    <xf numFmtId="167" fontId="16" fillId="6" borderId="62" xfId="14" applyNumberFormat="1" applyFont="1" applyFill="1" applyBorder="1" applyAlignment="1" applyProtection="1">
      <alignment horizontal="center" vertical="center"/>
    </xf>
    <xf numFmtId="167" fontId="16" fillId="11" borderId="70" xfId="14" applyNumberFormat="1" applyFont="1" applyFill="1" applyBorder="1" applyAlignment="1" applyProtection="1">
      <alignment horizontal="center" vertical="center"/>
      <protection locked="0"/>
    </xf>
    <xf numFmtId="167" fontId="16" fillId="11" borderId="72" xfId="14" applyNumberFormat="1" applyFont="1" applyFill="1" applyBorder="1" applyAlignment="1" applyProtection="1">
      <alignment horizontal="center"/>
      <protection locked="0"/>
    </xf>
    <xf numFmtId="0" fontId="16" fillId="3" borderId="14" xfId="0" applyFont="1" applyFill="1" applyBorder="1"/>
    <xf numFmtId="0" fontId="67" fillId="3" borderId="14" xfId="0" applyFont="1" applyFill="1" applyBorder="1"/>
    <xf numFmtId="0" fontId="35" fillId="4" borderId="35" xfId="0" applyFont="1" applyFill="1" applyBorder="1" applyAlignment="1">
      <alignment horizontal="right" vertical="center"/>
    </xf>
    <xf numFmtId="3" fontId="22" fillId="0" borderId="35" xfId="0" applyNumberFormat="1" applyFont="1" applyBorder="1" applyAlignment="1">
      <alignment horizontal="center" vertical="center"/>
    </xf>
    <xf numFmtId="0" fontId="67" fillId="3" borderId="12" xfId="0" applyFont="1" applyFill="1" applyBorder="1"/>
    <xf numFmtId="0" fontId="35" fillId="4" borderId="51" xfId="0" applyFont="1" applyFill="1" applyBorder="1" applyAlignment="1">
      <alignment horizontal="right" vertical="center"/>
    </xf>
    <xf numFmtId="3" fontId="22" fillId="0" borderId="32" xfId="0" applyNumberFormat="1" applyFont="1" applyBorder="1" applyAlignment="1">
      <alignment horizontal="center"/>
    </xf>
    <xf numFmtId="0" fontId="16" fillId="3" borderId="14" xfId="0" applyFont="1" applyFill="1" applyBorder="1" applyAlignment="1">
      <alignment vertical="center"/>
    </xf>
    <xf numFmtId="0" fontId="16" fillId="3" borderId="36" xfId="0" applyFont="1" applyFill="1" applyBorder="1"/>
    <xf numFmtId="0" fontId="16" fillId="3" borderId="35" xfId="0" applyFont="1" applyFill="1" applyBorder="1"/>
    <xf numFmtId="0" fontId="16" fillId="6" borderId="11" xfId="0" applyFont="1" applyFill="1" applyBorder="1" applyAlignment="1">
      <alignment horizontal="right" vertical="center"/>
    </xf>
    <xf numFmtId="0" fontId="22" fillId="4" borderId="12" xfId="0" applyFont="1" applyFill="1" applyBorder="1" applyAlignment="1">
      <alignment horizontal="right" vertical="center"/>
    </xf>
    <xf numFmtId="3" fontId="22" fillId="0" borderId="12" xfId="0" applyNumberFormat="1" applyFont="1" applyBorder="1" applyAlignment="1">
      <alignment horizontal="center" vertical="center"/>
    </xf>
    <xf numFmtId="0" fontId="16" fillId="3" borderId="29" xfId="0" applyFont="1" applyFill="1" applyBorder="1" applyAlignment="1">
      <alignment vertical="center"/>
    </xf>
    <xf numFmtId="0" fontId="16" fillId="3" borderId="32" xfId="0" applyFont="1" applyFill="1" applyBorder="1"/>
    <xf numFmtId="0" fontId="67" fillId="3" borderId="14" xfId="0" applyFont="1" applyFill="1" applyBorder="1" applyAlignment="1">
      <alignment vertical="center"/>
    </xf>
    <xf numFmtId="0" fontId="16" fillId="0" borderId="17" xfId="0" applyFont="1" applyBorder="1"/>
    <xf numFmtId="0" fontId="16" fillId="7" borderId="0" xfId="0" applyFont="1" applyFill="1"/>
    <xf numFmtId="0" fontId="16" fillId="3" borderId="0" xfId="0" applyFont="1" applyFill="1"/>
    <xf numFmtId="0" fontId="42" fillId="3" borderId="0" xfId="0" applyFont="1" applyFill="1" applyAlignment="1">
      <alignment vertical="center"/>
    </xf>
    <xf numFmtId="0" fontId="16" fillId="6" borderId="35" xfId="0" applyFont="1" applyFill="1" applyBorder="1" applyAlignment="1">
      <alignment horizontal="right" vertical="center"/>
    </xf>
    <xf numFmtId="0" fontId="35" fillId="4" borderId="7" xfId="0" applyFont="1" applyFill="1" applyBorder="1" applyAlignment="1">
      <alignment horizontal="right" vertical="center"/>
    </xf>
    <xf numFmtId="0" fontId="16" fillId="7" borderId="21" xfId="3" applyFont="1" applyFill="1" applyBorder="1" applyAlignment="1">
      <alignment vertical="center"/>
    </xf>
    <xf numFmtId="0" fontId="16" fillId="7" borderId="0" xfId="3" applyFont="1" applyFill="1" applyAlignment="1">
      <alignment vertical="center"/>
    </xf>
    <xf numFmtId="0" fontId="16" fillId="7" borderId="14" xfId="3" applyFont="1" applyFill="1" applyBorder="1" applyAlignment="1">
      <alignment vertical="center"/>
    </xf>
    <xf numFmtId="0" fontId="16" fillId="7" borderId="11" xfId="3" applyFont="1" applyFill="1" applyBorder="1" applyAlignment="1">
      <alignment vertical="center"/>
    </xf>
    <xf numFmtId="0" fontId="16" fillId="7" borderId="12" xfId="3" applyFont="1" applyFill="1" applyBorder="1" applyAlignment="1">
      <alignment vertical="center"/>
    </xf>
    <xf numFmtId="165" fontId="16" fillId="3" borderId="14" xfId="0" applyNumberFormat="1" applyFont="1" applyFill="1" applyBorder="1" applyAlignment="1">
      <alignment horizontal="center"/>
    </xf>
    <xf numFmtId="165" fontId="16" fillId="3" borderId="12" xfId="0" applyNumberFormat="1" applyFont="1" applyFill="1" applyBorder="1" applyAlignment="1">
      <alignment horizontal="center"/>
    </xf>
    <xf numFmtId="0" fontId="16" fillId="0" borderId="0" xfId="0" applyFont="1" applyAlignment="1">
      <alignment horizontal="left"/>
    </xf>
    <xf numFmtId="167" fontId="4" fillId="6" borderId="0" xfId="14" applyNumberFormat="1" applyFont="1" applyFill="1" applyProtection="1"/>
    <xf numFmtId="0" fontId="14" fillId="2" borderId="37" xfId="0" applyFont="1" applyFill="1" applyBorder="1" applyAlignment="1">
      <alignment vertical="center"/>
    </xf>
    <xf numFmtId="167" fontId="22" fillId="0" borderId="24" xfId="14" applyNumberFormat="1" applyFont="1" applyBorder="1" applyAlignment="1" applyProtection="1">
      <alignment horizontal="center" vertical="center"/>
    </xf>
    <xf numFmtId="0" fontId="4" fillId="6" borderId="0" xfId="0" applyFont="1" applyFill="1" applyAlignment="1">
      <alignment horizontal="center"/>
    </xf>
    <xf numFmtId="0" fontId="18" fillId="2" borderId="9" xfId="0" applyFont="1" applyFill="1" applyBorder="1" applyAlignment="1">
      <alignment horizontal="center" vertical="center" wrapText="1"/>
    </xf>
    <xf numFmtId="167" fontId="22" fillId="0" borderId="48" xfId="14" applyNumberFormat="1" applyFont="1" applyBorder="1" applyAlignment="1" applyProtection="1">
      <alignment horizontal="center"/>
      <protection locked="0"/>
    </xf>
    <xf numFmtId="0" fontId="3" fillId="0" borderId="0" xfId="0" applyFont="1" applyAlignment="1">
      <alignment horizontal="center"/>
    </xf>
    <xf numFmtId="0" fontId="8" fillId="0" borderId="0" xfId="0" applyFont="1"/>
    <xf numFmtId="0" fontId="8" fillId="0" borderId="0" xfId="0" applyFont="1" applyAlignment="1">
      <alignment horizontal="center"/>
    </xf>
    <xf numFmtId="9" fontId="3" fillId="0" borderId="0" xfId="0" applyNumberFormat="1" applyFont="1" applyAlignment="1">
      <alignment horizontal="center"/>
    </xf>
    <xf numFmtId="0" fontId="3" fillId="0" borderId="0" xfId="0" applyFont="1" applyAlignment="1">
      <alignment wrapText="1"/>
    </xf>
    <xf numFmtId="3" fontId="3" fillId="0" borderId="0" xfId="0" applyNumberFormat="1" applyFont="1"/>
    <xf numFmtId="0" fontId="8" fillId="0" borderId="0" xfId="0" applyFont="1" applyAlignment="1">
      <alignment horizontal="center" vertical="center" wrapText="1"/>
    </xf>
    <xf numFmtId="0" fontId="8" fillId="0" borderId="0" xfId="0" applyFont="1" applyAlignment="1">
      <alignment vertical="top"/>
    </xf>
    <xf numFmtId="0" fontId="3" fillId="0" borderId="0" xfId="0" applyFont="1" applyAlignment="1">
      <alignment vertical="top" wrapText="1"/>
    </xf>
    <xf numFmtId="0" fontId="0" fillId="0" borderId="0" xfId="0" applyAlignment="1">
      <alignment horizontal="center"/>
    </xf>
    <xf numFmtId="0" fontId="18" fillId="6" borderId="0" xfId="0" applyFont="1" applyFill="1"/>
    <xf numFmtId="0" fontId="8" fillId="6" borderId="0" xfId="0" applyFont="1" applyFill="1"/>
    <xf numFmtId="3" fontId="16" fillId="0" borderId="0" xfId="0" applyNumberFormat="1" applyFont="1" applyAlignment="1">
      <alignment horizontal="center"/>
    </xf>
    <xf numFmtId="0" fontId="28" fillId="0" borderId="0" xfId="0" applyFont="1"/>
    <xf numFmtId="0" fontId="28" fillId="0" borderId="0" xfId="0" applyFont="1" applyAlignment="1">
      <alignment horizontal="center"/>
    </xf>
    <xf numFmtId="0" fontId="23" fillId="6" borderId="0" xfId="0" applyFont="1" applyFill="1" applyAlignment="1">
      <alignment vertical="center"/>
    </xf>
    <xf numFmtId="0" fontId="16" fillId="3" borderId="12" xfId="0" applyFont="1" applyFill="1" applyBorder="1" applyAlignment="1">
      <alignment vertical="center"/>
    </xf>
    <xf numFmtId="167" fontId="68" fillId="3" borderId="1" xfId="14" applyNumberFormat="1" applyFont="1" applyFill="1" applyBorder="1" applyAlignment="1" applyProtection="1">
      <alignment vertical="center" shrinkToFit="1"/>
    </xf>
    <xf numFmtId="167" fontId="68" fillId="3" borderId="0" xfId="14" applyNumberFormat="1" applyFont="1" applyFill="1" applyAlignment="1" applyProtection="1">
      <alignment vertical="center" shrinkToFit="1"/>
    </xf>
    <xf numFmtId="167" fontId="68" fillId="2" borderId="5" xfId="14" applyNumberFormat="1" applyFont="1" applyFill="1" applyBorder="1" applyAlignment="1" applyProtection="1">
      <alignment vertical="center" shrinkToFit="1"/>
    </xf>
    <xf numFmtId="167" fontId="68" fillId="7" borderId="0" xfId="14" applyNumberFormat="1" applyFont="1" applyFill="1" applyAlignment="1" applyProtection="1">
      <alignment vertical="center" shrinkToFit="1"/>
    </xf>
    <xf numFmtId="0" fontId="23" fillId="11" borderId="0" xfId="0" applyFont="1" applyFill="1" applyAlignment="1">
      <alignment horizontal="center" vertical="center"/>
    </xf>
    <xf numFmtId="0" fontId="23" fillId="0" borderId="0" xfId="0" applyFont="1" applyAlignment="1">
      <alignment vertical="center"/>
    </xf>
    <xf numFmtId="0" fontId="16" fillId="6" borderId="0" xfId="0" applyFont="1" applyFill="1" applyAlignment="1">
      <alignment horizontal="center"/>
    </xf>
    <xf numFmtId="0" fontId="22" fillId="2" borderId="36" xfId="0" applyFont="1" applyFill="1" applyBorder="1" applyAlignment="1">
      <alignment horizontal="center" vertical="center" wrapText="1"/>
    </xf>
    <xf numFmtId="0" fontId="3" fillId="6" borderId="0" xfId="0" applyFont="1" applyFill="1" applyAlignment="1">
      <alignment horizontal="center"/>
    </xf>
    <xf numFmtId="0" fontId="8" fillId="2" borderId="29" xfId="0" applyFont="1" applyFill="1" applyBorder="1" applyAlignment="1">
      <alignment horizontal="center" vertical="center" wrapText="1"/>
    </xf>
    <xf numFmtId="0" fontId="38" fillId="6" borderId="0" xfId="0" applyFont="1" applyFill="1"/>
    <xf numFmtId="9" fontId="16" fillId="3" borderId="12" xfId="0" applyNumberFormat="1" applyFont="1" applyFill="1" applyBorder="1" applyAlignment="1">
      <alignment horizontal="center" vertical="center"/>
    </xf>
    <xf numFmtId="9" fontId="20" fillId="3" borderId="14" xfId="0" applyNumberFormat="1" applyFont="1" applyFill="1" applyBorder="1" applyAlignment="1">
      <alignment horizontal="center" vertical="center"/>
    </xf>
    <xf numFmtId="9" fontId="26" fillId="2" borderId="35" xfId="0" applyNumberFormat="1" applyFont="1" applyFill="1" applyBorder="1" applyAlignment="1">
      <alignment horizontal="center" vertical="top" wrapText="1"/>
    </xf>
    <xf numFmtId="167" fontId="16" fillId="6" borderId="14" xfId="14" applyNumberFormat="1" applyFont="1" applyFill="1" applyBorder="1" applyProtection="1"/>
    <xf numFmtId="3" fontId="44" fillId="0" borderId="0" xfId="0" applyNumberFormat="1" applyFont="1"/>
    <xf numFmtId="3" fontId="0" fillId="0" borderId="0" xfId="0" applyNumberFormat="1"/>
    <xf numFmtId="167" fontId="16" fillId="7" borderId="50" xfId="14" applyNumberFormat="1" applyFont="1" applyFill="1" applyBorder="1" applyAlignment="1" applyProtection="1">
      <alignment horizontal="center" vertical="center"/>
    </xf>
    <xf numFmtId="167" fontId="16" fillId="7" borderId="30" xfId="14" applyNumberFormat="1" applyFont="1" applyFill="1" applyBorder="1" applyProtection="1"/>
    <xf numFmtId="0" fontId="5" fillId="2" borderId="69" xfId="0" applyFont="1" applyFill="1" applyBorder="1" applyAlignment="1">
      <alignment horizontal="center" vertical="center"/>
    </xf>
    <xf numFmtId="0" fontId="5" fillId="2" borderId="14" xfId="0" applyFont="1" applyFill="1" applyBorder="1" applyAlignment="1">
      <alignment horizontal="center" vertical="center"/>
    </xf>
    <xf numFmtId="9" fontId="16" fillId="3" borderId="7" xfId="0" applyNumberFormat="1" applyFont="1" applyFill="1" applyBorder="1" applyAlignment="1">
      <alignment horizontal="center" vertical="center"/>
    </xf>
    <xf numFmtId="0" fontId="68" fillId="0" borderId="0" xfId="0" applyFont="1" applyAlignment="1">
      <alignment vertical="center"/>
    </xf>
    <xf numFmtId="0" fontId="29" fillId="0" borderId="0" xfId="0" applyFont="1" applyAlignment="1">
      <alignment vertical="center"/>
    </xf>
    <xf numFmtId="0" fontId="0" fillId="0" borderId="0" xfId="0" applyProtection="1"/>
    <xf numFmtId="0" fontId="73" fillId="0" borderId="0" xfId="0" applyFont="1" applyAlignment="1" applyProtection="1">
      <alignment vertical="top"/>
    </xf>
    <xf numFmtId="0" fontId="8" fillId="0" borderId="0" xfId="0" applyFont="1" applyAlignment="1" applyProtection="1">
      <alignment horizontal="center" vertical="center"/>
    </xf>
    <xf numFmtId="0" fontId="72" fillId="0" borderId="0" xfId="0" applyFont="1" applyAlignment="1" applyProtection="1">
      <alignment horizontal="left" indent="1"/>
    </xf>
    <xf numFmtId="0" fontId="3" fillId="0" borderId="0" xfId="0" applyFont="1" applyProtection="1"/>
    <xf numFmtId="0" fontId="8" fillId="0" borderId="0" xfId="0" applyFont="1" applyFill="1" applyBorder="1" applyAlignment="1" applyProtection="1">
      <alignment horizontal="center" vertical="center"/>
    </xf>
    <xf numFmtId="167" fontId="4" fillId="0" borderId="0" xfId="14" applyNumberFormat="1" applyFont="1" applyBorder="1" applyAlignment="1" applyProtection="1">
      <alignment horizontal="center"/>
    </xf>
    <xf numFmtId="167" fontId="4" fillId="0" borderId="0" xfId="14" applyNumberFormat="1" applyFont="1" applyFill="1" applyBorder="1" applyAlignment="1" applyProtection="1">
      <alignment horizontal="center"/>
    </xf>
    <xf numFmtId="167" fontId="18" fillId="0" borderId="0" xfId="14" applyNumberFormat="1" applyFont="1" applyFill="1" applyBorder="1" applyAlignment="1" applyProtection="1">
      <alignment horizontal="center"/>
    </xf>
    <xf numFmtId="167" fontId="18" fillId="0" borderId="0" xfId="0" applyNumberFormat="1" applyFont="1"/>
    <xf numFmtId="167" fontId="18" fillId="0" borderId="0" xfId="14" applyNumberFormat="1" applyFont="1" applyFill="1" applyBorder="1" applyProtection="1"/>
    <xf numFmtId="167" fontId="4" fillId="0" borderId="0" xfId="14" applyNumberFormat="1" applyFont="1" applyFill="1" applyBorder="1" applyAlignment="1" applyProtection="1">
      <alignment horizontal="center" vertical="center"/>
    </xf>
    <xf numFmtId="167" fontId="18" fillId="0" borderId="0" xfId="14" applyNumberFormat="1" applyFont="1" applyFill="1" applyBorder="1" applyAlignment="1" applyProtection="1">
      <alignment horizontal="center" vertical="center"/>
    </xf>
    <xf numFmtId="167" fontId="18" fillId="0" borderId="0" xfId="14" applyNumberFormat="1" applyFont="1" applyFill="1" applyBorder="1" applyAlignment="1" applyProtection="1">
      <alignment vertical="center"/>
    </xf>
    <xf numFmtId="167" fontId="4" fillId="0" borderId="0" xfId="14" applyNumberFormat="1" applyFont="1" applyFill="1" applyBorder="1" applyProtection="1"/>
    <xf numFmtId="0" fontId="4" fillId="0" borderId="17" xfId="0" applyFont="1" applyBorder="1"/>
    <xf numFmtId="9" fontId="18" fillId="0" borderId="0" xfId="3" applyNumberFormat="1" applyFont="1" applyBorder="1" applyAlignment="1">
      <alignment horizontal="center" vertical="center" wrapText="1"/>
    </xf>
    <xf numFmtId="9" fontId="18" fillId="0" borderId="14" xfId="3" applyNumberFormat="1" applyFont="1" applyBorder="1" applyAlignment="1">
      <alignment horizontal="center" vertical="center" wrapText="1"/>
    </xf>
    <xf numFmtId="167" fontId="4" fillId="0" borderId="14" xfId="14" applyNumberFormat="1" applyFont="1" applyBorder="1" applyAlignment="1" applyProtection="1">
      <alignment horizontal="center"/>
    </xf>
    <xf numFmtId="167" fontId="4" fillId="0" borderId="14" xfId="14" applyNumberFormat="1" applyFont="1" applyFill="1" applyBorder="1" applyAlignment="1" applyProtection="1">
      <alignment horizontal="center"/>
    </xf>
    <xf numFmtId="0" fontId="18" fillId="0" borderId="17" xfId="0" applyFont="1" applyBorder="1"/>
    <xf numFmtId="167" fontId="18" fillId="0" borderId="14" xfId="14" applyNumberFormat="1" applyFont="1" applyFill="1" applyBorder="1" applyAlignment="1" applyProtection="1">
      <alignment horizontal="center"/>
    </xf>
    <xf numFmtId="0" fontId="4" fillId="0" borderId="0" xfId="0" applyFont="1" applyBorder="1"/>
    <xf numFmtId="0" fontId="4" fillId="0" borderId="14" xfId="0" applyFont="1" applyBorder="1"/>
    <xf numFmtId="0" fontId="18" fillId="0" borderId="28" xfId="0" applyFont="1" applyBorder="1"/>
    <xf numFmtId="167" fontId="18" fillId="0" borderId="11" xfId="14" applyNumberFormat="1" applyFont="1" applyFill="1" applyBorder="1" applyAlignment="1" applyProtection="1">
      <alignment vertical="center"/>
    </xf>
    <xf numFmtId="167" fontId="18" fillId="0" borderId="12" xfId="14" applyNumberFormat="1" applyFont="1" applyFill="1" applyBorder="1" applyAlignment="1" applyProtection="1">
      <alignment vertical="center"/>
    </xf>
    <xf numFmtId="0" fontId="0" fillId="0" borderId="37" xfId="0" applyBorder="1"/>
    <xf numFmtId="0" fontId="3" fillId="0" borderId="34" xfId="0" applyFont="1" applyBorder="1"/>
    <xf numFmtId="9" fontId="18" fillId="0" borderId="29" xfId="3" applyNumberFormat="1" applyFont="1" applyBorder="1" applyAlignment="1">
      <alignment horizontal="center" vertical="center" wrapText="1"/>
    </xf>
    <xf numFmtId="0" fontId="18" fillId="0" borderId="32" xfId="3" applyFont="1" applyBorder="1" applyAlignment="1">
      <alignment horizontal="center" vertical="center" wrapText="1"/>
    </xf>
    <xf numFmtId="0" fontId="3" fillId="0" borderId="17" xfId="0" applyFont="1" applyBorder="1"/>
    <xf numFmtId="167" fontId="18" fillId="0" borderId="14" xfId="14" applyNumberFormat="1" applyFont="1" applyFill="1" applyBorder="1" applyAlignment="1" applyProtection="1">
      <alignment vertical="center" wrapText="1"/>
    </xf>
    <xf numFmtId="0" fontId="4" fillId="0" borderId="0" xfId="0" applyFont="1" applyBorder="1" applyAlignment="1">
      <alignment horizontal="center"/>
    </xf>
    <xf numFmtId="0" fontId="4" fillId="0" borderId="14" xfId="0" applyFont="1" applyBorder="1" applyAlignment="1">
      <alignment horizontal="center"/>
    </xf>
    <xf numFmtId="0" fontId="18" fillId="0" borderId="14" xfId="3" applyFont="1" applyBorder="1" applyAlignment="1">
      <alignment horizontal="center" vertical="center" wrapText="1"/>
    </xf>
    <xf numFmtId="167" fontId="18" fillId="0" borderId="11" xfId="14" applyNumberFormat="1" applyFont="1" applyFill="1" applyBorder="1" applyAlignment="1" applyProtection="1"/>
    <xf numFmtId="0" fontId="18" fillId="0" borderId="11" xfId="0" applyFont="1" applyBorder="1"/>
    <xf numFmtId="0" fontId="18" fillId="0" borderId="12" xfId="0" applyFont="1" applyBorder="1"/>
    <xf numFmtId="0" fontId="3" fillId="0" borderId="17" xfId="0" applyFont="1" applyBorder="1" applyAlignment="1">
      <alignment vertical="center"/>
    </xf>
    <xf numFmtId="167" fontId="3" fillId="0" borderId="14" xfId="14" applyNumberFormat="1" applyFont="1" applyFill="1" applyBorder="1" applyAlignment="1" applyProtection="1">
      <alignment vertical="center"/>
    </xf>
    <xf numFmtId="3" fontId="3" fillId="0" borderId="17" xfId="0" applyNumberFormat="1" applyFont="1" applyBorder="1" applyAlignment="1">
      <alignment vertical="center"/>
    </xf>
    <xf numFmtId="0" fontId="18" fillId="0" borderId="17" xfId="0" applyFont="1" applyBorder="1" applyAlignment="1">
      <alignment vertical="center"/>
    </xf>
    <xf numFmtId="167" fontId="18" fillId="0" borderId="14" xfId="14" applyNumberFormat="1" applyFont="1" applyFill="1" applyBorder="1" applyAlignment="1" applyProtection="1">
      <alignment horizontal="center" vertical="center"/>
    </xf>
    <xf numFmtId="0" fontId="4" fillId="0" borderId="17" xfId="0" applyFont="1" applyBorder="1" applyAlignment="1">
      <alignment vertical="center"/>
    </xf>
    <xf numFmtId="0" fontId="4" fillId="0" borderId="0" xfId="0" applyFont="1" applyBorder="1" applyAlignment="1">
      <alignment vertical="center"/>
    </xf>
    <xf numFmtId="0" fontId="3" fillId="0" borderId="14" xfId="0" applyFont="1" applyBorder="1" applyAlignment="1">
      <alignment vertical="center"/>
    </xf>
    <xf numFmtId="0" fontId="18" fillId="0" borderId="11" xfId="0" applyFont="1" applyBorder="1" applyAlignment="1">
      <alignment vertical="center"/>
    </xf>
    <xf numFmtId="0" fontId="3" fillId="0" borderId="12" xfId="0" applyFont="1" applyBorder="1" applyAlignment="1">
      <alignment vertical="center"/>
    </xf>
    <xf numFmtId="0" fontId="23" fillId="0" borderId="37" xfId="0" applyFont="1" applyBorder="1" applyAlignment="1">
      <alignment vertical="center"/>
    </xf>
    <xf numFmtId="0" fontId="3" fillId="0" borderId="37" xfId="0" applyFont="1" applyBorder="1"/>
    <xf numFmtId="167" fontId="4" fillId="0" borderId="14" xfId="14" applyNumberFormat="1" applyFont="1" applyFill="1" applyBorder="1" applyProtection="1"/>
    <xf numFmtId="167" fontId="18" fillId="0" borderId="14" xfId="14" applyNumberFormat="1" applyFont="1" applyFill="1" applyBorder="1" applyProtection="1"/>
    <xf numFmtId="167" fontId="18" fillId="0" borderId="12" xfId="14" applyNumberFormat="1" applyFont="1" applyFill="1" applyBorder="1" applyAlignment="1" applyProtection="1"/>
    <xf numFmtId="0" fontId="3" fillId="0" borderId="0" xfId="0" applyFont="1" applyBorder="1"/>
    <xf numFmtId="0" fontId="3" fillId="0" borderId="28" xfId="0" applyFont="1" applyBorder="1"/>
    <xf numFmtId="0" fontId="3" fillId="0" borderId="12" xfId="0" applyFont="1" applyBorder="1"/>
    <xf numFmtId="0" fontId="3" fillId="0" borderId="32" xfId="0" applyFont="1" applyBorder="1"/>
    <xf numFmtId="0" fontId="74" fillId="0" borderId="0" xfId="0" applyFont="1" applyBorder="1" applyAlignment="1">
      <alignment horizontal="center"/>
    </xf>
    <xf numFmtId="0" fontId="3" fillId="0" borderId="14" xfId="0" applyFont="1" applyBorder="1"/>
    <xf numFmtId="0" fontId="74" fillId="0" borderId="17" xfId="0" applyFont="1" applyBorder="1"/>
    <xf numFmtId="167" fontId="74" fillId="0" borderId="0" xfId="14" applyNumberFormat="1" applyFont="1" applyFill="1" applyBorder="1" applyProtection="1"/>
    <xf numFmtId="0" fontId="74" fillId="0" borderId="14" xfId="0" applyFont="1" applyBorder="1"/>
    <xf numFmtId="0" fontId="74" fillId="0" borderId="28" xfId="0" applyFont="1" applyBorder="1"/>
    <xf numFmtId="0" fontId="74" fillId="0" borderId="11" xfId="0" applyFont="1" applyBorder="1"/>
    <xf numFmtId="0" fontId="74" fillId="0" borderId="12" xfId="0" applyFont="1" applyBorder="1"/>
    <xf numFmtId="0" fontId="76" fillId="0" borderId="0" xfId="15" applyProtection="1"/>
    <xf numFmtId="0" fontId="72" fillId="0" borderId="0" xfId="0" applyFont="1" applyAlignment="1" applyProtection="1">
      <alignment horizontal="left" wrapText="1" indent="1"/>
    </xf>
    <xf numFmtId="0" fontId="18" fillId="7" borderId="17" xfId="3" applyFont="1" applyFill="1" applyBorder="1" applyAlignment="1">
      <alignment horizontal="left" vertical="center"/>
    </xf>
    <xf numFmtId="0" fontId="18" fillId="7" borderId="0" xfId="3" applyFont="1" applyFill="1" applyAlignment="1">
      <alignment horizontal="left" vertical="center"/>
    </xf>
    <xf numFmtId="0" fontId="58" fillId="13" borderId="21" xfId="3" applyFont="1" applyFill="1" applyBorder="1" applyAlignment="1">
      <alignment horizontal="left" vertical="center" wrapText="1"/>
    </xf>
    <xf numFmtId="0" fontId="58" fillId="13" borderId="0" xfId="3" applyFont="1" applyFill="1" applyAlignment="1">
      <alignment horizontal="left" vertical="center" wrapText="1"/>
    </xf>
    <xf numFmtId="0" fontId="58" fillId="13" borderId="14" xfId="3" applyFont="1" applyFill="1" applyBorder="1" applyAlignment="1">
      <alignment horizontal="left" vertical="center" wrapText="1"/>
    </xf>
    <xf numFmtId="0" fontId="3" fillId="8" borderId="29" xfId="3" applyFill="1" applyBorder="1" applyAlignment="1">
      <alignment horizontal="center"/>
    </xf>
    <xf numFmtId="0" fontId="3" fillId="8" borderId="32" xfId="3" applyFill="1" applyBorder="1" applyAlignment="1">
      <alignment horizontal="center"/>
    </xf>
    <xf numFmtId="0" fontId="18" fillId="7" borderId="7" xfId="3" applyFont="1" applyFill="1" applyBorder="1" applyAlignment="1">
      <alignment horizontal="center" vertical="center" wrapText="1"/>
    </xf>
    <xf numFmtId="0" fontId="18" fillId="7" borderId="62" xfId="3" applyFont="1" applyFill="1" applyBorder="1" applyAlignment="1">
      <alignment horizontal="center" vertical="center" wrapText="1"/>
    </xf>
    <xf numFmtId="0" fontId="23" fillId="0" borderId="36" xfId="0" applyFont="1" applyBorder="1" applyAlignment="1">
      <alignment horizontal="center"/>
    </xf>
    <xf numFmtId="0" fontId="23" fillId="0" borderId="35" xfId="0" applyFont="1" applyBorder="1" applyAlignment="1">
      <alignment horizontal="center"/>
    </xf>
    <xf numFmtId="167" fontId="4" fillId="0" borderId="0" xfId="14" applyNumberFormat="1" applyFont="1" applyBorder="1" applyAlignment="1" applyProtection="1">
      <alignment horizontal="center" vertical="center"/>
    </xf>
    <xf numFmtId="167" fontId="16" fillId="11" borderId="7" xfId="14" applyNumberFormat="1" applyFont="1" applyFill="1" applyBorder="1" applyAlignment="1" applyProtection="1">
      <alignment horizontal="center" vertical="center"/>
      <protection locked="0"/>
    </xf>
    <xf numFmtId="0" fontId="4" fillId="6" borderId="6" xfId="0" applyFont="1" applyFill="1" applyBorder="1" applyAlignment="1">
      <alignment horizontal="right" vertical="center"/>
    </xf>
    <xf numFmtId="0" fontId="4" fillId="6" borderId="4" xfId="0" applyFont="1" applyFill="1" applyBorder="1" applyAlignment="1">
      <alignment horizontal="right" vertical="center"/>
    </xf>
    <xf numFmtId="0" fontId="16" fillId="0" borderId="42" xfId="0" applyFont="1" applyBorder="1" applyAlignment="1">
      <alignment horizontal="left"/>
    </xf>
    <xf numFmtId="9" fontId="16" fillId="3" borderId="14" xfId="0" applyNumberFormat="1" applyFont="1" applyFill="1" applyBorder="1" applyAlignment="1">
      <alignment horizontal="center" vertical="center"/>
    </xf>
    <xf numFmtId="167" fontId="4" fillId="0" borderId="14" xfId="14" applyNumberFormat="1" applyFont="1" applyBorder="1" applyAlignment="1" applyProtection="1">
      <alignment horizontal="center" vertical="center"/>
    </xf>
    <xf numFmtId="0" fontId="8" fillId="0" borderId="0" xfId="0" applyFont="1" applyAlignment="1">
      <alignment horizontal="center" vertical="center" wrapText="1"/>
    </xf>
    <xf numFmtId="0" fontId="21" fillId="0" borderId="34" xfId="0" applyFont="1" applyBorder="1" applyAlignment="1">
      <alignment horizontal="center" vertical="center" wrapText="1"/>
    </xf>
    <xf numFmtId="0" fontId="19" fillId="0" borderId="17" xfId="0" applyFont="1" applyBorder="1" applyAlignment="1">
      <alignment horizontal="center" vertical="center" wrapText="1"/>
    </xf>
    <xf numFmtId="0" fontId="0" fillId="0" borderId="28" xfId="0" applyBorder="1" applyAlignment="1">
      <alignment horizontal="center" vertical="center" wrapText="1"/>
    </xf>
    <xf numFmtId="0" fontId="8" fillId="0" borderId="49" xfId="0" applyFont="1" applyBorder="1" applyAlignment="1">
      <alignment horizontal="center" vertical="center"/>
    </xf>
    <xf numFmtId="0" fontId="8" fillId="0" borderId="39"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5" fillId="2" borderId="29" xfId="0" applyFont="1" applyFill="1" applyBorder="1" applyAlignment="1">
      <alignment horizontal="center"/>
    </xf>
    <xf numFmtId="0" fontId="5" fillId="2" borderId="32" xfId="0" applyFont="1" applyFill="1" applyBorder="1" applyAlignment="1">
      <alignment horizontal="center"/>
    </xf>
    <xf numFmtId="0" fontId="5" fillId="2" borderId="0" xfId="0" applyFont="1" applyFill="1" applyAlignment="1">
      <alignment horizontal="center"/>
    </xf>
    <xf numFmtId="0" fontId="5" fillId="2" borderId="14" xfId="0" applyFont="1" applyFill="1" applyBorder="1" applyAlignment="1">
      <alignment horizontal="center"/>
    </xf>
    <xf numFmtId="0" fontId="12" fillId="0" borderId="13" xfId="0" applyFont="1" applyBorder="1" applyAlignment="1">
      <alignment horizontal="center" vertical="center"/>
    </xf>
    <xf numFmtId="0" fontId="12" fillId="0" borderId="9" xfId="0" applyFont="1" applyBorder="1" applyAlignment="1">
      <alignment horizontal="center" vertical="center"/>
    </xf>
    <xf numFmtId="0" fontId="66" fillId="2" borderId="17" xfId="0" applyFont="1" applyFill="1" applyBorder="1" applyAlignment="1">
      <alignment horizontal="center" vertical="center"/>
    </xf>
    <xf numFmtId="0" fontId="66" fillId="2" borderId="0" xfId="0" applyFont="1" applyFill="1" applyAlignment="1">
      <alignment horizontal="center" vertical="center"/>
    </xf>
    <xf numFmtId="0" fontId="39" fillId="6" borderId="17" xfId="0" applyFont="1" applyFill="1" applyBorder="1" applyAlignment="1">
      <alignment horizontal="left" vertical="center"/>
    </xf>
    <xf numFmtId="0" fontId="39" fillId="6" borderId="2" xfId="0" applyFont="1" applyFill="1" applyBorder="1" applyAlignment="1">
      <alignment horizontal="left" vertical="center"/>
    </xf>
    <xf numFmtId="0" fontId="4" fillId="6" borderId="10" xfId="0" applyFont="1" applyFill="1" applyBorder="1" applyAlignment="1">
      <alignment horizontal="left" vertical="center" wrapText="1"/>
    </xf>
    <xf numFmtId="0" fontId="4" fillId="6" borderId="8" xfId="0" applyFont="1" applyFill="1" applyBorder="1" applyAlignment="1">
      <alignment horizontal="left" vertical="center" wrapText="1"/>
    </xf>
    <xf numFmtId="0" fontId="23" fillId="0" borderId="37" xfId="0" applyFont="1" applyBorder="1" applyAlignment="1">
      <alignment horizontal="center"/>
    </xf>
    <xf numFmtId="0" fontId="18" fillId="0" borderId="17" xfId="0" applyFont="1" applyBorder="1" applyAlignment="1">
      <alignment horizontal="center"/>
    </xf>
    <xf numFmtId="0" fontId="18" fillId="0" borderId="0" xfId="0" applyFont="1" applyBorder="1" applyAlignment="1">
      <alignment horizontal="center"/>
    </xf>
    <xf numFmtId="0" fontId="12" fillId="2" borderId="29"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37" fillId="2" borderId="29" xfId="0" applyFont="1" applyFill="1" applyBorder="1" applyAlignment="1">
      <alignment horizontal="right" vertical="center"/>
    </xf>
    <xf numFmtId="0" fontId="37" fillId="2" borderId="0" xfId="0" applyFont="1" applyFill="1" applyAlignment="1">
      <alignment horizontal="right" vertical="center"/>
    </xf>
    <xf numFmtId="167" fontId="22" fillId="0" borderId="41" xfId="14" applyNumberFormat="1" applyFont="1" applyBorder="1" applyAlignment="1" applyProtection="1">
      <alignment horizontal="center" vertical="center"/>
    </xf>
    <xf numFmtId="167" fontId="22" fillId="0" borderId="71" xfId="14" applyNumberFormat="1" applyFont="1" applyBorder="1" applyAlignment="1" applyProtection="1">
      <alignment horizontal="center" vertical="center"/>
    </xf>
    <xf numFmtId="167" fontId="16" fillId="11" borderId="41" xfId="14" applyNumberFormat="1" applyFont="1" applyFill="1" applyBorder="1" applyAlignment="1" applyProtection="1">
      <alignment horizontal="center" vertical="center"/>
      <protection locked="0"/>
    </xf>
    <xf numFmtId="167" fontId="16" fillId="11" borderId="42" xfId="14" applyNumberFormat="1" applyFont="1" applyFill="1" applyBorder="1" applyAlignment="1" applyProtection="1">
      <protection locked="0"/>
    </xf>
    <xf numFmtId="0" fontId="49" fillId="2" borderId="32" xfId="0" applyFont="1" applyFill="1" applyBorder="1" applyAlignment="1">
      <alignment horizontal="right" vertical="center"/>
    </xf>
    <xf numFmtId="0" fontId="52" fillId="0" borderId="14" xfId="0" applyFont="1" applyBorder="1" applyAlignment="1">
      <alignment horizontal="right" vertical="center"/>
    </xf>
    <xf numFmtId="0" fontId="75" fillId="0" borderId="34" xfId="0" applyFont="1" applyBorder="1" applyAlignment="1">
      <alignment horizontal="center"/>
    </xf>
    <xf numFmtId="0" fontId="75" fillId="0" borderId="29" xfId="0" applyFont="1" applyBorder="1" applyAlignment="1">
      <alignment horizontal="center"/>
    </xf>
    <xf numFmtId="0" fontId="18" fillId="6" borderId="0" xfId="0" applyFont="1" applyFill="1" applyAlignment="1">
      <alignment horizontal="left" vertical="center"/>
    </xf>
    <xf numFmtId="0" fontId="16" fillId="0" borderId="17" xfId="0" applyFont="1" applyBorder="1" applyAlignment="1">
      <alignment horizontal="left"/>
    </xf>
    <xf numFmtId="3" fontId="22" fillId="5" borderId="64" xfId="0" applyNumberFormat="1" applyFont="1" applyFill="1" applyBorder="1" applyAlignment="1">
      <alignment horizontal="center" vertical="center"/>
    </xf>
    <xf numFmtId="3" fontId="22" fillId="5" borderId="65" xfId="0" applyNumberFormat="1" applyFont="1" applyFill="1" applyBorder="1" applyAlignment="1">
      <alignment horizontal="center" vertical="center"/>
    </xf>
    <xf numFmtId="3" fontId="16" fillId="11" borderId="22" xfId="0" applyNumberFormat="1" applyFont="1" applyFill="1" applyBorder="1" applyAlignment="1" applyProtection="1">
      <alignment horizontal="center" vertical="center"/>
      <protection locked="0"/>
    </xf>
    <xf numFmtId="3" fontId="16" fillId="11" borderId="40" xfId="0" applyNumberFormat="1" applyFont="1" applyFill="1" applyBorder="1" applyAlignment="1" applyProtection="1">
      <alignment horizontal="center" vertical="center"/>
      <protection locked="0"/>
    </xf>
    <xf numFmtId="0" fontId="0" fillId="0" borderId="17" xfId="0" applyBorder="1"/>
    <xf numFmtId="0" fontId="23" fillId="0" borderId="0" xfId="0" applyFont="1" applyBorder="1" applyAlignment="1">
      <alignment horizontal="center"/>
    </xf>
    <xf numFmtId="0" fontId="23" fillId="0" borderId="14" xfId="0" applyFont="1" applyBorder="1" applyAlignment="1">
      <alignment horizontal="center"/>
    </xf>
    <xf numFmtId="0" fontId="77" fillId="6" borderId="0" xfId="0" applyFont="1" applyFill="1"/>
    <xf numFmtId="0" fontId="77" fillId="0" borderId="0" xfId="0" applyFont="1"/>
    <xf numFmtId="0" fontId="23" fillId="0" borderId="17" xfId="0" applyFont="1" applyBorder="1" applyAlignment="1">
      <alignment horizontal="center"/>
    </xf>
  </cellXfs>
  <cellStyles count="16">
    <cellStyle name="Calculated Cell" xfId="7" xr:uid="{00000000-0005-0000-0000-000000000000}"/>
    <cellStyle name="Calculation 2" xfId="5" xr:uid="{00000000-0005-0000-0000-000001000000}"/>
    <cellStyle name="Comma" xfId="14" builtinId="3"/>
    <cellStyle name="Comma 2" xfId="13" xr:uid="{00000000-0005-0000-0000-000002000000}"/>
    <cellStyle name="DPA" xfId="6" xr:uid="{00000000-0005-0000-0000-000003000000}"/>
    <cellStyle name="Greyed Out Cell" xfId="8" xr:uid="{00000000-0005-0000-0000-000004000000}"/>
    <cellStyle name="Heading Style 1" xfId="9" xr:uid="{00000000-0005-0000-0000-000005000000}"/>
    <cellStyle name="HStyle 2" xfId="10" xr:uid="{00000000-0005-0000-0000-000006000000}"/>
    <cellStyle name="HStyle 3" xfId="11" xr:uid="{00000000-0005-0000-0000-000007000000}"/>
    <cellStyle name="HStyle 4" xfId="12" xr:uid="{00000000-0005-0000-0000-000008000000}"/>
    <cellStyle name="Hyperlink" xfId="15" builtinId="8"/>
    <cellStyle name="Normal" xfId="0" builtinId="0"/>
    <cellStyle name="Normal 2" xfId="2" xr:uid="{00000000-0005-0000-0000-00000B000000}"/>
    <cellStyle name="Normal 3" xfId="3" xr:uid="{00000000-0005-0000-0000-00000C000000}"/>
    <cellStyle name="Normal 4" xfId="4" xr:uid="{00000000-0005-0000-0000-00000D000000}"/>
    <cellStyle name="Percent" xfId="1" builtinId="5"/>
  </cellStyles>
  <dxfs count="0"/>
  <tableStyles count="0" defaultTableStyle="TableStyleMedium9" defaultPivotStyle="PivotStyleLight16"/>
  <colors>
    <mruColors>
      <color rgb="FFE6E6E6"/>
      <color rgb="FFDEDEDE"/>
      <color rgb="FFEAEAEA"/>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46</xdr:row>
      <xdr:rowOff>0</xdr:rowOff>
    </xdr:from>
    <xdr:to>
      <xdr:col>6</xdr:col>
      <xdr:colOff>85725</xdr:colOff>
      <xdr:row>46</xdr:row>
      <xdr:rowOff>158750</xdr:rowOff>
    </xdr:to>
    <xdr:sp macro="" textlink="">
      <xdr:nvSpPr>
        <xdr:cNvPr id="173" name="AutoShape 39">
          <a:extLst>
            <a:ext uri="{FF2B5EF4-FFF2-40B4-BE49-F238E27FC236}">
              <a16:creationId xmlns:a16="http://schemas.microsoft.com/office/drawing/2014/main" id="{70F71549-0130-4DBE-A4CD-9812E27BE207}"/>
            </a:ext>
          </a:extLst>
        </xdr:cNvPr>
        <xdr:cNvSpPr>
          <a:spLocks noChangeArrowheads="1"/>
        </xdr:cNvSpPr>
      </xdr:nvSpPr>
      <xdr:spPr bwMode="auto">
        <a:xfrm rot="5400000">
          <a:off x="5593821" y="8101012"/>
          <a:ext cx="158750" cy="85725"/>
        </a:xfrm>
        <a:prstGeom prst="triangle">
          <a:avLst>
            <a:gd name="adj" fmla="val 49995"/>
          </a:avLst>
        </a:prstGeom>
        <a:solidFill>
          <a:srgbClr val="00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17</xdr:row>
      <xdr:rowOff>0</xdr:rowOff>
    </xdr:from>
    <xdr:to>
      <xdr:col>5</xdr:col>
      <xdr:colOff>95250</xdr:colOff>
      <xdr:row>17</xdr:row>
      <xdr:rowOff>190500</xdr:rowOff>
    </xdr:to>
    <xdr:sp macro="" textlink="">
      <xdr:nvSpPr>
        <xdr:cNvPr id="5" name="AutoShape 9">
          <a:extLst>
            <a:ext uri="{FF2B5EF4-FFF2-40B4-BE49-F238E27FC236}">
              <a16:creationId xmlns:a16="http://schemas.microsoft.com/office/drawing/2014/main" id="{00000000-0008-0000-0300-000005000000}"/>
            </a:ext>
          </a:extLst>
        </xdr:cNvPr>
        <xdr:cNvSpPr>
          <a:spLocks noChangeArrowheads="1"/>
        </xdr:cNvSpPr>
      </xdr:nvSpPr>
      <xdr:spPr bwMode="auto">
        <a:xfrm rot="5400000">
          <a:off x="5410200" y="5429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18</xdr:row>
      <xdr:rowOff>0</xdr:rowOff>
    </xdr:from>
    <xdr:to>
      <xdr:col>5</xdr:col>
      <xdr:colOff>95250</xdr:colOff>
      <xdr:row>18</xdr:row>
      <xdr:rowOff>190500</xdr:rowOff>
    </xdr:to>
    <xdr:sp macro="" textlink="">
      <xdr:nvSpPr>
        <xdr:cNvPr id="6" name="AutoShape 10">
          <a:extLst>
            <a:ext uri="{FF2B5EF4-FFF2-40B4-BE49-F238E27FC236}">
              <a16:creationId xmlns:a16="http://schemas.microsoft.com/office/drawing/2014/main" id="{00000000-0008-0000-0300-000006000000}"/>
            </a:ext>
          </a:extLst>
        </xdr:cNvPr>
        <xdr:cNvSpPr>
          <a:spLocks noChangeArrowheads="1"/>
        </xdr:cNvSpPr>
      </xdr:nvSpPr>
      <xdr:spPr bwMode="auto">
        <a:xfrm rot="5400000">
          <a:off x="5405438" y="7096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19</xdr:row>
      <xdr:rowOff>0</xdr:rowOff>
    </xdr:from>
    <xdr:to>
      <xdr:col>5</xdr:col>
      <xdr:colOff>95250</xdr:colOff>
      <xdr:row>19</xdr:row>
      <xdr:rowOff>190500</xdr:rowOff>
    </xdr:to>
    <xdr:sp macro="" textlink="">
      <xdr:nvSpPr>
        <xdr:cNvPr id="8" name="AutoShape 12">
          <a:extLst>
            <a:ext uri="{FF2B5EF4-FFF2-40B4-BE49-F238E27FC236}">
              <a16:creationId xmlns:a16="http://schemas.microsoft.com/office/drawing/2014/main" id="{00000000-0008-0000-0300-000008000000}"/>
            </a:ext>
          </a:extLst>
        </xdr:cNvPr>
        <xdr:cNvSpPr>
          <a:spLocks noChangeArrowheads="1"/>
        </xdr:cNvSpPr>
      </xdr:nvSpPr>
      <xdr:spPr bwMode="auto">
        <a:xfrm rot="5400000">
          <a:off x="5405438" y="8810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20</xdr:row>
      <xdr:rowOff>0</xdr:rowOff>
    </xdr:from>
    <xdr:to>
      <xdr:col>5</xdr:col>
      <xdr:colOff>95250</xdr:colOff>
      <xdr:row>20</xdr:row>
      <xdr:rowOff>0</xdr:rowOff>
    </xdr:to>
    <xdr:sp macro="" textlink="">
      <xdr:nvSpPr>
        <xdr:cNvPr id="10" name="AutoShape 14">
          <a:extLst>
            <a:ext uri="{FF2B5EF4-FFF2-40B4-BE49-F238E27FC236}">
              <a16:creationId xmlns:a16="http://schemas.microsoft.com/office/drawing/2014/main" id="{00000000-0008-0000-0300-00000A000000}"/>
            </a:ext>
          </a:extLst>
        </xdr:cNvPr>
        <xdr:cNvSpPr>
          <a:spLocks noChangeArrowheads="1"/>
        </xdr:cNvSpPr>
      </xdr:nvSpPr>
      <xdr:spPr bwMode="auto">
        <a:xfrm rot="5400000">
          <a:off x="5405438" y="10525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23</xdr:row>
      <xdr:rowOff>0</xdr:rowOff>
    </xdr:from>
    <xdr:to>
      <xdr:col>5</xdr:col>
      <xdr:colOff>95250</xdr:colOff>
      <xdr:row>23</xdr:row>
      <xdr:rowOff>190500</xdr:rowOff>
    </xdr:to>
    <xdr:sp macro="" textlink="">
      <xdr:nvSpPr>
        <xdr:cNvPr id="11" name="AutoShape 9">
          <a:extLst>
            <a:ext uri="{FF2B5EF4-FFF2-40B4-BE49-F238E27FC236}">
              <a16:creationId xmlns:a16="http://schemas.microsoft.com/office/drawing/2014/main" id="{00000000-0008-0000-0300-00000B000000}"/>
            </a:ext>
          </a:extLst>
        </xdr:cNvPr>
        <xdr:cNvSpPr>
          <a:spLocks noChangeArrowheads="1"/>
        </xdr:cNvSpPr>
      </xdr:nvSpPr>
      <xdr:spPr bwMode="auto">
        <a:xfrm rot="5400000">
          <a:off x="4748213" y="43195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24</xdr:row>
      <xdr:rowOff>0</xdr:rowOff>
    </xdr:from>
    <xdr:to>
      <xdr:col>5</xdr:col>
      <xdr:colOff>95250</xdr:colOff>
      <xdr:row>24</xdr:row>
      <xdr:rowOff>190500</xdr:rowOff>
    </xdr:to>
    <xdr:sp macro="" textlink="">
      <xdr:nvSpPr>
        <xdr:cNvPr id="12" name="AutoShape 10">
          <a:extLst>
            <a:ext uri="{FF2B5EF4-FFF2-40B4-BE49-F238E27FC236}">
              <a16:creationId xmlns:a16="http://schemas.microsoft.com/office/drawing/2014/main" id="{00000000-0008-0000-0300-00000C000000}"/>
            </a:ext>
          </a:extLst>
        </xdr:cNvPr>
        <xdr:cNvSpPr>
          <a:spLocks noChangeArrowheads="1"/>
        </xdr:cNvSpPr>
      </xdr:nvSpPr>
      <xdr:spPr bwMode="auto">
        <a:xfrm rot="5400000">
          <a:off x="4748213" y="45577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26</xdr:row>
      <xdr:rowOff>0</xdr:rowOff>
    </xdr:from>
    <xdr:to>
      <xdr:col>5</xdr:col>
      <xdr:colOff>95250</xdr:colOff>
      <xdr:row>26</xdr:row>
      <xdr:rowOff>190500</xdr:rowOff>
    </xdr:to>
    <xdr:sp macro="" textlink="">
      <xdr:nvSpPr>
        <xdr:cNvPr id="13" name="AutoShape 12">
          <a:extLst>
            <a:ext uri="{FF2B5EF4-FFF2-40B4-BE49-F238E27FC236}">
              <a16:creationId xmlns:a16="http://schemas.microsoft.com/office/drawing/2014/main" id="{00000000-0008-0000-0300-00000D000000}"/>
            </a:ext>
          </a:extLst>
        </xdr:cNvPr>
        <xdr:cNvSpPr>
          <a:spLocks noChangeArrowheads="1"/>
        </xdr:cNvSpPr>
      </xdr:nvSpPr>
      <xdr:spPr bwMode="auto">
        <a:xfrm rot="5400000">
          <a:off x="4748213" y="47958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27</xdr:row>
      <xdr:rowOff>0</xdr:rowOff>
    </xdr:from>
    <xdr:to>
      <xdr:col>5</xdr:col>
      <xdr:colOff>95250</xdr:colOff>
      <xdr:row>27</xdr:row>
      <xdr:rowOff>0</xdr:rowOff>
    </xdr:to>
    <xdr:sp macro="" textlink="">
      <xdr:nvSpPr>
        <xdr:cNvPr id="14" name="AutoShape 14">
          <a:extLst>
            <a:ext uri="{FF2B5EF4-FFF2-40B4-BE49-F238E27FC236}">
              <a16:creationId xmlns:a16="http://schemas.microsoft.com/office/drawing/2014/main" id="{00000000-0008-0000-0300-00000E000000}"/>
            </a:ext>
          </a:extLst>
        </xdr:cNvPr>
        <xdr:cNvSpPr>
          <a:spLocks noChangeArrowheads="1"/>
        </xdr:cNvSpPr>
      </xdr:nvSpPr>
      <xdr:spPr bwMode="auto">
        <a:xfrm rot="5400000">
          <a:off x="4843463" y="49387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25</xdr:row>
      <xdr:rowOff>0</xdr:rowOff>
    </xdr:from>
    <xdr:to>
      <xdr:col>5</xdr:col>
      <xdr:colOff>95250</xdr:colOff>
      <xdr:row>25</xdr:row>
      <xdr:rowOff>190500</xdr:rowOff>
    </xdr:to>
    <xdr:sp macro="" textlink="">
      <xdr:nvSpPr>
        <xdr:cNvPr id="15" name="AutoShape 10">
          <a:extLst>
            <a:ext uri="{FF2B5EF4-FFF2-40B4-BE49-F238E27FC236}">
              <a16:creationId xmlns:a16="http://schemas.microsoft.com/office/drawing/2014/main" id="{00000000-0008-0000-0300-00000F000000}"/>
            </a:ext>
          </a:extLst>
        </xdr:cNvPr>
        <xdr:cNvSpPr>
          <a:spLocks noChangeArrowheads="1"/>
        </xdr:cNvSpPr>
      </xdr:nvSpPr>
      <xdr:spPr bwMode="auto">
        <a:xfrm rot="5400000">
          <a:off x="4762500" y="58483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30</xdr:row>
      <xdr:rowOff>0</xdr:rowOff>
    </xdr:from>
    <xdr:to>
      <xdr:col>5</xdr:col>
      <xdr:colOff>95250</xdr:colOff>
      <xdr:row>30</xdr:row>
      <xdr:rowOff>190500</xdr:rowOff>
    </xdr:to>
    <xdr:sp macro="" textlink="">
      <xdr:nvSpPr>
        <xdr:cNvPr id="16" name="AutoShape 9">
          <a:extLst>
            <a:ext uri="{FF2B5EF4-FFF2-40B4-BE49-F238E27FC236}">
              <a16:creationId xmlns:a16="http://schemas.microsoft.com/office/drawing/2014/main" id="{00000000-0008-0000-0300-000010000000}"/>
            </a:ext>
          </a:extLst>
        </xdr:cNvPr>
        <xdr:cNvSpPr>
          <a:spLocks noChangeArrowheads="1"/>
        </xdr:cNvSpPr>
      </xdr:nvSpPr>
      <xdr:spPr bwMode="auto">
        <a:xfrm rot="5400000">
          <a:off x="4814888" y="43195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31</xdr:row>
      <xdr:rowOff>0</xdr:rowOff>
    </xdr:from>
    <xdr:to>
      <xdr:col>5</xdr:col>
      <xdr:colOff>95250</xdr:colOff>
      <xdr:row>31</xdr:row>
      <xdr:rowOff>190500</xdr:rowOff>
    </xdr:to>
    <xdr:sp macro="" textlink="">
      <xdr:nvSpPr>
        <xdr:cNvPr id="17" name="AutoShape 10">
          <a:extLst>
            <a:ext uri="{FF2B5EF4-FFF2-40B4-BE49-F238E27FC236}">
              <a16:creationId xmlns:a16="http://schemas.microsoft.com/office/drawing/2014/main" id="{00000000-0008-0000-0300-000011000000}"/>
            </a:ext>
          </a:extLst>
        </xdr:cNvPr>
        <xdr:cNvSpPr>
          <a:spLocks noChangeArrowheads="1"/>
        </xdr:cNvSpPr>
      </xdr:nvSpPr>
      <xdr:spPr bwMode="auto">
        <a:xfrm rot="5400000">
          <a:off x="4814888" y="45577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34</xdr:row>
      <xdr:rowOff>0</xdr:rowOff>
    </xdr:from>
    <xdr:to>
      <xdr:col>5</xdr:col>
      <xdr:colOff>95250</xdr:colOff>
      <xdr:row>34</xdr:row>
      <xdr:rowOff>0</xdr:rowOff>
    </xdr:to>
    <xdr:sp macro="" textlink="">
      <xdr:nvSpPr>
        <xdr:cNvPr id="18" name="AutoShape 12">
          <a:extLst>
            <a:ext uri="{FF2B5EF4-FFF2-40B4-BE49-F238E27FC236}">
              <a16:creationId xmlns:a16="http://schemas.microsoft.com/office/drawing/2014/main" id="{00000000-0008-0000-0300-000012000000}"/>
            </a:ext>
          </a:extLst>
        </xdr:cNvPr>
        <xdr:cNvSpPr>
          <a:spLocks noChangeArrowheads="1"/>
        </xdr:cNvSpPr>
      </xdr:nvSpPr>
      <xdr:spPr bwMode="auto">
        <a:xfrm rot="5400000">
          <a:off x="4814888" y="47958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32</xdr:row>
      <xdr:rowOff>0</xdr:rowOff>
    </xdr:from>
    <xdr:to>
      <xdr:col>5</xdr:col>
      <xdr:colOff>95250</xdr:colOff>
      <xdr:row>32</xdr:row>
      <xdr:rowOff>190500</xdr:rowOff>
    </xdr:to>
    <xdr:sp macro="" textlink="">
      <xdr:nvSpPr>
        <xdr:cNvPr id="23" name="AutoShape 9">
          <a:extLst>
            <a:ext uri="{FF2B5EF4-FFF2-40B4-BE49-F238E27FC236}">
              <a16:creationId xmlns:a16="http://schemas.microsoft.com/office/drawing/2014/main" id="{00000000-0008-0000-0300-000017000000}"/>
            </a:ext>
          </a:extLst>
        </xdr:cNvPr>
        <xdr:cNvSpPr>
          <a:spLocks noChangeArrowheads="1"/>
        </xdr:cNvSpPr>
      </xdr:nvSpPr>
      <xdr:spPr bwMode="auto">
        <a:xfrm rot="5400000">
          <a:off x="4829175" y="70104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33</xdr:row>
      <xdr:rowOff>0</xdr:rowOff>
    </xdr:from>
    <xdr:to>
      <xdr:col>5</xdr:col>
      <xdr:colOff>95250</xdr:colOff>
      <xdr:row>33</xdr:row>
      <xdr:rowOff>190500</xdr:rowOff>
    </xdr:to>
    <xdr:sp macro="" textlink="">
      <xdr:nvSpPr>
        <xdr:cNvPr id="24" name="AutoShape 10">
          <a:extLst>
            <a:ext uri="{FF2B5EF4-FFF2-40B4-BE49-F238E27FC236}">
              <a16:creationId xmlns:a16="http://schemas.microsoft.com/office/drawing/2014/main" id="{00000000-0008-0000-0300-000018000000}"/>
            </a:ext>
          </a:extLst>
        </xdr:cNvPr>
        <xdr:cNvSpPr>
          <a:spLocks noChangeArrowheads="1"/>
        </xdr:cNvSpPr>
      </xdr:nvSpPr>
      <xdr:spPr bwMode="auto">
        <a:xfrm rot="5400000">
          <a:off x="4829175" y="71723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38</xdr:row>
      <xdr:rowOff>0</xdr:rowOff>
    </xdr:from>
    <xdr:to>
      <xdr:col>5</xdr:col>
      <xdr:colOff>95250</xdr:colOff>
      <xdr:row>38</xdr:row>
      <xdr:rowOff>190500</xdr:rowOff>
    </xdr:to>
    <xdr:sp macro="" textlink="">
      <xdr:nvSpPr>
        <xdr:cNvPr id="29" name="AutoShape 9">
          <a:extLst>
            <a:ext uri="{FF2B5EF4-FFF2-40B4-BE49-F238E27FC236}">
              <a16:creationId xmlns:a16="http://schemas.microsoft.com/office/drawing/2014/main" id="{00000000-0008-0000-0300-00001D000000}"/>
            </a:ext>
          </a:extLst>
        </xdr:cNvPr>
        <xdr:cNvSpPr>
          <a:spLocks noChangeArrowheads="1"/>
        </xdr:cNvSpPr>
      </xdr:nvSpPr>
      <xdr:spPr bwMode="auto">
        <a:xfrm rot="5400000">
          <a:off x="4814888" y="43195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39</xdr:row>
      <xdr:rowOff>0</xdr:rowOff>
    </xdr:from>
    <xdr:to>
      <xdr:col>5</xdr:col>
      <xdr:colOff>95250</xdr:colOff>
      <xdr:row>39</xdr:row>
      <xdr:rowOff>190500</xdr:rowOff>
    </xdr:to>
    <xdr:sp macro="" textlink="">
      <xdr:nvSpPr>
        <xdr:cNvPr id="30" name="AutoShape 10">
          <a:extLst>
            <a:ext uri="{FF2B5EF4-FFF2-40B4-BE49-F238E27FC236}">
              <a16:creationId xmlns:a16="http://schemas.microsoft.com/office/drawing/2014/main" id="{00000000-0008-0000-0300-00001E000000}"/>
            </a:ext>
          </a:extLst>
        </xdr:cNvPr>
        <xdr:cNvSpPr>
          <a:spLocks noChangeArrowheads="1"/>
        </xdr:cNvSpPr>
      </xdr:nvSpPr>
      <xdr:spPr bwMode="auto">
        <a:xfrm rot="5400000">
          <a:off x="4833938" y="45005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40</xdr:row>
      <xdr:rowOff>0</xdr:rowOff>
    </xdr:from>
    <xdr:to>
      <xdr:col>5</xdr:col>
      <xdr:colOff>95250</xdr:colOff>
      <xdr:row>40</xdr:row>
      <xdr:rowOff>190500</xdr:rowOff>
    </xdr:to>
    <xdr:sp macro="" textlink="">
      <xdr:nvSpPr>
        <xdr:cNvPr id="31" name="AutoShape 12">
          <a:extLst>
            <a:ext uri="{FF2B5EF4-FFF2-40B4-BE49-F238E27FC236}">
              <a16:creationId xmlns:a16="http://schemas.microsoft.com/office/drawing/2014/main" id="{00000000-0008-0000-0300-00001F000000}"/>
            </a:ext>
          </a:extLst>
        </xdr:cNvPr>
        <xdr:cNvSpPr>
          <a:spLocks noChangeArrowheads="1"/>
        </xdr:cNvSpPr>
      </xdr:nvSpPr>
      <xdr:spPr bwMode="auto">
        <a:xfrm rot="5400000">
          <a:off x="4814888" y="46720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41</xdr:row>
      <xdr:rowOff>0</xdr:rowOff>
    </xdr:from>
    <xdr:to>
      <xdr:col>5</xdr:col>
      <xdr:colOff>95250</xdr:colOff>
      <xdr:row>41</xdr:row>
      <xdr:rowOff>0</xdr:rowOff>
    </xdr:to>
    <xdr:sp macro="" textlink="">
      <xdr:nvSpPr>
        <xdr:cNvPr id="32" name="AutoShape 14">
          <a:extLst>
            <a:ext uri="{FF2B5EF4-FFF2-40B4-BE49-F238E27FC236}">
              <a16:creationId xmlns:a16="http://schemas.microsoft.com/office/drawing/2014/main" id="{00000000-0008-0000-0300-000020000000}"/>
            </a:ext>
          </a:extLst>
        </xdr:cNvPr>
        <xdr:cNvSpPr>
          <a:spLocks noChangeArrowheads="1"/>
        </xdr:cNvSpPr>
      </xdr:nvSpPr>
      <xdr:spPr bwMode="auto">
        <a:xfrm rot="5400000">
          <a:off x="4910138" y="476726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36</xdr:row>
      <xdr:rowOff>0</xdr:rowOff>
    </xdr:from>
    <xdr:to>
      <xdr:col>5</xdr:col>
      <xdr:colOff>95250</xdr:colOff>
      <xdr:row>36</xdr:row>
      <xdr:rowOff>190500</xdr:rowOff>
    </xdr:to>
    <xdr:sp macro="" textlink="">
      <xdr:nvSpPr>
        <xdr:cNvPr id="33" name="AutoShape 9">
          <a:extLst>
            <a:ext uri="{FF2B5EF4-FFF2-40B4-BE49-F238E27FC236}">
              <a16:creationId xmlns:a16="http://schemas.microsoft.com/office/drawing/2014/main" id="{00000000-0008-0000-0300-000021000000}"/>
            </a:ext>
          </a:extLst>
        </xdr:cNvPr>
        <xdr:cNvSpPr>
          <a:spLocks noChangeArrowheads="1"/>
        </xdr:cNvSpPr>
      </xdr:nvSpPr>
      <xdr:spPr bwMode="auto">
        <a:xfrm rot="5400000">
          <a:off x="4824413" y="95107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37</xdr:row>
      <xdr:rowOff>0</xdr:rowOff>
    </xdr:from>
    <xdr:to>
      <xdr:col>5</xdr:col>
      <xdr:colOff>95250</xdr:colOff>
      <xdr:row>37</xdr:row>
      <xdr:rowOff>190500</xdr:rowOff>
    </xdr:to>
    <xdr:sp macro="" textlink="">
      <xdr:nvSpPr>
        <xdr:cNvPr id="34" name="AutoShape 10">
          <a:extLst>
            <a:ext uri="{FF2B5EF4-FFF2-40B4-BE49-F238E27FC236}">
              <a16:creationId xmlns:a16="http://schemas.microsoft.com/office/drawing/2014/main" id="{00000000-0008-0000-0300-000022000000}"/>
            </a:ext>
          </a:extLst>
        </xdr:cNvPr>
        <xdr:cNvSpPr>
          <a:spLocks noChangeArrowheads="1"/>
        </xdr:cNvSpPr>
      </xdr:nvSpPr>
      <xdr:spPr bwMode="auto">
        <a:xfrm rot="5400000">
          <a:off x="4829175" y="96774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38</xdr:row>
      <xdr:rowOff>0</xdr:rowOff>
    </xdr:from>
    <xdr:to>
      <xdr:col>5</xdr:col>
      <xdr:colOff>95250</xdr:colOff>
      <xdr:row>38</xdr:row>
      <xdr:rowOff>190500</xdr:rowOff>
    </xdr:to>
    <xdr:sp macro="" textlink="">
      <xdr:nvSpPr>
        <xdr:cNvPr id="35" name="AutoShape 12">
          <a:extLst>
            <a:ext uri="{FF2B5EF4-FFF2-40B4-BE49-F238E27FC236}">
              <a16:creationId xmlns:a16="http://schemas.microsoft.com/office/drawing/2014/main" id="{00000000-0008-0000-0300-000023000000}"/>
            </a:ext>
          </a:extLst>
        </xdr:cNvPr>
        <xdr:cNvSpPr>
          <a:spLocks noChangeArrowheads="1"/>
        </xdr:cNvSpPr>
      </xdr:nvSpPr>
      <xdr:spPr bwMode="auto">
        <a:xfrm rot="5400000">
          <a:off x="4814888" y="98536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46</xdr:row>
      <xdr:rowOff>0</xdr:rowOff>
    </xdr:from>
    <xdr:to>
      <xdr:col>5</xdr:col>
      <xdr:colOff>95250</xdr:colOff>
      <xdr:row>46</xdr:row>
      <xdr:rowOff>190500</xdr:rowOff>
    </xdr:to>
    <xdr:sp macro="" textlink="">
      <xdr:nvSpPr>
        <xdr:cNvPr id="36" name="AutoShape 9">
          <a:extLst>
            <a:ext uri="{FF2B5EF4-FFF2-40B4-BE49-F238E27FC236}">
              <a16:creationId xmlns:a16="http://schemas.microsoft.com/office/drawing/2014/main" id="{00000000-0008-0000-0300-000024000000}"/>
            </a:ext>
          </a:extLst>
        </xdr:cNvPr>
        <xdr:cNvSpPr>
          <a:spLocks noChangeArrowheads="1"/>
        </xdr:cNvSpPr>
      </xdr:nvSpPr>
      <xdr:spPr bwMode="auto">
        <a:xfrm rot="5400000">
          <a:off x="4824413" y="948213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47</xdr:row>
      <xdr:rowOff>0</xdr:rowOff>
    </xdr:from>
    <xdr:to>
      <xdr:col>5</xdr:col>
      <xdr:colOff>95250</xdr:colOff>
      <xdr:row>47</xdr:row>
      <xdr:rowOff>190500</xdr:rowOff>
    </xdr:to>
    <xdr:sp macro="" textlink="">
      <xdr:nvSpPr>
        <xdr:cNvPr id="38" name="AutoShape 12">
          <a:extLst>
            <a:ext uri="{FF2B5EF4-FFF2-40B4-BE49-F238E27FC236}">
              <a16:creationId xmlns:a16="http://schemas.microsoft.com/office/drawing/2014/main" id="{00000000-0008-0000-0300-000026000000}"/>
            </a:ext>
          </a:extLst>
        </xdr:cNvPr>
        <xdr:cNvSpPr>
          <a:spLocks noChangeArrowheads="1"/>
        </xdr:cNvSpPr>
      </xdr:nvSpPr>
      <xdr:spPr bwMode="auto">
        <a:xfrm rot="5400000">
          <a:off x="4814888" y="98250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44</xdr:row>
      <xdr:rowOff>0</xdr:rowOff>
    </xdr:from>
    <xdr:to>
      <xdr:col>5</xdr:col>
      <xdr:colOff>95250</xdr:colOff>
      <xdr:row>44</xdr:row>
      <xdr:rowOff>190500</xdr:rowOff>
    </xdr:to>
    <xdr:sp macro="" textlink="">
      <xdr:nvSpPr>
        <xdr:cNvPr id="40" name="AutoShape 9">
          <a:extLst>
            <a:ext uri="{FF2B5EF4-FFF2-40B4-BE49-F238E27FC236}">
              <a16:creationId xmlns:a16="http://schemas.microsoft.com/office/drawing/2014/main" id="{00000000-0008-0000-0300-000028000000}"/>
            </a:ext>
          </a:extLst>
        </xdr:cNvPr>
        <xdr:cNvSpPr>
          <a:spLocks noChangeArrowheads="1"/>
        </xdr:cNvSpPr>
      </xdr:nvSpPr>
      <xdr:spPr bwMode="auto">
        <a:xfrm rot="5400000">
          <a:off x="4824413" y="91487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45</xdr:row>
      <xdr:rowOff>0</xdr:rowOff>
    </xdr:from>
    <xdr:to>
      <xdr:col>5</xdr:col>
      <xdr:colOff>95250</xdr:colOff>
      <xdr:row>45</xdr:row>
      <xdr:rowOff>190500</xdr:rowOff>
    </xdr:to>
    <xdr:sp macro="" textlink="">
      <xdr:nvSpPr>
        <xdr:cNvPr id="41" name="AutoShape 10">
          <a:extLst>
            <a:ext uri="{FF2B5EF4-FFF2-40B4-BE49-F238E27FC236}">
              <a16:creationId xmlns:a16="http://schemas.microsoft.com/office/drawing/2014/main" id="{00000000-0008-0000-0300-000029000000}"/>
            </a:ext>
          </a:extLst>
        </xdr:cNvPr>
        <xdr:cNvSpPr>
          <a:spLocks noChangeArrowheads="1"/>
        </xdr:cNvSpPr>
      </xdr:nvSpPr>
      <xdr:spPr bwMode="auto">
        <a:xfrm rot="5400000">
          <a:off x="4829175" y="93154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46</xdr:row>
      <xdr:rowOff>0</xdr:rowOff>
    </xdr:from>
    <xdr:to>
      <xdr:col>5</xdr:col>
      <xdr:colOff>95250</xdr:colOff>
      <xdr:row>46</xdr:row>
      <xdr:rowOff>190500</xdr:rowOff>
    </xdr:to>
    <xdr:sp macro="" textlink="">
      <xdr:nvSpPr>
        <xdr:cNvPr id="42" name="AutoShape 12">
          <a:extLst>
            <a:ext uri="{FF2B5EF4-FFF2-40B4-BE49-F238E27FC236}">
              <a16:creationId xmlns:a16="http://schemas.microsoft.com/office/drawing/2014/main" id="{00000000-0008-0000-0300-00002A000000}"/>
            </a:ext>
          </a:extLst>
        </xdr:cNvPr>
        <xdr:cNvSpPr>
          <a:spLocks noChangeArrowheads="1"/>
        </xdr:cNvSpPr>
      </xdr:nvSpPr>
      <xdr:spPr bwMode="auto">
        <a:xfrm rot="5400000">
          <a:off x="4824413" y="948213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46</xdr:row>
      <xdr:rowOff>0</xdr:rowOff>
    </xdr:from>
    <xdr:to>
      <xdr:col>6</xdr:col>
      <xdr:colOff>95250</xdr:colOff>
      <xdr:row>46</xdr:row>
      <xdr:rowOff>190500</xdr:rowOff>
    </xdr:to>
    <xdr:sp macro="" textlink="">
      <xdr:nvSpPr>
        <xdr:cNvPr id="43" name="AutoShape 9">
          <a:extLst>
            <a:ext uri="{FF2B5EF4-FFF2-40B4-BE49-F238E27FC236}">
              <a16:creationId xmlns:a16="http://schemas.microsoft.com/office/drawing/2014/main" id="{00000000-0008-0000-0300-00002B000000}"/>
            </a:ext>
          </a:extLst>
        </xdr:cNvPr>
        <xdr:cNvSpPr>
          <a:spLocks noChangeArrowheads="1"/>
        </xdr:cNvSpPr>
      </xdr:nvSpPr>
      <xdr:spPr bwMode="auto">
        <a:xfrm rot="5400000">
          <a:off x="4829175" y="1119187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44</xdr:row>
      <xdr:rowOff>0</xdr:rowOff>
    </xdr:from>
    <xdr:to>
      <xdr:col>6</xdr:col>
      <xdr:colOff>95250</xdr:colOff>
      <xdr:row>44</xdr:row>
      <xdr:rowOff>190500</xdr:rowOff>
    </xdr:to>
    <xdr:sp macro="" textlink="">
      <xdr:nvSpPr>
        <xdr:cNvPr id="46" name="AutoShape 9">
          <a:extLst>
            <a:ext uri="{FF2B5EF4-FFF2-40B4-BE49-F238E27FC236}">
              <a16:creationId xmlns:a16="http://schemas.microsoft.com/office/drawing/2014/main" id="{00000000-0008-0000-0300-00002E000000}"/>
            </a:ext>
          </a:extLst>
        </xdr:cNvPr>
        <xdr:cNvSpPr>
          <a:spLocks noChangeArrowheads="1"/>
        </xdr:cNvSpPr>
      </xdr:nvSpPr>
      <xdr:spPr bwMode="auto">
        <a:xfrm rot="5400000">
          <a:off x="4829175" y="108680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45</xdr:row>
      <xdr:rowOff>0</xdr:rowOff>
    </xdr:from>
    <xdr:to>
      <xdr:col>6</xdr:col>
      <xdr:colOff>95250</xdr:colOff>
      <xdr:row>45</xdr:row>
      <xdr:rowOff>190500</xdr:rowOff>
    </xdr:to>
    <xdr:sp macro="" textlink="">
      <xdr:nvSpPr>
        <xdr:cNvPr id="47" name="AutoShape 10">
          <a:extLst>
            <a:ext uri="{FF2B5EF4-FFF2-40B4-BE49-F238E27FC236}">
              <a16:creationId xmlns:a16="http://schemas.microsoft.com/office/drawing/2014/main" id="{00000000-0008-0000-0300-00002F000000}"/>
            </a:ext>
          </a:extLst>
        </xdr:cNvPr>
        <xdr:cNvSpPr>
          <a:spLocks noChangeArrowheads="1"/>
        </xdr:cNvSpPr>
      </xdr:nvSpPr>
      <xdr:spPr bwMode="auto">
        <a:xfrm rot="5400000">
          <a:off x="4829175" y="110299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46</xdr:row>
      <xdr:rowOff>0</xdr:rowOff>
    </xdr:from>
    <xdr:to>
      <xdr:col>6</xdr:col>
      <xdr:colOff>95250</xdr:colOff>
      <xdr:row>46</xdr:row>
      <xdr:rowOff>190500</xdr:rowOff>
    </xdr:to>
    <xdr:sp macro="" textlink="">
      <xdr:nvSpPr>
        <xdr:cNvPr id="48" name="AutoShape 12">
          <a:extLst>
            <a:ext uri="{FF2B5EF4-FFF2-40B4-BE49-F238E27FC236}">
              <a16:creationId xmlns:a16="http://schemas.microsoft.com/office/drawing/2014/main" id="{00000000-0008-0000-0300-000030000000}"/>
            </a:ext>
          </a:extLst>
        </xdr:cNvPr>
        <xdr:cNvSpPr>
          <a:spLocks noChangeArrowheads="1"/>
        </xdr:cNvSpPr>
      </xdr:nvSpPr>
      <xdr:spPr bwMode="auto">
        <a:xfrm rot="5400000">
          <a:off x="4829175" y="1119187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55</xdr:row>
      <xdr:rowOff>0</xdr:rowOff>
    </xdr:from>
    <xdr:to>
      <xdr:col>5</xdr:col>
      <xdr:colOff>95250</xdr:colOff>
      <xdr:row>55</xdr:row>
      <xdr:rowOff>190500</xdr:rowOff>
    </xdr:to>
    <xdr:sp macro="" textlink="">
      <xdr:nvSpPr>
        <xdr:cNvPr id="52" name="AutoShape 9">
          <a:extLst>
            <a:ext uri="{FF2B5EF4-FFF2-40B4-BE49-F238E27FC236}">
              <a16:creationId xmlns:a16="http://schemas.microsoft.com/office/drawing/2014/main" id="{00000000-0008-0000-0300-000034000000}"/>
            </a:ext>
          </a:extLst>
        </xdr:cNvPr>
        <xdr:cNvSpPr>
          <a:spLocks noChangeArrowheads="1"/>
        </xdr:cNvSpPr>
      </xdr:nvSpPr>
      <xdr:spPr bwMode="auto">
        <a:xfrm rot="5400000">
          <a:off x="4824413" y="108727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55</xdr:row>
      <xdr:rowOff>0</xdr:rowOff>
    </xdr:from>
    <xdr:to>
      <xdr:col>6</xdr:col>
      <xdr:colOff>95250</xdr:colOff>
      <xdr:row>55</xdr:row>
      <xdr:rowOff>190500</xdr:rowOff>
    </xdr:to>
    <xdr:sp macro="" textlink="">
      <xdr:nvSpPr>
        <xdr:cNvPr id="56" name="AutoShape 9">
          <a:extLst>
            <a:ext uri="{FF2B5EF4-FFF2-40B4-BE49-F238E27FC236}">
              <a16:creationId xmlns:a16="http://schemas.microsoft.com/office/drawing/2014/main" id="{00000000-0008-0000-0300-000038000000}"/>
            </a:ext>
          </a:extLst>
        </xdr:cNvPr>
        <xdr:cNvSpPr>
          <a:spLocks noChangeArrowheads="1"/>
        </xdr:cNvSpPr>
      </xdr:nvSpPr>
      <xdr:spPr bwMode="auto">
        <a:xfrm rot="5400000">
          <a:off x="5576888" y="108727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56</xdr:row>
      <xdr:rowOff>0</xdr:rowOff>
    </xdr:from>
    <xdr:to>
      <xdr:col>5</xdr:col>
      <xdr:colOff>95250</xdr:colOff>
      <xdr:row>56</xdr:row>
      <xdr:rowOff>190500</xdr:rowOff>
    </xdr:to>
    <xdr:sp macro="" textlink="">
      <xdr:nvSpPr>
        <xdr:cNvPr id="59" name="AutoShape 9">
          <a:extLst>
            <a:ext uri="{FF2B5EF4-FFF2-40B4-BE49-F238E27FC236}">
              <a16:creationId xmlns:a16="http://schemas.microsoft.com/office/drawing/2014/main" id="{00000000-0008-0000-0300-00003B000000}"/>
            </a:ext>
          </a:extLst>
        </xdr:cNvPr>
        <xdr:cNvSpPr>
          <a:spLocks noChangeArrowheads="1"/>
        </xdr:cNvSpPr>
      </xdr:nvSpPr>
      <xdr:spPr bwMode="auto">
        <a:xfrm rot="5400000">
          <a:off x="4824413" y="122348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56</xdr:row>
      <xdr:rowOff>0</xdr:rowOff>
    </xdr:from>
    <xdr:to>
      <xdr:col>6</xdr:col>
      <xdr:colOff>95250</xdr:colOff>
      <xdr:row>56</xdr:row>
      <xdr:rowOff>190500</xdr:rowOff>
    </xdr:to>
    <xdr:sp macro="" textlink="">
      <xdr:nvSpPr>
        <xdr:cNvPr id="61" name="AutoShape 9">
          <a:extLst>
            <a:ext uri="{FF2B5EF4-FFF2-40B4-BE49-F238E27FC236}">
              <a16:creationId xmlns:a16="http://schemas.microsoft.com/office/drawing/2014/main" id="{00000000-0008-0000-0300-00003D000000}"/>
            </a:ext>
          </a:extLst>
        </xdr:cNvPr>
        <xdr:cNvSpPr>
          <a:spLocks noChangeArrowheads="1"/>
        </xdr:cNvSpPr>
      </xdr:nvSpPr>
      <xdr:spPr bwMode="auto">
        <a:xfrm rot="5400000">
          <a:off x="5576888" y="122348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57</xdr:row>
      <xdr:rowOff>0</xdr:rowOff>
    </xdr:from>
    <xdr:to>
      <xdr:col>5</xdr:col>
      <xdr:colOff>95250</xdr:colOff>
      <xdr:row>57</xdr:row>
      <xdr:rowOff>190500</xdr:rowOff>
    </xdr:to>
    <xdr:sp macro="" textlink="">
      <xdr:nvSpPr>
        <xdr:cNvPr id="63" name="AutoShape 9">
          <a:extLst>
            <a:ext uri="{FF2B5EF4-FFF2-40B4-BE49-F238E27FC236}">
              <a16:creationId xmlns:a16="http://schemas.microsoft.com/office/drawing/2014/main" id="{00000000-0008-0000-0300-00003F000000}"/>
            </a:ext>
          </a:extLst>
        </xdr:cNvPr>
        <xdr:cNvSpPr>
          <a:spLocks noChangeArrowheads="1"/>
        </xdr:cNvSpPr>
      </xdr:nvSpPr>
      <xdr:spPr bwMode="auto">
        <a:xfrm rot="5400000">
          <a:off x="4824413" y="122348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57</xdr:row>
      <xdr:rowOff>0</xdr:rowOff>
    </xdr:from>
    <xdr:to>
      <xdr:col>6</xdr:col>
      <xdr:colOff>95250</xdr:colOff>
      <xdr:row>57</xdr:row>
      <xdr:rowOff>190500</xdr:rowOff>
    </xdr:to>
    <xdr:sp macro="" textlink="">
      <xdr:nvSpPr>
        <xdr:cNvPr id="65" name="AutoShape 9">
          <a:extLst>
            <a:ext uri="{FF2B5EF4-FFF2-40B4-BE49-F238E27FC236}">
              <a16:creationId xmlns:a16="http://schemas.microsoft.com/office/drawing/2014/main" id="{00000000-0008-0000-0300-000041000000}"/>
            </a:ext>
          </a:extLst>
        </xdr:cNvPr>
        <xdr:cNvSpPr>
          <a:spLocks noChangeArrowheads="1"/>
        </xdr:cNvSpPr>
      </xdr:nvSpPr>
      <xdr:spPr bwMode="auto">
        <a:xfrm rot="5400000">
          <a:off x="5576888" y="122348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58</xdr:row>
      <xdr:rowOff>0</xdr:rowOff>
    </xdr:from>
    <xdr:to>
      <xdr:col>6</xdr:col>
      <xdr:colOff>95250</xdr:colOff>
      <xdr:row>58</xdr:row>
      <xdr:rowOff>0</xdr:rowOff>
    </xdr:to>
    <xdr:sp macro="" textlink="">
      <xdr:nvSpPr>
        <xdr:cNvPr id="66" name="AutoShape 10">
          <a:extLst>
            <a:ext uri="{FF2B5EF4-FFF2-40B4-BE49-F238E27FC236}">
              <a16:creationId xmlns:a16="http://schemas.microsoft.com/office/drawing/2014/main" id="{00000000-0008-0000-0300-000042000000}"/>
            </a:ext>
          </a:extLst>
        </xdr:cNvPr>
        <xdr:cNvSpPr>
          <a:spLocks noChangeArrowheads="1"/>
        </xdr:cNvSpPr>
      </xdr:nvSpPr>
      <xdr:spPr bwMode="auto">
        <a:xfrm rot="5400000">
          <a:off x="5662613" y="12320587"/>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50</xdr:row>
      <xdr:rowOff>0</xdr:rowOff>
    </xdr:from>
    <xdr:to>
      <xdr:col>5</xdr:col>
      <xdr:colOff>95250</xdr:colOff>
      <xdr:row>50</xdr:row>
      <xdr:rowOff>190500</xdr:rowOff>
    </xdr:to>
    <xdr:sp macro="" textlink="">
      <xdr:nvSpPr>
        <xdr:cNvPr id="73" name="AutoShape 9">
          <a:extLst>
            <a:ext uri="{FF2B5EF4-FFF2-40B4-BE49-F238E27FC236}">
              <a16:creationId xmlns:a16="http://schemas.microsoft.com/office/drawing/2014/main" id="{00000000-0008-0000-0300-000049000000}"/>
            </a:ext>
          </a:extLst>
        </xdr:cNvPr>
        <xdr:cNvSpPr>
          <a:spLocks noChangeArrowheads="1"/>
        </xdr:cNvSpPr>
      </xdr:nvSpPr>
      <xdr:spPr bwMode="auto">
        <a:xfrm rot="5400000">
          <a:off x="4829175" y="81534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51</xdr:row>
      <xdr:rowOff>0</xdr:rowOff>
    </xdr:from>
    <xdr:to>
      <xdr:col>5</xdr:col>
      <xdr:colOff>95250</xdr:colOff>
      <xdr:row>51</xdr:row>
      <xdr:rowOff>190500</xdr:rowOff>
    </xdr:to>
    <xdr:sp macro="" textlink="">
      <xdr:nvSpPr>
        <xdr:cNvPr id="74" name="AutoShape 10">
          <a:extLst>
            <a:ext uri="{FF2B5EF4-FFF2-40B4-BE49-F238E27FC236}">
              <a16:creationId xmlns:a16="http://schemas.microsoft.com/office/drawing/2014/main" id="{00000000-0008-0000-0300-00004A000000}"/>
            </a:ext>
          </a:extLst>
        </xdr:cNvPr>
        <xdr:cNvSpPr>
          <a:spLocks noChangeArrowheads="1"/>
        </xdr:cNvSpPr>
      </xdr:nvSpPr>
      <xdr:spPr bwMode="auto">
        <a:xfrm rot="5400000">
          <a:off x="4829175" y="83153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37</xdr:row>
      <xdr:rowOff>0</xdr:rowOff>
    </xdr:from>
    <xdr:to>
      <xdr:col>5</xdr:col>
      <xdr:colOff>95250</xdr:colOff>
      <xdr:row>37</xdr:row>
      <xdr:rowOff>190500</xdr:rowOff>
    </xdr:to>
    <xdr:sp macro="" textlink="">
      <xdr:nvSpPr>
        <xdr:cNvPr id="49" name="AutoShape 9">
          <a:extLst>
            <a:ext uri="{FF2B5EF4-FFF2-40B4-BE49-F238E27FC236}">
              <a16:creationId xmlns:a16="http://schemas.microsoft.com/office/drawing/2014/main" id="{38279161-AB12-451F-97FF-4C74BE8EB1DD}"/>
            </a:ext>
          </a:extLst>
        </xdr:cNvPr>
        <xdr:cNvSpPr>
          <a:spLocks noChangeArrowheads="1"/>
        </xdr:cNvSpPr>
      </xdr:nvSpPr>
      <xdr:spPr bwMode="auto">
        <a:xfrm rot="5400000">
          <a:off x="4950619" y="7641431"/>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38</xdr:row>
      <xdr:rowOff>0</xdr:rowOff>
    </xdr:from>
    <xdr:to>
      <xdr:col>5</xdr:col>
      <xdr:colOff>95250</xdr:colOff>
      <xdr:row>38</xdr:row>
      <xdr:rowOff>190500</xdr:rowOff>
    </xdr:to>
    <xdr:sp macro="" textlink="">
      <xdr:nvSpPr>
        <xdr:cNvPr id="50" name="AutoShape 9">
          <a:extLst>
            <a:ext uri="{FF2B5EF4-FFF2-40B4-BE49-F238E27FC236}">
              <a16:creationId xmlns:a16="http://schemas.microsoft.com/office/drawing/2014/main" id="{47DD470A-7BF4-45ED-84BD-A3FE2560FE93}"/>
            </a:ext>
          </a:extLst>
        </xdr:cNvPr>
        <xdr:cNvSpPr>
          <a:spLocks noChangeArrowheads="1"/>
        </xdr:cNvSpPr>
      </xdr:nvSpPr>
      <xdr:spPr bwMode="auto">
        <a:xfrm rot="5400000">
          <a:off x="4950619" y="7641431"/>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9525</xdr:colOff>
      <xdr:row>39</xdr:row>
      <xdr:rowOff>0</xdr:rowOff>
    </xdr:from>
    <xdr:to>
      <xdr:col>5</xdr:col>
      <xdr:colOff>95250</xdr:colOff>
      <xdr:row>39</xdr:row>
      <xdr:rowOff>190500</xdr:rowOff>
    </xdr:to>
    <xdr:sp macro="" textlink="">
      <xdr:nvSpPr>
        <xdr:cNvPr id="51" name="AutoShape 9">
          <a:extLst>
            <a:ext uri="{FF2B5EF4-FFF2-40B4-BE49-F238E27FC236}">
              <a16:creationId xmlns:a16="http://schemas.microsoft.com/office/drawing/2014/main" id="{1A71BAC2-8F47-46AA-8A5A-1FF1371AD964}"/>
            </a:ext>
          </a:extLst>
        </xdr:cNvPr>
        <xdr:cNvSpPr>
          <a:spLocks noChangeArrowheads="1"/>
        </xdr:cNvSpPr>
      </xdr:nvSpPr>
      <xdr:spPr bwMode="auto">
        <a:xfrm rot="5400000">
          <a:off x="4950619" y="7641431"/>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xdr:row>
      <xdr:rowOff>9525</xdr:rowOff>
    </xdr:from>
    <xdr:to>
      <xdr:col>5</xdr:col>
      <xdr:colOff>85725</xdr:colOff>
      <xdr:row>4</xdr:row>
      <xdr:rowOff>0</xdr:rowOff>
    </xdr:to>
    <xdr:sp macro="" textlink="">
      <xdr:nvSpPr>
        <xdr:cNvPr id="66929" name="AutoShape 2">
          <a:extLst>
            <a:ext uri="{FF2B5EF4-FFF2-40B4-BE49-F238E27FC236}">
              <a16:creationId xmlns:a16="http://schemas.microsoft.com/office/drawing/2014/main" id="{00000000-0008-0000-0400-000071050100}"/>
            </a:ext>
          </a:extLst>
        </xdr:cNvPr>
        <xdr:cNvSpPr>
          <a:spLocks noChangeArrowheads="1"/>
        </xdr:cNvSpPr>
      </xdr:nvSpPr>
      <xdr:spPr bwMode="auto">
        <a:xfrm rot="5400000">
          <a:off x="4205288" y="7286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xdr:row>
      <xdr:rowOff>0</xdr:rowOff>
    </xdr:from>
    <xdr:to>
      <xdr:col>5</xdr:col>
      <xdr:colOff>0</xdr:colOff>
      <xdr:row>2</xdr:row>
      <xdr:rowOff>190500</xdr:rowOff>
    </xdr:to>
    <xdr:sp macro="" textlink="">
      <xdr:nvSpPr>
        <xdr:cNvPr id="66930" name="AutoShape 4">
          <a:extLst>
            <a:ext uri="{FF2B5EF4-FFF2-40B4-BE49-F238E27FC236}">
              <a16:creationId xmlns:a16="http://schemas.microsoft.com/office/drawing/2014/main" id="{00000000-0008-0000-0400-000072050100}"/>
            </a:ext>
          </a:extLst>
        </xdr:cNvPr>
        <xdr:cNvSpPr>
          <a:spLocks noChangeArrowheads="1"/>
        </xdr:cNvSpPr>
      </xdr:nvSpPr>
      <xdr:spPr bwMode="auto">
        <a:xfrm rot="5400000">
          <a:off x="4176712" y="58578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xdr:row>
      <xdr:rowOff>0</xdr:rowOff>
    </xdr:from>
    <xdr:to>
      <xdr:col>5</xdr:col>
      <xdr:colOff>0</xdr:colOff>
      <xdr:row>3</xdr:row>
      <xdr:rowOff>190500</xdr:rowOff>
    </xdr:to>
    <xdr:sp macro="" textlink="">
      <xdr:nvSpPr>
        <xdr:cNvPr id="66931" name="AutoShape 5">
          <a:extLst>
            <a:ext uri="{FF2B5EF4-FFF2-40B4-BE49-F238E27FC236}">
              <a16:creationId xmlns:a16="http://schemas.microsoft.com/office/drawing/2014/main" id="{00000000-0008-0000-0400-000073050100}"/>
            </a:ext>
          </a:extLst>
        </xdr:cNvPr>
        <xdr:cNvSpPr>
          <a:spLocks noChangeArrowheads="1"/>
        </xdr:cNvSpPr>
      </xdr:nvSpPr>
      <xdr:spPr bwMode="auto">
        <a:xfrm rot="5400000">
          <a:off x="4162425" y="762000"/>
          <a:ext cx="19050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0</xdr:rowOff>
    </xdr:from>
    <xdr:to>
      <xdr:col>5</xdr:col>
      <xdr:colOff>85725</xdr:colOff>
      <xdr:row>47</xdr:row>
      <xdr:rowOff>0</xdr:rowOff>
    </xdr:to>
    <xdr:sp macro="" textlink="">
      <xdr:nvSpPr>
        <xdr:cNvPr id="66933" name="AutoShape 8">
          <a:extLst>
            <a:ext uri="{FF2B5EF4-FFF2-40B4-BE49-F238E27FC236}">
              <a16:creationId xmlns:a16="http://schemas.microsoft.com/office/drawing/2014/main" id="{00000000-0008-0000-0400-000075050100}"/>
            </a:ext>
          </a:extLst>
        </xdr:cNvPr>
        <xdr:cNvSpPr>
          <a:spLocks noChangeArrowheads="1"/>
        </xdr:cNvSpPr>
      </xdr:nvSpPr>
      <xdr:spPr bwMode="auto">
        <a:xfrm rot="5400000">
          <a:off x="4300538" y="66913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47</xdr:row>
      <xdr:rowOff>0</xdr:rowOff>
    </xdr:from>
    <xdr:to>
      <xdr:col>5</xdr:col>
      <xdr:colOff>0</xdr:colOff>
      <xdr:row>47</xdr:row>
      <xdr:rowOff>0</xdr:rowOff>
    </xdr:to>
    <xdr:sp macro="" textlink="">
      <xdr:nvSpPr>
        <xdr:cNvPr id="66934" name="AutoShape 9">
          <a:extLst>
            <a:ext uri="{FF2B5EF4-FFF2-40B4-BE49-F238E27FC236}">
              <a16:creationId xmlns:a16="http://schemas.microsoft.com/office/drawing/2014/main" id="{00000000-0008-0000-0400-000076050100}"/>
            </a:ext>
          </a:extLst>
        </xdr:cNvPr>
        <xdr:cNvSpPr>
          <a:spLocks noChangeArrowheads="1"/>
        </xdr:cNvSpPr>
      </xdr:nvSpPr>
      <xdr:spPr bwMode="auto">
        <a:xfrm rot="5400000">
          <a:off x="4257675" y="6734175"/>
          <a:ext cx="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22</xdr:row>
      <xdr:rowOff>9525</xdr:rowOff>
    </xdr:from>
    <xdr:to>
      <xdr:col>5</xdr:col>
      <xdr:colOff>85725</xdr:colOff>
      <xdr:row>23</xdr:row>
      <xdr:rowOff>0</xdr:rowOff>
    </xdr:to>
    <xdr:sp macro="" textlink="">
      <xdr:nvSpPr>
        <xdr:cNvPr id="66936" name="AutoShape 14">
          <a:extLst>
            <a:ext uri="{FF2B5EF4-FFF2-40B4-BE49-F238E27FC236}">
              <a16:creationId xmlns:a16="http://schemas.microsoft.com/office/drawing/2014/main" id="{00000000-0008-0000-0400-000078050100}"/>
            </a:ext>
          </a:extLst>
        </xdr:cNvPr>
        <xdr:cNvSpPr>
          <a:spLocks noChangeArrowheads="1"/>
        </xdr:cNvSpPr>
      </xdr:nvSpPr>
      <xdr:spPr bwMode="auto">
        <a:xfrm rot="5400000">
          <a:off x="4224338" y="28527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16</xdr:row>
      <xdr:rowOff>9525</xdr:rowOff>
    </xdr:from>
    <xdr:to>
      <xdr:col>5</xdr:col>
      <xdr:colOff>85725</xdr:colOff>
      <xdr:row>17</xdr:row>
      <xdr:rowOff>0</xdr:rowOff>
    </xdr:to>
    <xdr:sp macro="" textlink="">
      <xdr:nvSpPr>
        <xdr:cNvPr id="66937" name="AutoShape 15">
          <a:extLst>
            <a:ext uri="{FF2B5EF4-FFF2-40B4-BE49-F238E27FC236}">
              <a16:creationId xmlns:a16="http://schemas.microsoft.com/office/drawing/2014/main" id="{00000000-0008-0000-0400-000079050100}"/>
            </a:ext>
          </a:extLst>
        </xdr:cNvPr>
        <xdr:cNvSpPr>
          <a:spLocks noChangeArrowheads="1"/>
        </xdr:cNvSpPr>
      </xdr:nvSpPr>
      <xdr:spPr bwMode="auto">
        <a:xfrm rot="5400000">
          <a:off x="4205288" y="17287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9525</xdr:rowOff>
    </xdr:from>
    <xdr:to>
      <xdr:col>5</xdr:col>
      <xdr:colOff>85725</xdr:colOff>
      <xdr:row>18</xdr:row>
      <xdr:rowOff>0</xdr:rowOff>
    </xdr:to>
    <xdr:sp macro="" textlink="">
      <xdr:nvSpPr>
        <xdr:cNvPr id="66938" name="AutoShape 16">
          <a:extLst>
            <a:ext uri="{FF2B5EF4-FFF2-40B4-BE49-F238E27FC236}">
              <a16:creationId xmlns:a16="http://schemas.microsoft.com/office/drawing/2014/main" id="{00000000-0008-0000-0400-00007A050100}"/>
            </a:ext>
          </a:extLst>
        </xdr:cNvPr>
        <xdr:cNvSpPr>
          <a:spLocks noChangeArrowheads="1"/>
        </xdr:cNvSpPr>
      </xdr:nvSpPr>
      <xdr:spPr bwMode="auto">
        <a:xfrm rot="5400000">
          <a:off x="4205288" y="19288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35</xdr:row>
      <xdr:rowOff>9525</xdr:rowOff>
    </xdr:from>
    <xdr:to>
      <xdr:col>5</xdr:col>
      <xdr:colOff>85725</xdr:colOff>
      <xdr:row>36</xdr:row>
      <xdr:rowOff>0</xdr:rowOff>
    </xdr:to>
    <xdr:sp macro="" textlink="">
      <xdr:nvSpPr>
        <xdr:cNvPr id="66939" name="AutoShape 17">
          <a:extLst>
            <a:ext uri="{FF2B5EF4-FFF2-40B4-BE49-F238E27FC236}">
              <a16:creationId xmlns:a16="http://schemas.microsoft.com/office/drawing/2014/main" id="{00000000-0008-0000-0400-00007B050100}"/>
            </a:ext>
          </a:extLst>
        </xdr:cNvPr>
        <xdr:cNvSpPr>
          <a:spLocks noChangeArrowheads="1"/>
        </xdr:cNvSpPr>
      </xdr:nvSpPr>
      <xdr:spPr bwMode="auto">
        <a:xfrm rot="5400000">
          <a:off x="4205288" y="47386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36</xdr:row>
      <xdr:rowOff>9525</xdr:rowOff>
    </xdr:from>
    <xdr:to>
      <xdr:col>5</xdr:col>
      <xdr:colOff>85725</xdr:colOff>
      <xdr:row>37</xdr:row>
      <xdr:rowOff>0</xdr:rowOff>
    </xdr:to>
    <xdr:sp macro="" textlink="">
      <xdr:nvSpPr>
        <xdr:cNvPr id="66940" name="AutoShape 18">
          <a:extLst>
            <a:ext uri="{FF2B5EF4-FFF2-40B4-BE49-F238E27FC236}">
              <a16:creationId xmlns:a16="http://schemas.microsoft.com/office/drawing/2014/main" id="{00000000-0008-0000-0400-00007C050100}"/>
            </a:ext>
          </a:extLst>
        </xdr:cNvPr>
        <xdr:cNvSpPr>
          <a:spLocks noChangeArrowheads="1"/>
        </xdr:cNvSpPr>
      </xdr:nvSpPr>
      <xdr:spPr bwMode="auto">
        <a:xfrm rot="5400000">
          <a:off x="4205288" y="49387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21</xdr:row>
      <xdr:rowOff>9525</xdr:rowOff>
    </xdr:from>
    <xdr:to>
      <xdr:col>5</xdr:col>
      <xdr:colOff>85725</xdr:colOff>
      <xdr:row>22</xdr:row>
      <xdr:rowOff>0</xdr:rowOff>
    </xdr:to>
    <xdr:sp macro="" textlink="">
      <xdr:nvSpPr>
        <xdr:cNvPr id="66941" name="AutoShape 19">
          <a:extLst>
            <a:ext uri="{FF2B5EF4-FFF2-40B4-BE49-F238E27FC236}">
              <a16:creationId xmlns:a16="http://schemas.microsoft.com/office/drawing/2014/main" id="{00000000-0008-0000-0400-00007D050100}"/>
            </a:ext>
          </a:extLst>
        </xdr:cNvPr>
        <xdr:cNvSpPr>
          <a:spLocks noChangeArrowheads="1"/>
        </xdr:cNvSpPr>
      </xdr:nvSpPr>
      <xdr:spPr bwMode="auto">
        <a:xfrm rot="5400000">
          <a:off x="4219575" y="26860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66942" name="AutoShape 21">
          <a:extLst>
            <a:ext uri="{FF2B5EF4-FFF2-40B4-BE49-F238E27FC236}">
              <a16:creationId xmlns:a16="http://schemas.microsoft.com/office/drawing/2014/main" id="{00000000-0008-0000-0400-00007E050100}"/>
            </a:ext>
          </a:extLst>
        </xdr:cNvPr>
        <xdr:cNvSpPr>
          <a:spLocks noChangeArrowheads="1"/>
        </xdr:cNvSpPr>
      </xdr:nvSpPr>
      <xdr:spPr bwMode="auto">
        <a:xfrm rot="5400000">
          <a:off x="4205288" y="51387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39</xdr:row>
      <xdr:rowOff>9525</xdr:rowOff>
    </xdr:from>
    <xdr:to>
      <xdr:col>5</xdr:col>
      <xdr:colOff>85725</xdr:colOff>
      <xdr:row>40</xdr:row>
      <xdr:rowOff>0</xdr:rowOff>
    </xdr:to>
    <xdr:sp macro="" textlink="">
      <xdr:nvSpPr>
        <xdr:cNvPr id="66943" name="AutoShape 22">
          <a:extLst>
            <a:ext uri="{FF2B5EF4-FFF2-40B4-BE49-F238E27FC236}">
              <a16:creationId xmlns:a16="http://schemas.microsoft.com/office/drawing/2014/main" id="{00000000-0008-0000-0400-00007F050100}"/>
            </a:ext>
          </a:extLst>
        </xdr:cNvPr>
        <xdr:cNvSpPr>
          <a:spLocks noChangeArrowheads="1"/>
        </xdr:cNvSpPr>
      </xdr:nvSpPr>
      <xdr:spPr bwMode="auto">
        <a:xfrm rot="5400000">
          <a:off x="4224338" y="5605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66944" name="AutoShape 23">
          <a:extLst>
            <a:ext uri="{FF2B5EF4-FFF2-40B4-BE49-F238E27FC236}">
              <a16:creationId xmlns:a16="http://schemas.microsoft.com/office/drawing/2014/main" id="{00000000-0008-0000-0400-000080050100}"/>
            </a:ext>
          </a:extLst>
        </xdr:cNvPr>
        <xdr:cNvSpPr>
          <a:spLocks noChangeArrowheads="1"/>
        </xdr:cNvSpPr>
      </xdr:nvSpPr>
      <xdr:spPr bwMode="auto">
        <a:xfrm rot="5400000">
          <a:off x="4205288" y="57864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66945" name="AutoShape 24">
          <a:extLst>
            <a:ext uri="{FF2B5EF4-FFF2-40B4-BE49-F238E27FC236}">
              <a16:creationId xmlns:a16="http://schemas.microsoft.com/office/drawing/2014/main" id="{00000000-0008-0000-0400-000081050100}"/>
            </a:ext>
          </a:extLst>
        </xdr:cNvPr>
        <xdr:cNvSpPr>
          <a:spLocks noChangeArrowheads="1"/>
        </xdr:cNvSpPr>
      </xdr:nvSpPr>
      <xdr:spPr bwMode="auto">
        <a:xfrm rot="5400000">
          <a:off x="4205288" y="59864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66946" name="AutoShape 25">
          <a:extLst>
            <a:ext uri="{FF2B5EF4-FFF2-40B4-BE49-F238E27FC236}">
              <a16:creationId xmlns:a16="http://schemas.microsoft.com/office/drawing/2014/main" id="{00000000-0008-0000-0400-000082050100}"/>
            </a:ext>
          </a:extLst>
        </xdr:cNvPr>
        <xdr:cNvSpPr>
          <a:spLocks noChangeArrowheads="1"/>
        </xdr:cNvSpPr>
      </xdr:nvSpPr>
      <xdr:spPr bwMode="auto">
        <a:xfrm rot="5400000">
          <a:off x="4205288" y="61864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44</xdr:row>
      <xdr:rowOff>9525</xdr:rowOff>
    </xdr:from>
    <xdr:to>
      <xdr:col>5</xdr:col>
      <xdr:colOff>85725</xdr:colOff>
      <xdr:row>45</xdr:row>
      <xdr:rowOff>0</xdr:rowOff>
    </xdr:to>
    <xdr:sp macro="" textlink="">
      <xdr:nvSpPr>
        <xdr:cNvPr id="66947" name="AutoShape 31">
          <a:extLst>
            <a:ext uri="{FF2B5EF4-FFF2-40B4-BE49-F238E27FC236}">
              <a16:creationId xmlns:a16="http://schemas.microsoft.com/office/drawing/2014/main" id="{00000000-0008-0000-0400-000083050100}"/>
            </a:ext>
          </a:extLst>
        </xdr:cNvPr>
        <xdr:cNvSpPr>
          <a:spLocks noChangeArrowheads="1"/>
        </xdr:cNvSpPr>
      </xdr:nvSpPr>
      <xdr:spPr bwMode="auto">
        <a:xfrm rot="5400000">
          <a:off x="4200525" y="6591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23</xdr:row>
      <xdr:rowOff>9525</xdr:rowOff>
    </xdr:from>
    <xdr:to>
      <xdr:col>5</xdr:col>
      <xdr:colOff>85725</xdr:colOff>
      <xdr:row>24</xdr:row>
      <xdr:rowOff>0</xdr:rowOff>
    </xdr:to>
    <xdr:sp macro="" textlink="">
      <xdr:nvSpPr>
        <xdr:cNvPr id="66948" name="AutoShape 32">
          <a:extLst>
            <a:ext uri="{FF2B5EF4-FFF2-40B4-BE49-F238E27FC236}">
              <a16:creationId xmlns:a16="http://schemas.microsoft.com/office/drawing/2014/main" id="{00000000-0008-0000-0400-000084050100}"/>
            </a:ext>
          </a:extLst>
        </xdr:cNvPr>
        <xdr:cNvSpPr>
          <a:spLocks noChangeArrowheads="1"/>
        </xdr:cNvSpPr>
      </xdr:nvSpPr>
      <xdr:spPr bwMode="auto">
        <a:xfrm rot="5400000">
          <a:off x="4205288" y="30337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xdr:row>
      <xdr:rowOff>9525</xdr:rowOff>
    </xdr:from>
    <xdr:to>
      <xdr:col>5</xdr:col>
      <xdr:colOff>85725</xdr:colOff>
      <xdr:row>3</xdr:row>
      <xdr:rowOff>0</xdr:rowOff>
    </xdr:to>
    <xdr:sp macro="" textlink="">
      <xdr:nvSpPr>
        <xdr:cNvPr id="66949" name="AutoShape 33">
          <a:extLst>
            <a:ext uri="{FF2B5EF4-FFF2-40B4-BE49-F238E27FC236}">
              <a16:creationId xmlns:a16="http://schemas.microsoft.com/office/drawing/2014/main" id="{00000000-0008-0000-0400-000085050100}"/>
            </a:ext>
          </a:extLst>
        </xdr:cNvPr>
        <xdr:cNvSpPr>
          <a:spLocks noChangeArrowheads="1"/>
        </xdr:cNvSpPr>
      </xdr:nvSpPr>
      <xdr:spPr bwMode="auto">
        <a:xfrm rot="5400000">
          <a:off x="4224338" y="5476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47</xdr:row>
      <xdr:rowOff>0</xdr:rowOff>
    </xdr:from>
    <xdr:to>
      <xdr:col>6</xdr:col>
      <xdr:colOff>85725</xdr:colOff>
      <xdr:row>47</xdr:row>
      <xdr:rowOff>190500</xdr:rowOff>
    </xdr:to>
    <xdr:sp macro="" textlink="">
      <xdr:nvSpPr>
        <xdr:cNvPr id="66950" name="AutoShape 34">
          <a:extLst>
            <a:ext uri="{FF2B5EF4-FFF2-40B4-BE49-F238E27FC236}">
              <a16:creationId xmlns:a16="http://schemas.microsoft.com/office/drawing/2014/main" id="{00000000-0008-0000-0400-000086050100}"/>
            </a:ext>
          </a:extLst>
        </xdr:cNvPr>
        <xdr:cNvSpPr>
          <a:spLocks noChangeArrowheads="1"/>
        </xdr:cNvSpPr>
      </xdr:nvSpPr>
      <xdr:spPr bwMode="auto">
        <a:xfrm rot="5400000">
          <a:off x="5081588" y="67865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31</xdr:row>
      <xdr:rowOff>9525</xdr:rowOff>
    </xdr:from>
    <xdr:to>
      <xdr:col>5</xdr:col>
      <xdr:colOff>85725</xdr:colOff>
      <xdr:row>32</xdr:row>
      <xdr:rowOff>0</xdr:rowOff>
    </xdr:to>
    <xdr:sp macro="" textlink="">
      <xdr:nvSpPr>
        <xdr:cNvPr id="66952" name="AutoShape 22">
          <a:extLst>
            <a:ext uri="{FF2B5EF4-FFF2-40B4-BE49-F238E27FC236}">
              <a16:creationId xmlns:a16="http://schemas.microsoft.com/office/drawing/2014/main" id="{00000000-0008-0000-0400-000088050100}"/>
            </a:ext>
          </a:extLst>
        </xdr:cNvPr>
        <xdr:cNvSpPr>
          <a:spLocks noChangeArrowheads="1"/>
        </xdr:cNvSpPr>
      </xdr:nvSpPr>
      <xdr:spPr bwMode="auto">
        <a:xfrm rot="5400000">
          <a:off x="4205288" y="39385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66953" name="AutoShape 23">
          <a:extLst>
            <a:ext uri="{FF2B5EF4-FFF2-40B4-BE49-F238E27FC236}">
              <a16:creationId xmlns:a16="http://schemas.microsoft.com/office/drawing/2014/main" id="{00000000-0008-0000-0400-000089050100}"/>
            </a:ext>
          </a:extLst>
        </xdr:cNvPr>
        <xdr:cNvSpPr>
          <a:spLocks noChangeArrowheads="1"/>
        </xdr:cNvSpPr>
      </xdr:nvSpPr>
      <xdr:spPr bwMode="auto">
        <a:xfrm rot="5400000">
          <a:off x="4205288" y="41386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66954" name="AutoShape 24">
          <a:extLst>
            <a:ext uri="{FF2B5EF4-FFF2-40B4-BE49-F238E27FC236}">
              <a16:creationId xmlns:a16="http://schemas.microsoft.com/office/drawing/2014/main" id="{00000000-0008-0000-0400-00008A050100}"/>
            </a:ext>
          </a:extLst>
        </xdr:cNvPr>
        <xdr:cNvSpPr>
          <a:spLocks noChangeArrowheads="1"/>
        </xdr:cNvSpPr>
      </xdr:nvSpPr>
      <xdr:spPr bwMode="auto">
        <a:xfrm rot="5400000">
          <a:off x="4205288" y="43386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66955" name="AutoShape 25">
          <a:extLst>
            <a:ext uri="{FF2B5EF4-FFF2-40B4-BE49-F238E27FC236}">
              <a16:creationId xmlns:a16="http://schemas.microsoft.com/office/drawing/2014/main" id="{00000000-0008-0000-0400-00008B050100}"/>
            </a:ext>
          </a:extLst>
        </xdr:cNvPr>
        <xdr:cNvSpPr>
          <a:spLocks noChangeArrowheads="1"/>
        </xdr:cNvSpPr>
      </xdr:nvSpPr>
      <xdr:spPr bwMode="auto">
        <a:xfrm rot="5400000">
          <a:off x="4205288" y="45386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xdr:row>
      <xdr:rowOff>9525</xdr:rowOff>
    </xdr:from>
    <xdr:to>
      <xdr:col>5</xdr:col>
      <xdr:colOff>85725</xdr:colOff>
      <xdr:row>9</xdr:row>
      <xdr:rowOff>0</xdr:rowOff>
    </xdr:to>
    <xdr:sp macro="" textlink="">
      <xdr:nvSpPr>
        <xdr:cNvPr id="66956" name="AutoShape 13">
          <a:extLst>
            <a:ext uri="{FF2B5EF4-FFF2-40B4-BE49-F238E27FC236}">
              <a16:creationId xmlns:a16="http://schemas.microsoft.com/office/drawing/2014/main" id="{00000000-0008-0000-0400-00008C050100}"/>
            </a:ext>
          </a:extLst>
        </xdr:cNvPr>
        <xdr:cNvSpPr>
          <a:spLocks noChangeArrowheads="1"/>
        </xdr:cNvSpPr>
      </xdr:nvSpPr>
      <xdr:spPr bwMode="auto">
        <a:xfrm rot="5400000">
          <a:off x="4205288" y="15287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18</xdr:row>
      <xdr:rowOff>9525</xdr:rowOff>
    </xdr:from>
    <xdr:to>
      <xdr:col>5</xdr:col>
      <xdr:colOff>85725</xdr:colOff>
      <xdr:row>19</xdr:row>
      <xdr:rowOff>0</xdr:rowOff>
    </xdr:to>
    <xdr:sp macro="" textlink="">
      <xdr:nvSpPr>
        <xdr:cNvPr id="66957" name="AutoShape 17">
          <a:extLst>
            <a:ext uri="{FF2B5EF4-FFF2-40B4-BE49-F238E27FC236}">
              <a16:creationId xmlns:a16="http://schemas.microsoft.com/office/drawing/2014/main" id="{00000000-0008-0000-0400-00008D050100}"/>
            </a:ext>
          </a:extLst>
        </xdr:cNvPr>
        <xdr:cNvSpPr>
          <a:spLocks noChangeArrowheads="1"/>
        </xdr:cNvSpPr>
      </xdr:nvSpPr>
      <xdr:spPr bwMode="auto">
        <a:xfrm rot="5400000">
          <a:off x="4205288" y="21288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25</xdr:row>
      <xdr:rowOff>9525</xdr:rowOff>
    </xdr:from>
    <xdr:to>
      <xdr:col>5</xdr:col>
      <xdr:colOff>85725</xdr:colOff>
      <xdr:row>26</xdr:row>
      <xdr:rowOff>0</xdr:rowOff>
    </xdr:to>
    <xdr:sp macro="" textlink="">
      <xdr:nvSpPr>
        <xdr:cNvPr id="66958" name="AutoShape 19">
          <a:extLst>
            <a:ext uri="{FF2B5EF4-FFF2-40B4-BE49-F238E27FC236}">
              <a16:creationId xmlns:a16="http://schemas.microsoft.com/office/drawing/2014/main" id="{00000000-0008-0000-0400-00008E050100}"/>
            </a:ext>
          </a:extLst>
        </xdr:cNvPr>
        <xdr:cNvSpPr>
          <a:spLocks noChangeArrowheads="1"/>
        </xdr:cNvSpPr>
      </xdr:nvSpPr>
      <xdr:spPr bwMode="auto">
        <a:xfrm rot="5400000">
          <a:off x="4205288" y="34337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22</xdr:row>
      <xdr:rowOff>9525</xdr:rowOff>
    </xdr:from>
    <xdr:to>
      <xdr:col>5</xdr:col>
      <xdr:colOff>85725</xdr:colOff>
      <xdr:row>23</xdr:row>
      <xdr:rowOff>0</xdr:rowOff>
    </xdr:to>
    <xdr:sp macro="" textlink="">
      <xdr:nvSpPr>
        <xdr:cNvPr id="32" name="AutoShape 19">
          <a:extLst>
            <a:ext uri="{FF2B5EF4-FFF2-40B4-BE49-F238E27FC236}">
              <a16:creationId xmlns:a16="http://schemas.microsoft.com/office/drawing/2014/main" id="{00000000-0008-0000-0400-000020000000}"/>
            </a:ext>
          </a:extLst>
        </xdr:cNvPr>
        <xdr:cNvSpPr>
          <a:spLocks noChangeArrowheads="1"/>
        </xdr:cNvSpPr>
      </xdr:nvSpPr>
      <xdr:spPr bwMode="auto">
        <a:xfrm rot="5400000">
          <a:off x="4200525" y="28575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23</xdr:row>
      <xdr:rowOff>9525</xdr:rowOff>
    </xdr:from>
    <xdr:to>
      <xdr:col>5</xdr:col>
      <xdr:colOff>85725</xdr:colOff>
      <xdr:row>24</xdr:row>
      <xdr:rowOff>0</xdr:rowOff>
    </xdr:to>
    <xdr:sp macro="" textlink="">
      <xdr:nvSpPr>
        <xdr:cNvPr id="33" name="AutoShape 14">
          <a:extLst>
            <a:ext uri="{FF2B5EF4-FFF2-40B4-BE49-F238E27FC236}">
              <a16:creationId xmlns:a16="http://schemas.microsoft.com/office/drawing/2014/main" id="{00000000-0008-0000-0400-000021000000}"/>
            </a:ext>
          </a:extLst>
        </xdr:cNvPr>
        <xdr:cNvSpPr>
          <a:spLocks noChangeArrowheads="1"/>
        </xdr:cNvSpPr>
      </xdr:nvSpPr>
      <xdr:spPr bwMode="auto">
        <a:xfrm rot="5400000">
          <a:off x="4200525" y="306705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23</xdr:row>
      <xdr:rowOff>9525</xdr:rowOff>
    </xdr:from>
    <xdr:to>
      <xdr:col>5</xdr:col>
      <xdr:colOff>85725</xdr:colOff>
      <xdr:row>24</xdr:row>
      <xdr:rowOff>0</xdr:rowOff>
    </xdr:to>
    <xdr:sp macro="" textlink="">
      <xdr:nvSpPr>
        <xdr:cNvPr id="34" name="AutoShape 19">
          <a:extLst>
            <a:ext uri="{FF2B5EF4-FFF2-40B4-BE49-F238E27FC236}">
              <a16:creationId xmlns:a16="http://schemas.microsoft.com/office/drawing/2014/main" id="{00000000-0008-0000-0400-000022000000}"/>
            </a:ext>
          </a:extLst>
        </xdr:cNvPr>
        <xdr:cNvSpPr>
          <a:spLocks noChangeArrowheads="1"/>
        </xdr:cNvSpPr>
      </xdr:nvSpPr>
      <xdr:spPr bwMode="auto">
        <a:xfrm rot="5400000">
          <a:off x="4200525" y="306705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35" name="AutoShape 18">
          <a:extLst>
            <a:ext uri="{FF2B5EF4-FFF2-40B4-BE49-F238E27FC236}">
              <a16:creationId xmlns:a16="http://schemas.microsoft.com/office/drawing/2014/main" id="{00000000-0008-0000-0400-000023000000}"/>
            </a:ext>
          </a:extLst>
        </xdr:cNvPr>
        <xdr:cNvSpPr>
          <a:spLocks noChangeArrowheads="1"/>
        </xdr:cNvSpPr>
      </xdr:nvSpPr>
      <xdr:spPr bwMode="auto">
        <a:xfrm rot="5400000">
          <a:off x="4214813" y="51673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39</xdr:row>
      <xdr:rowOff>9525</xdr:rowOff>
    </xdr:from>
    <xdr:to>
      <xdr:col>5</xdr:col>
      <xdr:colOff>85725</xdr:colOff>
      <xdr:row>40</xdr:row>
      <xdr:rowOff>0</xdr:rowOff>
    </xdr:to>
    <xdr:sp macro="" textlink="">
      <xdr:nvSpPr>
        <xdr:cNvPr id="36" name="AutoShape 18">
          <a:extLst>
            <a:ext uri="{FF2B5EF4-FFF2-40B4-BE49-F238E27FC236}">
              <a16:creationId xmlns:a16="http://schemas.microsoft.com/office/drawing/2014/main" id="{00000000-0008-0000-0400-000024000000}"/>
            </a:ext>
          </a:extLst>
        </xdr:cNvPr>
        <xdr:cNvSpPr>
          <a:spLocks noChangeArrowheads="1"/>
        </xdr:cNvSpPr>
      </xdr:nvSpPr>
      <xdr:spPr bwMode="auto">
        <a:xfrm rot="5400000">
          <a:off x="4214813" y="51673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37" name="AutoShape 22">
          <a:extLst>
            <a:ext uri="{FF2B5EF4-FFF2-40B4-BE49-F238E27FC236}">
              <a16:creationId xmlns:a16="http://schemas.microsoft.com/office/drawing/2014/main" id="{00000000-0008-0000-0400-000025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38" name="AutoShape 18">
          <a:extLst>
            <a:ext uri="{FF2B5EF4-FFF2-40B4-BE49-F238E27FC236}">
              <a16:creationId xmlns:a16="http://schemas.microsoft.com/office/drawing/2014/main" id="{00000000-0008-0000-0400-000026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39" name="AutoShape 22">
          <a:extLst>
            <a:ext uri="{FF2B5EF4-FFF2-40B4-BE49-F238E27FC236}">
              <a16:creationId xmlns:a16="http://schemas.microsoft.com/office/drawing/2014/main" id="{00000000-0008-0000-0400-000027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40" name="AutoShape 18">
          <a:extLst>
            <a:ext uri="{FF2B5EF4-FFF2-40B4-BE49-F238E27FC236}">
              <a16:creationId xmlns:a16="http://schemas.microsoft.com/office/drawing/2014/main" id="{00000000-0008-0000-0400-000028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41" name="AutoShape 22">
          <a:extLst>
            <a:ext uri="{FF2B5EF4-FFF2-40B4-BE49-F238E27FC236}">
              <a16:creationId xmlns:a16="http://schemas.microsoft.com/office/drawing/2014/main" id="{00000000-0008-0000-0400-000029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42" name="AutoShape 18">
          <a:extLst>
            <a:ext uri="{FF2B5EF4-FFF2-40B4-BE49-F238E27FC236}">
              <a16:creationId xmlns:a16="http://schemas.microsoft.com/office/drawing/2014/main" id="{00000000-0008-0000-0400-00002A000000}"/>
            </a:ext>
          </a:extLst>
        </xdr:cNvPr>
        <xdr:cNvSpPr>
          <a:spLocks noChangeArrowheads="1"/>
        </xdr:cNvSpPr>
      </xdr:nvSpPr>
      <xdr:spPr bwMode="auto">
        <a:xfrm rot="5400000">
          <a:off x="4200525" y="58293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25</xdr:row>
      <xdr:rowOff>9525</xdr:rowOff>
    </xdr:from>
    <xdr:to>
      <xdr:col>5</xdr:col>
      <xdr:colOff>85725</xdr:colOff>
      <xdr:row>26</xdr:row>
      <xdr:rowOff>0</xdr:rowOff>
    </xdr:to>
    <xdr:sp macro="" textlink="">
      <xdr:nvSpPr>
        <xdr:cNvPr id="43" name="AutoShape 32">
          <a:extLst>
            <a:ext uri="{FF2B5EF4-FFF2-40B4-BE49-F238E27FC236}">
              <a16:creationId xmlns:a16="http://schemas.microsoft.com/office/drawing/2014/main" id="{00000000-0008-0000-0400-00002B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25</xdr:row>
      <xdr:rowOff>9525</xdr:rowOff>
    </xdr:from>
    <xdr:to>
      <xdr:col>5</xdr:col>
      <xdr:colOff>85725</xdr:colOff>
      <xdr:row>26</xdr:row>
      <xdr:rowOff>0</xdr:rowOff>
    </xdr:to>
    <xdr:sp macro="" textlink="">
      <xdr:nvSpPr>
        <xdr:cNvPr id="44" name="AutoShape 14">
          <a:extLst>
            <a:ext uri="{FF2B5EF4-FFF2-40B4-BE49-F238E27FC236}">
              <a16:creationId xmlns:a16="http://schemas.microsoft.com/office/drawing/2014/main" id="{00000000-0008-0000-0400-00002C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25</xdr:row>
      <xdr:rowOff>9525</xdr:rowOff>
    </xdr:from>
    <xdr:to>
      <xdr:col>5</xdr:col>
      <xdr:colOff>85725</xdr:colOff>
      <xdr:row>26</xdr:row>
      <xdr:rowOff>0</xdr:rowOff>
    </xdr:to>
    <xdr:sp macro="" textlink="">
      <xdr:nvSpPr>
        <xdr:cNvPr id="45" name="AutoShape 19">
          <a:extLst>
            <a:ext uri="{FF2B5EF4-FFF2-40B4-BE49-F238E27FC236}">
              <a16:creationId xmlns:a16="http://schemas.microsoft.com/office/drawing/2014/main" id="{00000000-0008-0000-0400-00002D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31</xdr:row>
      <xdr:rowOff>9525</xdr:rowOff>
    </xdr:from>
    <xdr:to>
      <xdr:col>5</xdr:col>
      <xdr:colOff>85725</xdr:colOff>
      <xdr:row>32</xdr:row>
      <xdr:rowOff>0</xdr:rowOff>
    </xdr:to>
    <xdr:sp macro="" textlink="">
      <xdr:nvSpPr>
        <xdr:cNvPr id="46" name="AutoShape 32">
          <a:extLst>
            <a:ext uri="{FF2B5EF4-FFF2-40B4-BE49-F238E27FC236}">
              <a16:creationId xmlns:a16="http://schemas.microsoft.com/office/drawing/2014/main" id="{00000000-0008-0000-0400-00002E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31</xdr:row>
      <xdr:rowOff>9525</xdr:rowOff>
    </xdr:from>
    <xdr:to>
      <xdr:col>5</xdr:col>
      <xdr:colOff>85725</xdr:colOff>
      <xdr:row>32</xdr:row>
      <xdr:rowOff>0</xdr:rowOff>
    </xdr:to>
    <xdr:sp macro="" textlink="">
      <xdr:nvSpPr>
        <xdr:cNvPr id="47" name="AutoShape 14">
          <a:extLst>
            <a:ext uri="{FF2B5EF4-FFF2-40B4-BE49-F238E27FC236}">
              <a16:creationId xmlns:a16="http://schemas.microsoft.com/office/drawing/2014/main" id="{00000000-0008-0000-0400-00002F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31</xdr:row>
      <xdr:rowOff>9525</xdr:rowOff>
    </xdr:from>
    <xdr:to>
      <xdr:col>5</xdr:col>
      <xdr:colOff>85725</xdr:colOff>
      <xdr:row>32</xdr:row>
      <xdr:rowOff>0</xdr:rowOff>
    </xdr:to>
    <xdr:sp macro="" textlink="">
      <xdr:nvSpPr>
        <xdr:cNvPr id="48" name="AutoShape 19">
          <a:extLst>
            <a:ext uri="{FF2B5EF4-FFF2-40B4-BE49-F238E27FC236}">
              <a16:creationId xmlns:a16="http://schemas.microsoft.com/office/drawing/2014/main" id="{00000000-0008-0000-0400-000030000000}"/>
            </a:ext>
          </a:extLst>
        </xdr:cNvPr>
        <xdr:cNvSpPr>
          <a:spLocks noChangeArrowheads="1"/>
        </xdr:cNvSpPr>
      </xdr:nvSpPr>
      <xdr:spPr bwMode="auto">
        <a:xfrm rot="5400000">
          <a:off x="4200525" y="327660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49" name="AutoShape 22">
          <a:extLst>
            <a:ext uri="{FF2B5EF4-FFF2-40B4-BE49-F238E27FC236}">
              <a16:creationId xmlns:a16="http://schemas.microsoft.com/office/drawing/2014/main" id="{00000000-0008-0000-0400-000031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50" name="AutoShape 32">
          <a:extLst>
            <a:ext uri="{FF2B5EF4-FFF2-40B4-BE49-F238E27FC236}">
              <a16:creationId xmlns:a16="http://schemas.microsoft.com/office/drawing/2014/main" id="{00000000-0008-0000-0400-000032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51" name="AutoShape 14">
          <a:extLst>
            <a:ext uri="{FF2B5EF4-FFF2-40B4-BE49-F238E27FC236}">
              <a16:creationId xmlns:a16="http://schemas.microsoft.com/office/drawing/2014/main" id="{00000000-0008-0000-0400-000033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52" name="AutoShape 19">
          <a:extLst>
            <a:ext uri="{FF2B5EF4-FFF2-40B4-BE49-F238E27FC236}">
              <a16:creationId xmlns:a16="http://schemas.microsoft.com/office/drawing/2014/main" id="{00000000-0008-0000-0400-000034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53" name="AutoShape 22">
          <a:extLst>
            <a:ext uri="{FF2B5EF4-FFF2-40B4-BE49-F238E27FC236}">
              <a16:creationId xmlns:a16="http://schemas.microsoft.com/office/drawing/2014/main" id="{00000000-0008-0000-0400-000035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54" name="AutoShape 32">
          <a:extLst>
            <a:ext uri="{FF2B5EF4-FFF2-40B4-BE49-F238E27FC236}">
              <a16:creationId xmlns:a16="http://schemas.microsoft.com/office/drawing/2014/main" id="{00000000-0008-0000-0400-000036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55" name="AutoShape 14">
          <a:extLst>
            <a:ext uri="{FF2B5EF4-FFF2-40B4-BE49-F238E27FC236}">
              <a16:creationId xmlns:a16="http://schemas.microsoft.com/office/drawing/2014/main" id="{00000000-0008-0000-0400-000037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56" name="AutoShape 19">
          <a:extLst>
            <a:ext uri="{FF2B5EF4-FFF2-40B4-BE49-F238E27FC236}">
              <a16:creationId xmlns:a16="http://schemas.microsoft.com/office/drawing/2014/main" id="{00000000-0008-0000-0400-000038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57" name="AutoShape 22">
          <a:extLst>
            <a:ext uri="{FF2B5EF4-FFF2-40B4-BE49-F238E27FC236}">
              <a16:creationId xmlns:a16="http://schemas.microsoft.com/office/drawing/2014/main" id="{00000000-0008-0000-0400-000039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58" name="AutoShape 32">
          <a:extLst>
            <a:ext uri="{FF2B5EF4-FFF2-40B4-BE49-F238E27FC236}">
              <a16:creationId xmlns:a16="http://schemas.microsoft.com/office/drawing/2014/main" id="{00000000-0008-0000-0400-00003A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59" name="AutoShape 14">
          <a:extLst>
            <a:ext uri="{FF2B5EF4-FFF2-40B4-BE49-F238E27FC236}">
              <a16:creationId xmlns:a16="http://schemas.microsoft.com/office/drawing/2014/main" id="{00000000-0008-0000-0400-00003B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60" name="AutoShape 19">
          <a:extLst>
            <a:ext uri="{FF2B5EF4-FFF2-40B4-BE49-F238E27FC236}">
              <a16:creationId xmlns:a16="http://schemas.microsoft.com/office/drawing/2014/main" id="{00000000-0008-0000-0400-00003C000000}"/>
            </a:ext>
          </a:extLst>
        </xdr:cNvPr>
        <xdr:cNvSpPr>
          <a:spLocks noChangeArrowheads="1"/>
        </xdr:cNvSpPr>
      </xdr:nvSpPr>
      <xdr:spPr bwMode="auto">
        <a:xfrm rot="5400000">
          <a:off x="4210050" y="421005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27</xdr:row>
      <xdr:rowOff>9525</xdr:rowOff>
    </xdr:from>
    <xdr:to>
      <xdr:col>5</xdr:col>
      <xdr:colOff>85725</xdr:colOff>
      <xdr:row>28</xdr:row>
      <xdr:rowOff>0</xdr:rowOff>
    </xdr:to>
    <xdr:sp macro="" textlink="">
      <xdr:nvSpPr>
        <xdr:cNvPr id="61" name="AutoShape 32">
          <a:extLst>
            <a:ext uri="{FF2B5EF4-FFF2-40B4-BE49-F238E27FC236}">
              <a16:creationId xmlns:a16="http://schemas.microsoft.com/office/drawing/2014/main" id="{00000000-0008-0000-0400-00003D000000}"/>
            </a:ext>
          </a:extLst>
        </xdr:cNvPr>
        <xdr:cNvSpPr>
          <a:spLocks noChangeArrowheads="1"/>
        </xdr:cNvSpPr>
      </xdr:nvSpPr>
      <xdr:spPr bwMode="auto">
        <a:xfrm rot="5400000">
          <a:off x="4505325" y="2852738"/>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27</xdr:row>
      <xdr:rowOff>9525</xdr:rowOff>
    </xdr:from>
    <xdr:to>
      <xdr:col>5</xdr:col>
      <xdr:colOff>85725</xdr:colOff>
      <xdr:row>28</xdr:row>
      <xdr:rowOff>0</xdr:rowOff>
    </xdr:to>
    <xdr:sp macro="" textlink="">
      <xdr:nvSpPr>
        <xdr:cNvPr id="62" name="AutoShape 14">
          <a:extLst>
            <a:ext uri="{FF2B5EF4-FFF2-40B4-BE49-F238E27FC236}">
              <a16:creationId xmlns:a16="http://schemas.microsoft.com/office/drawing/2014/main" id="{00000000-0008-0000-0400-00003E000000}"/>
            </a:ext>
          </a:extLst>
        </xdr:cNvPr>
        <xdr:cNvSpPr>
          <a:spLocks noChangeArrowheads="1"/>
        </xdr:cNvSpPr>
      </xdr:nvSpPr>
      <xdr:spPr bwMode="auto">
        <a:xfrm rot="5400000">
          <a:off x="4505325" y="2852738"/>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27</xdr:row>
      <xdr:rowOff>9525</xdr:rowOff>
    </xdr:from>
    <xdr:to>
      <xdr:col>5</xdr:col>
      <xdr:colOff>85725</xdr:colOff>
      <xdr:row>28</xdr:row>
      <xdr:rowOff>0</xdr:rowOff>
    </xdr:to>
    <xdr:sp macro="" textlink="">
      <xdr:nvSpPr>
        <xdr:cNvPr id="63" name="AutoShape 19">
          <a:extLst>
            <a:ext uri="{FF2B5EF4-FFF2-40B4-BE49-F238E27FC236}">
              <a16:creationId xmlns:a16="http://schemas.microsoft.com/office/drawing/2014/main" id="{00000000-0008-0000-0400-00003F000000}"/>
            </a:ext>
          </a:extLst>
        </xdr:cNvPr>
        <xdr:cNvSpPr>
          <a:spLocks noChangeArrowheads="1"/>
        </xdr:cNvSpPr>
      </xdr:nvSpPr>
      <xdr:spPr bwMode="auto">
        <a:xfrm rot="5400000">
          <a:off x="4505325" y="2852738"/>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28</xdr:row>
      <xdr:rowOff>9525</xdr:rowOff>
    </xdr:from>
    <xdr:to>
      <xdr:col>5</xdr:col>
      <xdr:colOff>85725</xdr:colOff>
      <xdr:row>29</xdr:row>
      <xdr:rowOff>0</xdr:rowOff>
    </xdr:to>
    <xdr:sp macro="" textlink="">
      <xdr:nvSpPr>
        <xdr:cNvPr id="68" name="AutoShape 14">
          <a:extLst>
            <a:ext uri="{FF2B5EF4-FFF2-40B4-BE49-F238E27FC236}">
              <a16:creationId xmlns:a16="http://schemas.microsoft.com/office/drawing/2014/main" id="{00000000-0008-0000-0400-000044000000}"/>
            </a:ext>
          </a:extLst>
        </xdr:cNvPr>
        <xdr:cNvSpPr>
          <a:spLocks noChangeArrowheads="1"/>
        </xdr:cNvSpPr>
      </xdr:nvSpPr>
      <xdr:spPr bwMode="auto">
        <a:xfrm rot="5400000">
          <a:off x="4505325" y="264795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28</xdr:row>
      <xdr:rowOff>9525</xdr:rowOff>
    </xdr:from>
    <xdr:to>
      <xdr:col>5</xdr:col>
      <xdr:colOff>85725</xdr:colOff>
      <xdr:row>29</xdr:row>
      <xdr:rowOff>0</xdr:rowOff>
    </xdr:to>
    <xdr:sp macro="" textlink="">
      <xdr:nvSpPr>
        <xdr:cNvPr id="69" name="AutoShape 19">
          <a:extLst>
            <a:ext uri="{FF2B5EF4-FFF2-40B4-BE49-F238E27FC236}">
              <a16:creationId xmlns:a16="http://schemas.microsoft.com/office/drawing/2014/main" id="{00000000-0008-0000-0400-000045000000}"/>
            </a:ext>
          </a:extLst>
        </xdr:cNvPr>
        <xdr:cNvSpPr>
          <a:spLocks noChangeArrowheads="1"/>
        </xdr:cNvSpPr>
      </xdr:nvSpPr>
      <xdr:spPr bwMode="auto">
        <a:xfrm rot="5400000">
          <a:off x="4505325" y="2647950"/>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70" name="AutoShape 31">
          <a:extLst>
            <a:ext uri="{FF2B5EF4-FFF2-40B4-BE49-F238E27FC236}">
              <a16:creationId xmlns:a16="http://schemas.microsoft.com/office/drawing/2014/main" id="{00000000-0008-0000-0400-000046000000}"/>
            </a:ext>
          </a:extLst>
        </xdr:cNvPr>
        <xdr:cNvSpPr>
          <a:spLocks noChangeArrowheads="1"/>
        </xdr:cNvSpPr>
      </xdr:nvSpPr>
      <xdr:spPr bwMode="auto">
        <a:xfrm rot="5400000">
          <a:off x="4510088" y="686276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29</xdr:row>
      <xdr:rowOff>9525</xdr:rowOff>
    </xdr:from>
    <xdr:to>
      <xdr:col>5</xdr:col>
      <xdr:colOff>85725</xdr:colOff>
      <xdr:row>30</xdr:row>
      <xdr:rowOff>0</xdr:rowOff>
    </xdr:to>
    <xdr:sp macro="" textlink="">
      <xdr:nvSpPr>
        <xdr:cNvPr id="65" name="AutoShape 32">
          <a:extLst>
            <a:ext uri="{FF2B5EF4-FFF2-40B4-BE49-F238E27FC236}">
              <a16:creationId xmlns:a16="http://schemas.microsoft.com/office/drawing/2014/main" id="{00000000-0008-0000-0400-000041000000}"/>
            </a:ext>
          </a:extLst>
        </xdr:cNvPr>
        <xdr:cNvSpPr>
          <a:spLocks noChangeArrowheads="1"/>
        </xdr:cNvSpPr>
      </xdr:nvSpPr>
      <xdr:spPr bwMode="auto">
        <a:xfrm rot="5400000">
          <a:off x="4505325" y="34956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29</xdr:row>
      <xdr:rowOff>9525</xdr:rowOff>
    </xdr:from>
    <xdr:to>
      <xdr:col>5</xdr:col>
      <xdr:colOff>85725</xdr:colOff>
      <xdr:row>30</xdr:row>
      <xdr:rowOff>0</xdr:rowOff>
    </xdr:to>
    <xdr:sp macro="" textlink="">
      <xdr:nvSpPr>
        <xdr:cNvPr id="66" name="AutoShape 14">
          <a:extLst>
            <a:ext uri="{FF2B5EF4-FFF2-40B4-BE49-F238E27FC236}">
              <a16:creationId xmlns:a16="http://schemas.microsoft.com/office/drawing/2014/main" id="{00000000-0008-0000-0400-000042000000}"/>
            </a:ext>
          </a:extLst>
        </xdr:cNvPr>
        <xdr:cNvSpPr>
          <a:spLocks noChangeArrowheads="1"/>
        </xdr:cNvSpPr>
      </xdr:nvSpPr>
      <xdr:spPr bwMode="auto">
        <a:xfrm rot="5400000">
          <a:off x="4505325" y="34956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29</xdr:row>
      <xdr:rowOff>9525</xdr:rowOff>
    </xdr:from>
    <xdr:to>
      <xdr:col>5</xdr:col>
      <xdr:colOff>85725</xdr:colOff>
      <xdr:row>30</xdr:row>
      <xdr:rowOff>0</xdr:rowOff>
    </xdr:to>
    <xdr:sp macro="" textlink="">
      <xdr:nvSpPr>
        <xdr:cNvPr id="67" name="AutoShape 19">
          <a:extLst>
            <a:ext uri="{FF2B5EF4-FFF2-40B4-BE49-F238E27FC236}">
              <a16:creationId xmlns:a16="http://schemas.microsoft.com/office/drawing/2014/main" id="{00000000-0008-0000-0400-000043000000}"/>
            </a:ext>
          </a:extLst>
        </xdr:cNvPr>
        <xdr:cNvSpPr>
          <a:spLocks noChangeArrowheads="1"/>
        </xdr:cNvSpPr>
      </xdr:nvSpPr>
      <xdr:spPr bwMode="auto">
        <a:xfrm rot="5400000">
          <a:off x="4505325" y="34956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26</xdr:row>
      <xdr:rowOff>9525</xdr:rowOff>
    </xdr:from>
    <xdr:to>
      <xdr:col>5</xdr:col>
      <xdr:colOff>85725</xdr:colOff>
      <xdr:row>27</xdr:row>
      <xdr:rowOff>0</xdr:rowOff>
    </xdr:to>
    <xdr:sp macro="" textlink="">
      <xdr:nvSpPr>
        <xdr:cNvPr id="71" name="AutoShape 32">
          <a:extLst>
            <a:ext uri="{FF2B5EF4-FFF2-40B4-BE49-F238E27FC236}">
              <a16:creationId xmlns:a16="http://schemas.microsoft.com/office/drawing/2014/main" id="{00000000-0008-0000-0400-000047000000}"/>
            </a:ext>
          </a:extLst>
        </xdr:cNvPr>
        <xdr:cNvSpPr>
          <a:spLocks noChangeArrowheads="1"/>
        </xdr:cNvSpPr>
      </xdr:nvSpPr>
      <xdr:spPr bwMode="auto">
        <a:xfrm rot="5400000">
          <a:off x="4505325" y="37242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26</xdr:row>
      <xdr:rowOff>9525</xdr:rowOff>
    </xdr:from>
    <xdr:to>
      <xdr:col>5</xdr:col>
      <xdr:colOff>85725</xdr:colOff>
      <xdr:row>27</xdr:row>
      <xdr:rowOff>0</xdr:rowOff>
    </xdr:to>
    <xdr:sp macro="" textlink="">
      <xdr:nvSpPr>
        <xdr:cNvPr id="72" name="AutoShape 14">
          <a:extLst>
            <a:ext uri="{FF2B5EF4-FFF2-40B4-BE49-F238E27FC236}">
              <a16:creationId xmlns:a16="http://schemas.microsoft.com/office/drawing/2014/main" id="{00000000-0008-0000-0400-000048000000}"/>
            </a:ext>
          </a:extLst>
        </xdr:cNvPr>
        <xdr:cNvSpPr>
          <a:spLocks noChangeArrowheads="1"/>
        </xdr:cNvSpPr>
      </xdr:nvSpPr>
      <xdr:spPr bwMode="auto">
        <a:xfrm rot="5400000">
          <a:off x="4505325" y="37242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26</xdr:row>
      <xdr:rowOff>9525</xdr:rowOff>
    </xdr:from>
    <xdr:to>
      <xdr:col>5</xdr:col>
      <xdr:colOff>85725</xdr:colOff>
      <xdr:row>27</xdr:row>
      <xdr:rowOff>0</xdr:rowOff>
    </xdr:to>
    <xdr:sp macro="" textlink="">
      <xdr:nvSpPr>
        <xdr:cNvPr id="73" name="AutoShape 19">
          <a:extLst>
            <a:ext uri="{FF2B5EF4-FFF2-40B4-BE49-F238E27FC236}">
              <a16:creationId xmlns:a16="http://schemas.microsoft.com/office/drawing/2014/main" id="{00000000-0008-0000-0400-000049000000}"/>
            </a:ext>
          </a:extLst>
        </xdr:cNvPr>
        <xdr:cNvSpPr>
          <a:spLocks noChangeArrowheads="1"/>
        </xdr:cNvSpPr>
      </xdr:nvSpPr>
      <xdr:spPr bwMode="auto">
        <a:xfrm rot="5400000">
          <a:off x="4505325" y="3724275"/>
          <a:ext cx="2000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78" name="AutoShape 31">
          <a:extLst>
            <a:ext uri="{FF2B5EF4-FFF2-40B4-BE49-F238E27FC236}">
              <a16:creationId xmlns:a16="http://schemas.microsoft.com/office/drawing/2014/main" id="{00000000-0008-0000-0400-00004E000000}"/>
            </a:ext>
          </a:extLst>
        </xdr:cNvPr>
        <xdr:cNvSpPr>
          <a:spLocks noChangeArrowheads="1"/>
        </xdr:cNvSpPr>
      </xdr:nvSpPr>
      <xdr:spPr bwMode="auto">
        <a:xfrm rot="5400000">
          <a:off x="4510088" y="74818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51</xdr:row>
      <xdr:rowOff>0</xdr:rowOff>
    </xdr:from>
    <xdr:to>
      <xdr:col>6</xdr:col>
      <xdr:colOff>95250</xdr:colOff>
      <xdr:row>52</xdr:row>
      <xdr:rowOff>0</xdr:rowOff>
    </xdr:to>
    <xdr:sp macro="" textlink="">
      <xdr:nvSpPr>
        <xdr:cNvPr id="76" name="AutoShape 21">
          <a:extLst>
            <a:ext uri="{FF2B5EF4-FFF2-40B4-BE49-F238E27FC236}">
              <a16:creationId xmlns:a16="http://schemas.microsoft.com/office/drawing/2014/main" id="{30DA0720-D88B-4935-96E0-6E9307B5EC25}"/>
            </a:ext>
          </a:extLst>
        </xdr:cNvPr>
        <xdr:cNvSpPr>
          <a:spLocks noChangeArrowheads="1"/>
        </xdr:cNvSpPr>
      </xdr:nvSpPr>
      <xdr:spPr bwMode="auto">
        <a:xfrm rot="5400000">
          <a:off x="7253288" y="87010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75" name="AutoShape 2">
          <a:extLst>
            <a:ext uri="{FF2B5EF4-FFF2-40B4-BE49-F238E27FC236}">
              <a16:creationId xmlns:a16="http://schemas.microsoft.com/office/drawing/2014/main" id="{B41799B0-5306-43AA-B3D9-C839AB4810D2}"/>
            </a:ext>
          </a:extLst>
        </xdr:cNvPr>
        <xdr:cNvSpPr>
          <a:spLocks noChangeArrowheads="1"/>
        </xdr:cNvSpPr>
      </xdr:nvSpPr>
      <xdr:spPr bwMode="auto">
        <a:xfrm rot="5400000">
          <a:off x="4833938" y="78740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0</xdr:rowOff>
    </xdr:from>
    <xdr:to>
      <xdr:col>5</xdr:col>
      <xdr:colOff>0</xdr:colOff>
      <xdr:row>5</xdr:row>
      <xdr:rowOff>190500</xdr:rowOff>
    </xdr:to>
    <xdr:sp macro="" textlink="">
      <xdr:nvSpPr>
        <xdr:cNvPr id="77" name="AutoShape 5">
          <a:extLst>
            <a:ext uri="{FF2B5EF4-FFF2-40B4-BE49-F238E27FC236}">
              <a16:creationId xmlns:a16="http://schemas.microsoft.com/office/drawing/2014/main" id="{9209F190-F6E1-4CF2-85CF-B3170FC6CDF2}"/>
            </a:ext>
          </a:extLst>
        </xdr:cNvPr>
        <xdr:cNvSpPr>
          <a:spLocks noChangeArrowheads="1"/>
        </xdr:cNvSpPr>
      </xdr:nvSpPr>
      <xdr:spPr bwMode="auto">
        <a:xfrm rot="5400000">
          <a:off x="4802188" y="809625"/>
          <a:ext cx="19050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9525</xdr:rowOff>
    </xdr:from>
    <xdr:to>
      <xdr:col>5</xdr:col>
      <xdr:colOff>85725</xdr:colOff>
      <xdr:row>5</xdr:row>
      <xdr:rowOff>0</xdr:rowOff>
    </xdr:to>
    <xdr:sp macro="" textlink="">
      <xdr:nvSpPr>
        <xdr:cNvPr id="79" name="AutoShape 2">
          <a:extLst>
            <a:ext uri="{FF2B5EF4-FFF2-40B4-BE49-F238E27FC236}">
              <a16:creationId xmlns:a16="http://schemas.microsoft.com/office/drawing/2014/main" id="{377D6DEA-CB82-4DE7-98F1-5EE7FDED4784}"/>
            </a:ext>
          </a:extLst>
        </xdr:cNvPr>
        <xdr:cNvSpPr>
          <a:spLocks noChangeArrowheads="1"/>
        </xdr:cNvSpPr>
      </xdr:nvSpPr>
      <xdr:spPr bwMode="auto">
        <a:xfrm rot="5400000">
          <a:off x="4833938" y="123190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0</xdr:rowOff>
    </xdr:from>
    <xdr:to>
      <xdr:col>5</xdr:col>
      <xdr:colOff>0</xdr:colOff>
      <xdr:row>4</xdr:row>
      <xdr:rowOff>190500</xdr:rowOff>
    </xdr:to>
    <xdr:sp macro="" textlink="">
      <xdr:nvSpPr>
        <xdr:cNvPr id="80" name="AutoShape 5">
          <a:extLst>
            <a:ext uri="{FF2B5EF4-FFF2-40B4-BE49-F238E27FC236}">
              <a16:creationId xmlns:a16="http://schemas.microsoft.com/office/drawing/2014/main" id="{8ED5E674-FD37-45FC-8FFC-28C7782E5812}"/>
            </a:ext>
          </a:extLst>
        </xdr:cNvPr>
        <xdr:cNvSpPr>
          <a:spLocks noChangeArrowheads="1"/>
        </xdr:cNvSpPr>
      </xdr:nvSpPr>
      <xdr:spPr bwMode="auto">
        <a:xfrm rot="5400000">
          <a:off x="4802188" y="1254125"/>
          <a:ext cx="19050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9525</xdr:rowOff>
    </xdr:from>
    <xdr:to>
      <xdr:col>5</xdr:col>
      <xdr:colOff>85725</xdr:colOff>
      <xdr:row>7</xdr:row>
      <xdr:rowOff>0</xdr:rowOff>
    </xdr:to>
    <xdr:sp macro="" textlink="">
      <xdr:nvSpPr>
        <xdr:cNvPr id="81" name="AutoShape 2">
          <a:extLst>
            <a:ext uri="{FF2B5EF4-FFF2-40B4-BE49-F238E27FC236}">
              <a16:creationId xmlns:a16="http://schemas.microsoft.com/office/drawing/2014/main" id="{EB52E6BE-8F00-491E-A508-DECD5D73BF48}"/>
            </a:ext>
          </a:extLst>
        </xdr:cNvPr>
        <xdr:cNvSpPr>
          <a:spLocks noChangeArrowheads="1"/>
        </xdr:cNvSpPr>
      </xdr:nvSpPr>
      <xdr:spPr bwMode="auto">
        <a:xfrm rot="5400000">
          <a:off x="4833938" y="123190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0</xdr:rowOff>
    </xdr:from>
    <xdr:to>
      <xdr:col>5</xdr:col>
      <xdr:colOff>0</xdr:colOff>
      <xdr:row>6</xdr:row>
      <xdr:rowOff>190500</xdr:rowOff>
    </xdr:to>
    <xdr:sp macro="" textlink="">
      <xdr:nvSpPr>
        <xdr:cNvPr id="82" name="AutoShape 5">
          <a:extLst>
            <a:ext uri="{FF2B5EF4-FFF2-40B4-BE49-F238E27FC236}">
              <a16:creationId xmlns:a16="http://schemas.microsoft.com/office/drawing/2014/main" id="{2C704508-7E97-487F-889D-371B133B4024}"/>
            </a:ext>
          </a:extLst>
        </xdr:cNvPr>
        <xdr:cNvSpPr>
          <a:spLocks noChangeArrowheads="1"/>
        </xdr:cNvSpPr>
      </xdr:nvSpPr>
      <xdr:spPr bwMode="auto">
        <a:xfrm rot="5400000">
          <a:off x="4802188" y="1254125"/>
          <a:ext cx="19050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9525</xdr:rowOff>
    </xdr:from>
    <xdr:to>
      <xdr:col>5</xdr:col>
      <xdr:colOff>85725</xdr:colOff>
      <xdr:row>11</xdr:row>
      <xdr:rowOff>0</xdr:rowOff>
    </xdr:to>
    <xdr:sp macro="" textlink="">
      <xdr:nvSpPr>
        <xdr:cNvPr id="83" name="AutoShape 15">
          <a:extLst>
            <a:ext uri="{FF2B5EF4-FFF2-40B4-BE49-F238E27FC236}">
              <a16:creationId xmlns:a16="http://schemas.microsoft.com/office/drawing/2014/main" id="{BE001B6E-E644-447F-B935-A437A3E3D398}"/>
            </a:ext>
          </a:extLst>
        </xdr:cNvPr>
        <xdr:cNvSpPr>
          <a:spLocks noChangeArrowheads="1"/>
        </xdr:cNvSpPr>
      </xdr:nvSpPr>
      <xdr:spPr bwMode="auto">
        <a:xfrm rot="5400000">
          <a:off x="4833938" y="2319338"/>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9525</xdr:rowOff>
    </xdr:from>
    <xdr:to>
      <xdr:col>5</xdr:col>
      <xdr:colOff>85725</xdr:colOff>
      <xdr:row>11</xdr:row>
      <xdr:rowOff>0</xdr:rowOff>
    </xdr:to>
    <xdr:sp macro="" textlink="">
      <xdr:nvSpPr>
        <xdr:cNvPr id="84" name="AutoShape 15">
          <a:extLst>
            <a:ext uri="{FF2B5EF4-FFF2-40B4-BE49-F238E27FC236}">
              <a16:creationId xmlns:a16="http://schemas.microsoft.com/office/drawing/2014/main" id="{F6BA5B13-BF53-41CE-8480-32DE58D68B26}"/>
            </a:ext>
          </a:extLst>
        </xdr:cNvPr>
        <xdr:cNvSpPr>
          <a:spLocks noChangeArrowheads="1"/>
        </xdr:cNvSpPr>
      </xdr:nvSpPr>
      <xdr:spPr bwMode="auto">
        <a:xfrm rot="5400000">
          <a:off x="4833938" y="2319338"/>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9525</xdr:rowOff>
    </xdr:from>
    <xdr:to>
      <xdr:col>5</xdr:col>
      <xdr:colOff>85725</xdr:colOff>
      <xdr:row>11</xdr:row>
      <xdr:rowOff>0</xdr:rowOff>
    </xdr:to>
    <xdr:sp macro="" textlink="">
      <xdr:nvSpPr>
        <xdr:cNvPr id="85" name="AutoShape 15">
          <a:extLst>
            <a:ext uri="{FF2B5EF4-FFF2-40B4-BE49-F238E27FC236}">
              <a16:creationId xmlns:a16="http://schemas.microsoft.com/office/drawing/2014/main" id="{2961B4E7-9B1F-4261-A195-03D3136F4AED}"/>
            </a:ext>
          </a:extLst>
        </xdr:cNvPr>
        <xdr:cNvSpPr>
          <a:spLocks noChangeArrowheads="1"/>
        </xdr:cNvSpPr>
      </xdr:nvSpPr>
      <xdr:spPr bwMode="auto">
        <a:xfrm rot="5400000">
          <a:off x="4833938" y="2319338"/>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9</xdr:row>
      <xdr:rowOff>9525</xdr:rowOff>
    </xdr:from>
    <xdr:to>
      <xdr:col>5</xdr:col>
      <xdr:colOff>85725</xdr:colOff>
      <xdr:row>10</xdr:row>
      <xdr:rowOff>0</xdr:rowOff>
    </xdr:to>
    <xdr:sp macro="" textlink="">
      <xdr:nvSpPr>
        <xdr:cNvPr id="86" name="AutoShape 15">
          <a:extLst>
            <a:ext uri="{FF2B5EF4-FFF2-40B4-BE49-F238E27FC236}">
              <a16:creationId xmlns:a16="http://schemas.microsoft.com/office/drawing/2014/main" id="{267B82D1-06AE-416F-8D78-EBE5952CF046}"/>
            </a:ext>
          </a:extLst>
        </xdr:cNvPr>
        <xdr:cNvSpPr>
          <a:spLocks noChangeArrowheads="1"/>
        </xdr:cNvSpPr>
      </xdr:nvSpPr>
      <xdr:spPr bwMode="auto">
        <a:xfrm rot="5400000">
          <a:off x="4833938" y="2541588"/>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11</xdr:row>
      <xdr:rowOff>9525</xdr:rowOff>
    </xdr:from>
    <xdr:to>
      <xdr:col>5</xdr:col>
      <xdr:colOff>85725</xdr:colOff>
      <xdr:row>12</xdr:row>
      <xdr:rowOff>0</xdr:rowOff>
    </xdr:to>
    <xdr:sp macro="" textlink="">
      <xdr:nvSpPr>
        <xdr:cNvPr id="87" name="AutoShape 15">
          <a:extLst>
            <a:ext uri="{FF2B5EF4-FFF2-40B4-BE49-F238E27FC236}">
              <a16:creationId xmlns:a16="http://schemas.microsoft.com/office/drawing/2014/main" id="{795451E0-E51F-4ADA-BE99-D496E60439CF}"/>
            </a:ext>
          </a:extLst>
        </xdr:cNvPr>
        <xdr:cNvSpPr>
          <a:spLocks noChangeArrowheads="1"/>
        </xdr:cNvSpPr>
      </xdr:nvSpPr>
      <xdr:spPr bwMode="auto">
        <a:xfrm rot="5400000">
          <a:off x="4833938" y="3097213"/>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12</xdr:row>
      <xdr:rowOff>9525</xdr:rowOff>
    </xdr:from>
    <xdr:to>
      <xdr:col>5</xdr:col>
      <xdr:colOff>85725</xdr:colOff>
      <xdr:row>13</xdr:row>
      <xdr:rowOff>0</xdr:rowOff>
    </xdr:to>
    <xdr:sp macro="" textlink="">
      <xdr:nvSpPr>
        <xdr:cNvPr id="88" name="AutoShape 15">
          <a:extLst>
            <a:ext uri="{FF2B5EF4-FFF2-40B4-BE49-F238E27FC236}">
              <a16:creationId xmlns:a16="http://schemas.microsoft.com/office/drawing/2014/main" id="{336DF632-2A8F-4156-A512-67EDBC0DD8BC}"/>
            </a:ext>
          </a:extLst>
        </xdr:cNvPr>
        <xdr:cNvSpPr>
          <a:spLocks noChangeArrowheads="1"/>
        </xdr:cNvSpPr>
      </xdr:nvSpPr>
      <xdr:spPr bwMode="auto">
        <a:xfrm rot="5400000">
          <a:off x="4833938" y="320040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13</xdr:row>
      <xdr:rowOff>9525</xdr:rowOff>
    </xdr:from>
    <xdr:to>
      <xdr:col>5</xdr:col>
      <xdr:colOff>85725</xdr:colOff>
      <xdr:row>14</xdr:row>
      <xdr:rowOff>0</xdr:rowOff>
    </xdr:to>
    <xdr:sp macro="" textlink="">
      <xdr:nvSpPr>
        <xdr:cNvPr id="89" name="AutoShape 15">
          <a:extLst>
            <a:ext uri="{FF2B5EF4-FFF2-40B4-BE49-F238E27FC236}">
              <a16:creationId xmlns:a16="http://schemas.microsoft.com/office/drawing/2014/main" id="{36BF6F68-637F-480B-A2EB-1F8E41969E91}"/>
            </a:ext>
          </a:extLst>
        </xdr:cNvPr>
        <xdr:cNvSpPr>
          <a:spLocks noChangeArrowheads="1"/>
        </xdr:cNvSpPr>
      </xdr:nvSpPr>
      <xdr:spPr bwMode="auto">
        <a:xfrm rot="5400000">
          <a:off x="4833938" y="297815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14</xdr:row>
      <xdr:rowOff>9525</xdr:rowOff>
    </xdr:from>
    <xdr:to>
      <xdr:col>5</xdr:col>
      <xdr:colOff>85725</xdr:colOff>
      <xdr:row>15</xdr:row>
      <xdr:rowOff>0</xdr:rowOff>
    </xdr:to>
    <xdr:sp macro="" textlink="">
      <xdr:nvSpPr>
        <xdr:cNvPr id="90" name="AutoShape 15">
          <a:extLst>
            <a:ext uri="{FF2B5EF4-FFF2-40B4-BE49-F238E27FC236}">
              <a16:creationId xmlns:a16="http://schemas.microsoft.com/office/drawing/2014/main" id="{880930A1-D8E6-4754-9EC9-E8A9819CFAFA}"/>
            </a:ext>
          </a:extLst>
        </xdr:cNvPr>
        <xdr:cNvSpPr>
          <a:spLocks noChangeArrowheads="1"/>
        </xdr:cNvSpPr>
      </xdr:nvSpPr>
      <xdr:spPr bwMode="auto">
        <a:xfrm rot="5400000">
          <a:off x="4833938" y="320040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15</xdr:row>
      <xdr:rowOff>9525</xdr:rowOff>
    </xdr:from>
    <xdr:to>
      <xdr:col>5</xdr:col>
      <xdr:colOff>85725</xdr:colOff>
      <xdr:row>16</xdr:row>
      <xdr:rowOff>0</xdr:rowOff>
    </xdr:to>
    <xdr:sp macro="" textlink="">
      <xdr:nvSpPr>
        <xdr:cNvPr id="91" name="AutoShape 15">
          <a:extLst>
            <a:ext uri="{FF2B5EF4-FFF2-40B4-BE49-F238E27FC236}">
              <a16:creationId xmlns:a16="http://schemas.microsoft.com/office/drawing/2014/main" id="{4443F340-3124-4D15-A9F2-9B60980D2C58}"/>
            </a:ext>
          </a:extLst>
        </xdr:cNvPr>
        <xdr:cNvSpPr>
          <a:spLocks noChangeArrowheads="1"/>
        </xdr:cNvSpPr>
      </xdr:nvSpPr>
      <xdr:spPr bwMode="auto">
        <a:xfrm rot="5400000">
          <a:off x="4833938" y="3422650"/>
          <a:ext cx="2127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xdr:row>
      <xdr:rowOff>9525</xdr:rowOff>
    </xdr:from>
    <xdr:to>
      <xdr:col>5</xdr:col>
      <xdr:colOff>85725</xdr:colOff>
      <xdr:row>4</xdr:row>
      <xdr:rowOff>0</xdr:rowOff>
    </xdr:to>
    <xdr:sp macro="" textlink="">
      <xdr:nvSpPr>
        <xdr:cNvPr id="92" name="AutoShape 33">
          <a:extLst>
            <a:ext uri="{FF2B5EF4-FFF2-40B4-BE49-F238E27FC236}">
              <a16:creationId xmlns:a16="http://schemas.microsoft.com/office/drawing/2014/main" id="{6D3022F2-02E2-48F6-B42D-6612BB523CE1}"/>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9525</xdr:rowOff>
    </xdr:from>
    <xdr:to>
      <xdr:col>5</xdr:col>
      <xdr:colOff>85725</xdr:colOff>
      <xdr:row>5</xdr:row>
      <xdr:rowOff>0</xdr:rowOff>
    </xdr:to>
    <xdr:sp macro="" textlink="">
      <xdr:nvSpPr>
        <xdr:cNvPr id="93" name="AutoShape 33">
          <a:extLst>
            <a:ext uri="{FF2B5EF4-FFF2-40B4-BE49-F238E27FC236}">
              <a16:creationId xmlns:a16="http://schemas.microsoft.com/office/drawing/2014/main" id="{EFB9D9AB-F76F-416B-BF61-68E7C3DE4D0D}"/>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94" name="AutoShape 33">
          <a:extLst>
            <a:ext uri="{FF2B5EF4-FFF2-40B4-BE49-F238E27FC236}">
              <a16:creationId xmlns:a16="http://schemas.microsoft.com/office/drawing/2014/main" id="{397FD56D-C36E-480E-BE50-82F4A586C5ED}"/>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9525</xdr:rowOff>
    </xdr:from>
    <xdr:to>
      <xdr:col>5</xdr:col>
      <xdr:colOff>85725</xdr:colOff>
      <xdr:row>7</xdr:row>
      <xdr:rowOff>0</xdr:rowOff>
    </xdr:to>
    <xdr:sp macro="" textlink="">
      <xdr:nvSpPr>
        <xdr:cNvPr id="95" name="AutoShape 33">
          <a:extLst>
            <a:ext uri="{FF2B5EF4-FFF2-40B4-BE49-F238E27FC236}">
              <a16:creationId xmlns:a16="http://schemas.microsoft.com/office/drawing/2014/main" id="{035CB0A9-8F1B-46C5-A8AC-22E86A7209AF}"/>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xdr:row>
      <xdr:rowOff>9525</xdr:rowOff>
    </xdr:from>
    <xdr:to>
      <xdr:col>5</xdr:col>
      <xdr:colOff>85725</xdr:colOff>
      <xdr:row>9</xdr:row>
      <xdr:rowOff>0</xdr:rowOff>
    </xdr:to>
    <xdr:sp macro="" textlink="">
      <xdr:nvSpPr>
        <xdr:cNvPr id="96" name="AutoShape 33">
          <a:extLst>
            <a:ext uri="{FF2B5EF4-FFF2-40B4-BE49-F238E27FC236}">
              <a16:creationId xmlns:a16="http://schemas.microsoft.com/office/drawing/2014/main" id="{D6F590D8-295C-4E85-980F-6DFCE8E8FF67}"/>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9</xdr:row>
      <xdr:rowOff>9525</xdr:rowOff>
    </xdr:from>
    <xdr:to>
      <xdr:col>5</xdr:col>
      <xdr:colOff>85725</xdr:colOff>
      <xdr:row>10</xdr:row>
      <xdr:rowOff>0</xdr:rowOff>
    </xdr:to>
    <xdr:sp macro="" textlink="">
      <xdr:nvSpPr>
        <xdr:cNvPr id="97" name="AutoShape 33">
          <a:extLst>
            <a:ext uri="{FF2B5EF4-FFF2-40B4-BE49-F238E27FC236}">
              <a16:creationId xmlns:a16="http://schemas.microsoft.com/office/drawing/2014/main" id="{F1A00096-9873-4DD3-AC51-F16E4C7AE50F}"/>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9525</xdr:rowOff>
    </xdr:from>
    <xdr:to>
      <xdr:col>5</xdr:col>
      <xdr:colOff>85725</xdr:colOff>
      <xdr:row>11</xdr:row>
      <xdr:rowOff>0</xdr:rowOff>
    </xdr:to>
    <xdr:sp macro="" textlink="">
      <xdr:nvSpPr>
        <xdr:cNvPr id="98" name="AutoShape 33">
          <a:extLst>
            <a:ext uri="{FF2B5EF4-FFF2-40B4-BE49-F238E27FC236}">
              <a16:creationId xmlns:a16="http://schemas.microsoft.com/office/drawing/2014/main" id="{8D0648C1-EB02-4689-A718-D487512E58BD}"/>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11</xdr:row>
      <xdr:rowOff>9525</xdr:rowOff>
    </xdr:from>
    <xdr:to>
      <xdr:col>5</xdr:col>
      <xdr:colOff>85725</xdr:colOff>
      <xdr:row>12</xdr:row>
      <xdr:rowOff>0</xdr:rowOff>
    </xdr:to>
    <xdr:sp macro="" textlink="">
      <xdr:nvSpPr>
        <xdr:cNvPr id="99" name="AutoShape 33">
          <a:extLst>
            <a:ext uri="{FF2B5EF4-FFF2-40B4-BE49-F238E27FC236}">
              <a16:creationId xmlns:a16="http://schemas.microsoft.com/office/drawing/2014/main" id="{ECCF10EC-0AA7-4D70-9208-5A523C749632}"/>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12</xdr:row>
      <xdr:rowOff>9525</xdr:rowOff>
    </xdr:from>
    <xdr:to>
      <xdr:col>5</xdr:col>
      <xdr:colOff>85725</xdr:colOff>
      <xdr:row>13</xdr:row>
      <xdr:rowOff>0</xdr:rowOff>
    </xdr:to>
    <xdr:sp macro="" textlink="">
      <xdr:nvSpPr>
        <xdr:cNvPr id="100" name="AutoShape 33">
          <a:extLst>
            <a:ext uri="{FF2B5EF4-FFF2-40B4-BE49-F238E27FC236}">
              <a16:creationId xmlns:a16="http://schemas.microsoft.com/office/drawing/2014/main" id="{0F09BF1E-00D9-4DD8-9963-E267E3B05801}"/>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13</xdr:row>
      <xdr:rowOff>9525</xdr:rowOff>
    </xdr:from>
    <xdr:to>
      <xdr:col>5</xdr:col>
      <xdr:colOff>85725</xdr:colOff>
      <xdr:row>14</xdr:row>
      <xdr:rowOff>0</xdr:rowOff>
    </xdr:to>
    <xdr:sp macro="" textlink="">
      <xdr:nvSpPr>
        <xdr:cNvPr id="101" name="AutoShape 33">
          <a:extLst>
            <a:ext uri="{FF2B5EF4-FFF2-40B4-BE49-F238E27FC236}">
              <a16:creationId xmlns:a16="http://schemas.microsoft.com/office/drawing/2014/main" id="{D79301AC-B16C-41F6-8B6B-B7E401457FEF}"/>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14</xdr:row>
      <xdr:rowOff>9525</xdr:rowOff>
    </xdr:from>
    <xdr:to>
      <xdr:col>5</xdr:col>
      <xdr:colOff>85725</xdr:colOff>
      <xdr:row>15</xdr:row>
      <xdr:rowOff>0</xdr:rowOff>
    </xdr:to>
    <xdr:sp macro="" textlink="">
      <xdr:nvSpPr>
        <xdr:cNvPr id="102" name="AutoShape 33">
          <a:extLst>
            <a:ext uri="{FF2B5EF4-FFF2-40B4-BE49-F238E27FC236}">
              <a16:creationId xmlns:a16="http://schemas.microsoft.com/office/drawing/2014/main" id="{1062F411-9850-4897-9D5F-50BDFBC38662}"/>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15</xdr:row>
      <xdr:rowOff>9525</xdr:rowOff>
    </xdr:from>
    <xdr:to>
      <xdr:col>5</xdr:col>
      <xdr:colOff>85725</xdr:colOff>
      <xdr:row>16</xdr:row>
      <xdr:rowOff>0</xdr:rowOff>
    </xdr:to>
    <xdr:sp macro="" textlink="">
      <xdr:nvSpPr>
        <xdr:cNvPr id="103" name="AutoShape 33">
          <a:extLst>
            <a:ext uri="{FF2B5EF4-FFF2-40B4-BE49-F238E27FC236}">
              <a16:creationId xmlns:a16="http://schemas.microsoft.com/office/drawing/2014/main" id="{EDF6A760-20C4-4FC7-BD29-CF548A0A2DD2}"/>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16</xdr:row>
      <xdr:rowOff>9525</xdr:rowOff>
    </xdr:from>
    <xdr:to>
      <xdr:col>5</xdr:col>
      <xdr:colOff>85725</xdr:colOff>
      <xdr:row>17</xdr:row>
      <xdr:rowOff>0</xdr:rowOff>
    </xdr:to>
    <xdr:sp macro="" textlink="">
      <xdr:nvSpPr>
        <xdr:cNvPr id="104" name="AutoShape 33">
          <a:extLst>
            <a:ext uri="{FF2B5EF4-FFF2-40B4-BE49-F238E27FC236}">
              <a16:creationId xmlns:a16="http://schemas.microsoft.com/office/drawing/2014/main" id="{1989ED90-8FAD-452D-9CF1-E685702D2A3C}"/>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9525</xdr:rowOff>
    </xdr:from>
    <xdr:to>
      <xdr:col>5</xdr:col>
      <xdr:colOff>85725</xdr:colOff>
      <xdr:row>18</xdr:row>
      <xdr:rowOff>0</xdr:rowOff>
    </xdr:to>
    <xdr:sp macro="" textlink="">
      <xdr:nvSpPr>
        <xdr:cNvPr id="105" name="AutoShape 33">
          <a:extLst>
            <a:ext uri="{FF2B5EF4-FFF2-40B4-BE49-F238E27FC236}">
              <a16:creationId xmlns:a16="http://schemas.microsoft.com/office/drawing/2014/main" id="{9558D64E-FE32-4722-AA1C-E50676D16B7F}"/>
            </a:ext>
          </a:extLst>
        </xdr:cNvPr>
        <xdr:cNvSpPr>
          <a:spLocks noChangeArrowheads="1"/>
        </xdr:cNvSpPr>
      </xdr:nvSpPr>
      <xdr:spPr bwMode="auto">
        <a:xfrm rot="5400000">
          <a:off x="4829176" y="57150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21</xdr:row>
      <xdr:rowOff>9525</xdr:rowOff>
    </xdr:from>
    <xdr:to>
      <xdr:col>5</xdr:col>
      <xdr:colOff>85725</xdr:colOff>
      <xdr:row>22</xdr:row>
      <xdr:rowOff>0</xdr:rowOff>
    </xdr:to>
    <xdr:sp macro="" textlink="">
      <xdr:nvSpPr>
        <xdr:cNvPr id="106" name="AutoShape 16">
          <a:extLst>
            <a:ext uri="{FF2B5EF4-FFF2-40B4-BE49-F238E27FC236}">
              <a16:creationId xmlns:a16="http://schemas.microsoft.com/office/drawing/2014/main" id="{A8A83B12-BEDF-495C-A432-F7367C637882}"/>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21</xdr:row>
      <xdr:rowOff>9525</xdr:rowOff>
    </xdr:from>
    <xdr:to>
      <xdr:col>5</xdr:col>
      <xdr:colOff>85725</xdr:colOff>
      <xdr:row>22</xdr:row>
      <xdr:rowOff>0</xdr:rowOff>
    </xdr:to>
    <xdr:sp macro="" textlink="">
      <xdr:nvSpPr>
        <xdr:cNvPr id="107" name="AutoShape 33">
          <a:extLst>
            <a:ext uri="{FF2B5EF4-FFF2-40B4-BE49-F238E27FC236}">
              <a16:creationId xmlns:a16="http://schemas.microsoft.com/office/drawing/2014/main" id="{6DE9B8A5-F7DA-478E-9B76-53B3092F3326}"/>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22</xdr:row>
      <xdr:rowOff>9525</xdr:rowOff>
    </xdr:from>
    <xdr:to>
      <xdr:col>5</xdr:col>
      <xdr:colOff>85725</xdr:colOff>
      <xdr:row>23</xdr:row>
      <xdr:rowOff>0</xdr:rowOff>
    </xdr:to>
    <xdr:sp macro="" textlink="">
      <xdr:nvSpPr>
        <xdr:cNvPr id="108" name="AutoShape 16">
          <a:extLst>
            <a:ext uri="{FF2B5EF4-FFF2-40B4-BE49-F238E27FC236}">
              <a16:creationId xmlns:a16="http://schemas.microsoft.com/office/drawing/2014/main" id="{7069CF59-6775-43B2-B5FB-E0F82E401F8C}"/>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22</xdr:row>
      <xdr:rowOff>9525</xdr:rowOff>
    </xdr:from>
    <xdr:to>
      <xdr:col>5</xdr:col>
      <xdr:colOff>85725</xdr:colOff>
      <xdr:row>23</xdr:row>
      <xdr:rowOff>0</xdr:rowOff>
    </xdr:to>
    <xdr:sp macro="" textlink="">
      <xdr:nvSpPr>
        <xdr:cNvPr id="109" name="AutoShape 33">
          <a:extLst>
            <a:ext uri="{FF2B5EF4-FFF2-40B4-BE49-F238E27FC236}">
              <a16:creationId xmlns:a16="http://schemas.microsoft.com/office/drawing/2014/main" id="{8A584327-ADAE-4B80-963F-C9139F6F4FBE}"/>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23</xdr:row>
      <xdr:rowOff>9525</xdr:rowOff>
    </xdr:from>
    <xdr:to>
      <xdr:col>5</xdr:col>
      <xdr:colOff>85725</xdr:colOff>
      <xdr:row>24</xdr:row>
      <xdr:rowOff>0</xdr:rowOff>
    </xdr:to>
    <xdr:sp macro="" textlink="">
      <xdr:nvSpPr>
        <xdr:cNvPr id="110" name="AutoShape 16">
          <a:extLst>
            <a:ext uri="{FF2B5EF4-FFF2-40B4-BE49-F238E27FC236}">
              <a16:creationId xmlns:a16="http://schemas.microsoft.com/office/drawing/2014/main" id="{287541AC-7893-4710-A964-AE3E50D1413E}"/>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23</xdr:row>
      <xdr:rowOff>9525</xdr:rowOff>
    </xdr:from>
    <xdr:to>
      <xdr:col>5</xdr:col>
      <xdr:colOff>85725</xdr:colOff>
      <xdr:row>24</xdr:row>
      <xdr:rowOff>0</xdr:rowOff>
    </xdr:to>
    <xdr:sp macro="" textlink="">
      <xdr:nvSpPr>
        <xdr:cNvPr id="111" name="AutoShape 33">
          <a:extLst>
            <a:ext uri="{FF2B5EF4-FFF2-40B4-BE49-F238E27FC236}">
              <a16:creationId xmlns:a16="http://schemas.microsoft.com/office/drawing/2014/main" id="{C2DED5D3-4045-45BD-B7D0-053A5CFD1410}"/>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25</xdr:row>
      <xdr:rowOff>9525</xdr:rowOff>
    </xdr:from>
    <xdr:to>
      <xdr:col>5</xdr:col>
      <xdr:colOff>85725</xdr:colOff>
      <xdr:row>26</xdr:row>
      <xdr:rowOff>0</xdr:rowOff>
    </xdr:to>
    <xdr:sp macro="" textlink="">
      <xdr:nvSpPr>
        <xdr:cNvPr id="112" name="AutoShape 16">
          <a:extLst>
            <a:ext uri="{FF2B5EF4-FFF2-40B4-BE49-F238E27FC236}">
              <a16:creationId xmlns:a16="http://schemas.microsoft.com/office/drawing/2014/main" id="{55CCE69D-21EF-4B43-8665-D718249D792C}"/>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25</xdr:row>
      <xdr:rowOff>9525</xdr:rowOff>
    </xdr:from>
    <xdr:to>
      <xdr:col>5</xdr:col>
      <xdr:colOff>85725</xdr:colOff>
      <xdr:row>26</xdr:row>
      <xdr:rowOff>0</xdr:rowOff>
    </xdr:to>
    <xdr:sp macro="" textlink="">
      <xdr:nvSpPr>
        <xdr:cNvPr id="113" name="AutoShape 33">
          <a:extLst>
            <a:ext uri="{FF2B5EF4-FFF2-40B4-BE49-F238E27FC236}">
              <a16:creationId xmlns:a16="http://schemas.microsoft.com/office/drawing/2014/main" id="{F639979C-B3DB-400D-8905-27FD958E516C}"/>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26</xdr:row>
      <xdr:rowOff>9525</xdr:rowOff>
    </xdr:from>
    <xdr:to>
      <xdr:col>5</xdr:col>
      <xdr:colOff>85725</xdr:colOff>
      <xdr:row>27</xdr:row>
      <xdr:rowOff>0</xdr:rowOff>
    </xdr:to>
    <xdr:sp macro="" textlink="">
      <xdr:nvSpPr>
        <xdr:cNvPr id="114" name="AutoShape 16">
          <a:extLst>
            <a:ext uri="{FF2B5EF4-FFF2-40B4-BE49-F238E27FC236}">
              <a16:creationId xmlns:a16="http://schemas.microsoft.com/office/drawing/2014/main" id="{3944916C-D419-4FE7-8872-EE453DB1C608}"/>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26</xdr:row>
      <xdr:rowOff>9525</xdr:rowOff>
    </xdr:from>
    <xdr:to>
      <xdr:col>5</xdr:col>
      <xdr:colOff>85725</xdr:colOff>
      <xdr:row>27</xdr:row>
      <xdr:rowOff>0</xdr:rowOff>
    </xdr:to>
    <xdr:sp macro="" textlink="">
      <xdr:nvSpPr>
        <xdr:cNvPr id="115" name="AutoShape 33">
          <a:extLst>
            <a:ext uri="{FF2B5EF4-FFF2-40B4-BE49-F238E27FC236}">
              <a16:creationId xmlns:a16="http://schemas.microsoft.com/office/drawing/2014/main" id="{456BC856-ED9F-440E-AC13-30026D715D85}"/>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27</xdr:row>
      <xdr:rowOff>9525</xdr:rowOff>
    </xdr:from>
    <xdr:to>
      <xdr:col>5</xdr:col>
      <xdr:colOff>85725</xdr:colOff>
      <xdr:row>28</xdr:row>
      <xdr:rowOff>0</xdr:rowOff>
    </xdr:to>
    <xdr:sp macro="" textlink="">
      <xdr:nvSpPr>
        <xdr:cNvPr id="116" name="AutoShape 16">
          <a:extLst>
            <a:ext uri="{FF2B5EF4-FFF2-40B4-BE49-F238E27FC236}">
              <a16:creationId xmlns:a16="http://schemas.microsoft.com/office/drawing/2014/main" id="{05E63209-AC55-4298-8480-F919A5D49ED9}"/>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27</xdr:row>
      <xdr:rowOff>9525</xdr:rowOff>
    </xdr:from>
    <xdr:to>
      <xdr:col>5</xdr:col>
      <xdr:colOff>85725</xdr:colOff>
      <xdr:row>28</xdr:row>
      <xdr:rowOff>0</xdr:rowOff>
    </xdr:to>
    <xdr:sp macro="" textlink="">
      <xdr:nvSpPr>
        <xdr:cNvPr id="117" name="AutoShape 33">
          <a:extLst>
            <a:ext uri="{FF2B5EF4-FFF2-40B4-BE49-F238E27FC236}">
              <a16:creationId xmlns:a16="http://schemas.microsoft.com/office/drawing/2014/main" id="{1FDFEDE7-45ED-4B82-9F1E-BBD34C173B81}"/>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28</xdr:row>
      <xdr:rowOff>9525</xdr:rowOff>
    </xdr:from>
    <xdr:to>
      <xdr:col>5</xdr:col>
      <xdr:colOff>85725</xdr:colOff>
      <xdr:row>29</xdr:row>
      <xdr:rowOff>0</xdr:rowOff>
    </xdr:to>
    <xdr:sp macro="" textlink="">
      <xdr:nvSpPr>
        <xdr:cNvPr id="118" name="AutoShape 16">
          <a:extLst>
            <a:ext uri="{FF2B5EF4-FFF2-40B4-BE49-F238E27FC236}">
              <a16:creationId xmlns:a16="http://schemas.microsoft.com/office/drawing/2014/main" id="{5D0A5BDF-F70B-459D-9D5C-AFAFD8BC4527}"/>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28</xdr:row>
      <xdr:rowOff>9525</xdr:rowOff>
    </xdr:from>
    <xdr:to>
      <xdr:col>5</xdr:col>
      <xdr:colOff>85725</xdr:colOff>
      <xdr:row>29</xdr:row>
      <xdr:rowOff>0</xdr:rowOff>
    </xdr:to>
    <xdr:sp macro="" textlink="">
      <xdr:nvSpPr>
        <xdr:cNvPr id="119" name="AutoShape 33">
          <a:extLst>
            <a:ext uri="{FF2B5EF4-FFF2-40B4-BE49-F238E27FC236}">
              <a16:creationId xmlns:a16="http://schemas.microsoft.com/office/drawing/2014/main" id="{0FD35C5D-D87B-4A3B-8F94-6CD6B004DF11}"/>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29</xdr:row>
      <xdr:rowOff>9525</xdr:rowOff>
    </xdr:from>
    <xdr:to>
      <xdr:col>5</xdr:col>
      <xdr:colOff>85725</xdr:colOff>
      <xdr:row>30</xdr:row>
      <xdr:rowOff>0</xdr:rowOff>
    </xdr:to>
    <xdr:sp macro="" textlink="">
      <xdr:nvSpPr>
        <xdr:cNvPr id="120" name="AutoShape 16">
          <a:extLst>
            <a:ext uri="{FF2B5EF4-FFF2-40B4-BE49-F238E27FC236}">
              <a16:creationId xmlns:a16="http://schemas.microsoft.com/office/drawing/2014/main" id="{3E56F673-B759-4180-BAD5-4AA3BE84EC10}"/>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29</xdr:row>
      <xdr:rowOff>9525</xdr:rowOff>
    </xdr:from>
    <xdr:to>
      <xdr:col>5</xdr:col>
      <xdr:colOff>85725</xdr:colOff>
      <xdr:row>30</xdr:row>
      <xdr:rowOff>0</xdr:rowOff>
    </xdr:to>
    <xdr:sp macro="" textlink="">
      <xdr:nvSpPr>
        <xdr:cNvPr id="121" name="AutoShape 33">
          <a:extLst>
            <a:ext uri="{FF2B5EF4-FFF2-40B4-BE49-F238E27FC236}">
              <a16:creationId xmlns:a16="http://schemas.microsoft.com/office/drawing/2014/main" id="{EA12E0BF-52EC-4C5B-A7D1-B25BCA27A335}"/>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31</xdr:row>
      <xdr:rowOff>9525</xdr:rowOff>
    </xdr:from>
    <xdr:to>
      <xdr:col>5</xdr:col>
      <xdr:colOff>85725</xdr:colOff>
      <xdr:row>32</xdr:row>
      <xdr:rowOff>0</xdr:rowOff>
    </xdr:to>
    <xdr:sp macro="" textlink="">
      <xdr:nvSpPr>
        <xdr:cNvPr id="122" name="AutoShape 16">
          <a:extLst>
            <a:ext uri="{FF2B5EF4-FFF2-40B4-BE49-F238E27FC236}">
              <a16:creationId xmlns:a16="http://schemas.microsoft.com/office/drawing/2014/main" id="{9543FFA8-4A57-4784-84BB-7BE751ADE423}"/>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31</xdr:row>
      <xdr:rowOff>9525</xdr:rowOff>
    </xdr:from>
    <xdr:to>
      <xdr:col>5</xdr:col>
      <xdr:colOff>85725</xdr:colOff>
      <xdr:row>32</xdr:row>
      <xdr:rowOff>0</xdr:rowOff>
    </xdr:to>
    <xdr:sp macro="" textlink="">
      <xdr:nvSpPr>
        <xdr:cNvPr id="123" name="AutoShape 33">
          <a:extLst>
            <a:ext uri="{FF2B5EF4-FFF2-40B4-BE49-F238E27FC236}">
              <a16:creationId xmlns:a16="http://schemas.microsoft.com/office/drawing/2014/main" id="{F1C5E51F-36BF-47CD-A5BB-83BA13655362}"/>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124" name="AutoShape 16">
          <a:extLst>
            <a:ext uri="{FF2B5EF4-FFF2-40B4-BE49-F238E27FC236}">
              <a16:creationId xmlns:a16="http://schemas.microsoft.com/office/drawing/2014/main" id="{D660507A-2CD1-4472-AC4A-FF588EF4D042}"/>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32</xdr:row>
      <xdr:rowOff>9525</xdr:rowOff>
    </xdr:from>
    <xdr:to>
      <xdr:col>5</xdr:col>
      <xdr:colOff>85725</xdr:colOff>
      <xdr:row>33</xdr:row>
      <xdr:rowOff>0</xdr:rowOff>
    </xdr:to>
    <xdr:sp macro="" textlink="">
      <xdr:nvSpPr>
        <xdr:cNvPr id="125" name="AutoShape 33">
          <a:extLst>
            <a:ext uri="{FF2B5EF4-FFF2-40B4-BE49-F238E27FC236}">
              <a16:creationId xmlns:a16="http://schemas.microsoft.com/office/drawing/2014/main" id="{A129E14C-EF7A-4D05-8481-42183B916798}"/>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126" name="AutoShape 16">
          <a:extLst>
            <a:ext uri="{FF2B5EF4-FFF2-40B4-BE49-F238E27FC236}">
              <a16:creationId xmlns:a16="http://schemas.microsoft.com/office/drawing/2014/main" id="{E8513D77-04C6-47B9-A365-C8216BF6B4DC}"/>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33</xdr:row>
      <xdr:rowOff>9525</xdr:rowOff>
    </xdr:from>
    <xdr:to>
      <xdr:col>5</xdr:col>
      <xdr:colOff>85725</xdr:colOff>
      <xdr:row>34</xdr:row>
      <xdr:rowOff>0</xdr:rowOff>
    </xdr:to>
    <xdr:sp macro="" textlink="">
      <xdr:nvSpPr>
        <xdr:cNvPr id="127" name="AutoShape 33">
          <a:extLst>
            <a:ext uri="{FF2B5EF4-FFF2-40B4-BE49-F238E27FC236}">
              <a16:creationId xmlns:a16="http://schemas.microsoft.com/office/drawing/2014/main" id="{3A88D07D-8217-4D61-B215-BED0F8D35385}"/>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128" name="AutoShape 16">
          <a:extLst>
            <a:ext uri="{FF2B5EF4-FFF2-40B4-BE49-F238E27FC236}">
              <a16:creationId xmlns:a16="http://schemas.microsoft.com/office/drawing/2014/main" id="{B5616964-2ABF-4AD3-8D7D-1D3C362CC897}"/>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34</xdr:row>
      <xdr:rowOff>9525</xdr:rowOff>
    </xdr:from>
    <xdr:to>
      <xdr:col>5</xdr:col>
      <xdr:colOff>85725</xdr:colOff>
      <xdr:row>35</xdr:row>
      <xdr:rowOff>0</xdr:rowOff>
    </xdr:to>
    <xdr:sp macro="" textlink="">
      <xdr:nvSpPr>
        <xdr:cNvPr id="129" name="AutoShape 33">
          <a:extLst>
            <a:ext uri="{FF2B5EF4-FFF2-40B4-BE49-F238E27FC236}">
              <a16:creationId xmlns:a16="http://schemas.microsoft.com/office/drawing/2014/main" id="{4A9127FB-6E5E-49C4-AE4C-73BE1C8D760B}"/>
            </a:ext>
          </a:extLst>
        </xdr:cNvPr>
        <xdr:cNvSpPr>
          <a:spLocks noChangeArrowheads="1"/>
        </xdr:cNvSpPr>
      </xdr:nvSpPr>
      <xdr:spPr bwMode="auto">
        <a:xfrm rot="5400000">
          <a:off x="4829176" y="4057650"/>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36</xdr:row>
      <xdr:rowOff>9525</xdr:rowOff>
    </xdr:from>
    <xdr:to>
      <xdr:col>5</xdr:col>
      <xdr:colOff>85725</xdr:colOff>
      <xdr:row>37</xdr:row>
      <xdr:rowOff>0</xdr:rowOff>
    </xdr:to>
    <xdr:sp macro="" textlink="">
      <xdr:nvSpPr>
        <xdr:cNvPr id="130" name="AutoShape 24">
          <a:extLst>
            <a:ext uri="{FF2B5EF4-FFF2-40B4-BE49-F238E27FC236}">
              <a16:creationId xmlns:a16="http://schemas.microsoft.com/office/drawing/2014/main" id="{0030D7F6-08A5-43F4-ABED-66AE5B232271}"/>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31" name="AutoShape 25">
          <a:extLst>
            <a:ext uri="{FF2B5EF4-FFF2-40B4-BE49-F238E27FC236}">
              <a16:creationId xmlns:a16="http://schemas.microsoft.com/office/drawing/2014/main" id="{41EDC9AB-3F09-4A7D-A607-22E1C4AA7588}"/>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36</xdr:row>
      <xdr:rowOff>9525</xdr:rowOff>
    </xdr:from>
    <xdr:to>
      <xdr:col>5</xdr:col>
      <xdr:colOff>85725</xdr:colOff>
      <xdr:row>37</xdr:row>
      <xdr:rowOff>0</xdr:rowOff>
    </xdr:to>
    <xdr:sp macro="" textlink="">
      <xdr:nvSpPr>
        <xdr:cNvPr id="132" name="AutoShape 22">
          <a:extLst>
            <a:ext uri="{FF2B5EF4-FFF2-40B4-BE49-F238E27FC236}">
              <a16:creationId xmlns:a16="http://schemas.microsoft.com/office/drawing/2014/main" id="{AC0EC44A-A1C4-4B51-8872-DE9E23664735}"/>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36</xdr:row>
      <xdr:rowOff>9525</xdr:rowOff>
    </xdr:from>
    <xdr:to>
      <xdr:col>5</xdr:col>
      <xdr:colOff>85725</xdr:colOff>
      <xdr:row>37</xdr:row>
      <xdr:rowOff>0</xdr:rowOff>
    </xdr:to>
    <xdr:sp macro="" textlink="">
      <xdr:nvSpPr>
        <xdr:cNvPr id="133" name="AutoShape 32">
          <a:extLst>
            <a:ext uri="{FF2B5EF4-FFF2-40B4-BE49-F238E27FC236}">
              <a16:creationId xmlns:a16="http://schemas.microsoft.com/office/drawing/2014/main" id="{3736D5A1-C5D0-4B4C-9DAF-245EF3EC041B}"/>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36</xdr:row>
      <xdr:rowOff>9525</xdr:rowOff>
    </xdr:from>
    <xdr:to>
      <xdr:col>5</xdr:col>
      <xdr:colOff>85725</xdr:colOff>
      <xdr:row>37</xdr:row>
      <xdr:rowOff>0</xdr:rowOff>
    </xdr:to>
    <xdr:sp macro="" textlink="">
      <xdr:nvSpPr>
        <xdr:cNvPr id="134" name="AutoShape 14">
          <a:extLst>
            <a:ext uri="{FF2B5EF4-FFF2-40B4-BE49-F238E27FC236}">
              <a16:creationId xmlns:a16="http://schemas.microsoft.com/office/drawing/2014/main" id="{CBDF68B4-7E4C-4D57-B6AE-EFC10FCDDC4A}"/>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36</xdr:row>
      <xdr:rowOff>9525</xdr:rowOff>
    </xdr:from>
    <xdr:to>
      <xdr:col>5</xdr:col>
      <xdr:colOff>85725</xdr:colOff>
      <xdr:row>37</xdr:row>
      <xdr:rowOff>0</xdr:rowOff>
    </xdr:to>
    <xdr:sp macro="" textlink="">
      <xdr:nvSpPr>
        <xdr:cNvPr id="135" name="AutoShape 19">
          <a:extLst>
            <a:ext uri="{FF2B5EF4-FFF2-40B4-BE49-F238E27FC236}">
              <a16:creationId xmlns:a16="http://schemas.microsoft.com/office/drawing/2014/main" id="{1E20CE68-C156-4F9C-B66D-4B3FA82E308F}"/>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36" name="AutoShape 22">
          <a:extLst>
            <a:ext uri="{FF2B5EF4-FFF2-40B4-BE49-F238E27FC236}">
              <a16:creationId xmlns:a16="http://schemas.microsoft.com/office/drawing/2014/main" id="{DB4D69D9-E90C-489C-88BF-9B704906F982}"/>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37" name="AutoShape 32">
          <a:extLst>
            <a:ext uri="{FF2B5EF4-FFF2-40B4-BE49-F238E27FC236}">
              <a16:creationId xmlns:a16="http://schemas.microsoft.com/office/drawing/2014/main" id="{A2B81265-16E7-48BB-91B0-F8AA5A5E5591}"/>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38" name="AutoShape 14">
          <a:extLst>
            <a:ext uri="{FF2B5EF4-FFF2-40B4-BE49-F238E27FC236}">
              <a16:creationId xmlns:a16="http://schemas.microsoft.com/office/drawing/2014/main" id="{93FF5459-107D-4577-9B45-ED86C2CC5DA0}"/>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39" name="AutoShape 19">
          <a:extLst>
            <a:ext uri="{FF2B5EF4-FFF2-40B4-BE49-F238E27FC236}">
              <a16:creationId xmlns:a16="http://schemas.microsoft.com/office/drawing/2014/main" id="{B049D212-8CC4-48DA-898B-EA7FDD9B3BF0}"/>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36</xdr:row>
      <xdr:rowOff>9525</xdr:rowOff>
    </xdr:from>
    <xdr:to>
      <xdr:col>5</xdr:col>
      <xdr:colOff>85725</xdr:colOff>
      <xdr:row>37</xdr:row>
      <xdr:rowOff>0</xdr:rowOff>
    </xdr:to>
    <xdr:sp macro="" textlink="">
      <xdr:nvSpPr>
        <xdr:cNvPr id="140" name="AutoShape 16">
          <a:extLst>
            <a:ext uri="{FF2B5EF4-FFF2-40B4-BE49-F238E27FC236}">
              <a16:creationId xmlns:a16="http://schemas.microsoft.com/office/drawing/2014/main" id="{13DA44F3-F76B-41F4-8F11-9B8CF7846CD4}"/>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36</xdr:row>
      <xdr:rowOff>9525</xdr:rowOff>
    </xdr:from>
    <xdr:to>
      <xdr:col>5</xdr:col>
      <xdr:colOff>85725</xdr:colOff>
      <xdr:row>37</xdr:row>
      <xdr:rowOff>0</xdr:rowOff>
    </xdr:to>
    <xdr:sp macro="" textlink="">
      <xdr:nvSpPr>
        <xdr:cNvPr id="141" name="AutoShape 33">
          <a:extLst>
            <a:ext uri="{FF2B5EF4-FFF2-40B4-BE49-F238E27FC236}">
              <a16:creationId xmlns:a16="http://schemas.microsoft.com/office/drawing/2014/main" id="{E1CFC9D3-3B44-47D6-860E-A7173CA93C61}"/>
            </a:ext>
          </a:extLst>
        </xdr:cNvPr>
        <xdr:cNvSpPr>
          <a:spLocks noChangeArrowheads="1"/>
        </xdr:cNvSpPr>
      </xdr:nvSpPr>
      <xdr:spPr bwMode="auto">
        <a:xfrm rot="5400000">
          <a:off x="4843463" y="73866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42" name="AutoShape 16">
          <a:extLst>
            <a:ext uri="{FF2B5EF4-FFF2-40B4-BE49-F238E27FC236}">
              <a16:creationId xmlns:a16="http://schemas.microsoft.com/office/drawing/2014/main" id="{25A8C55C-FAE7-44B2-980D-D4C94EDC70A0}"/>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37</xdr:row>
      <xdr:rowOff>9525</xdr:rowOff>
    </xdr:from>
    <xdr:to>
      <xdr:col>5</xdr:col>
      <xdr:colOff>85725</xdr:colOff>
      <xdr:row>38</xdr:row>
      <xdr:rowOff>0</xdr:rowOff>
    </xdr:to>
    <xdr:sp macro="" textlink="">
      <xdr:nvSpPr>
        <xdr:cNvPr id="143" name="AutoShape 33">
          <a:extLst>
            <a:ext uri="{FF2B5EF4-FFF2-40B4-BE49-F238E27FC236}">
              <a16:creationId xmlns:a16="http://schemas.microsoft.com/office/drawing/2014/main" id="{7C6022C0-6423-44CB-B3DA-8F2D89A0EE43}"/>
            </a:ext>
          </a:extLst>
        </xdr:cNvPr>
        <xdr:cNvSpPr>
          <a:spLocks noChangeArrowheads="1"/>
        </xdr:cNvSpPr>
      </xdr:nvSpPr>
      <xdr:spPr bwMode="auto">
        <a:xfrm rot="5400000">
          <a:off x="4843463" y="7577138"/>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39</xdr:row>
      <xdr:rowOff>9525</xdr:rowOff>
    </xdr:from>
    <xdr:to>
      <xdr:col>5</xdr:col>
      <xdr:colOff>85725</xdr:colOff>
      <xdr:row>40</xdr:row>
      <xdr:rowOff>0</xdr:rowOff>
    </xdr:to>
    <xdr:sp macro="" textlink="">
      <xdr:nvSpPr>
        <xdr:cNvPr id="144" name="AutoShape 21">
          <a:extLst>
            <a:ext uri="{FF2B5EF4-FFF2-40B4-BE49-F238E27FC236}">
              <a16:creationId xmlns:a16="http://schemas.microsoft.com/office/drawing/2014/main" id="{E7E2A710-7E28-4576-A216-FA3759F384A1}"/>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39</xdr:row>
      <xdr:rowOff>9525</xdr:rowOff>
    </xdr:from>
    <xdr:to>
      <xdr:col>5</xdr:col>
      <xdr:colOff>85725</xdr:colOff>
      <xdr:row>40</xdr:row>
      <xdr:rowOff>0</xdr:rowOff>
    </xdr:to>
    <xdr:sp macro="" textlink="">
      <xdr:nvSpPr>
        <xdr:cNvPr id="145" name="AutoShape 18">
          <a:extLst>
            <a:ext uri="{FF2B5EF4-FFF2-40B4-BE49-F238E27FC236}">
              <a16:creationId xmlns:a16="http://schemas.microsoft.com/office/drawing/2014/main" id="{6268602F-A842-4A6A-B034-042EB110F55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39</xdr:row>
      <xdr:rowOff>9525</xdr:rowOff>
    </xdr:from>
    <xdr:to>
      <xdr:col>5</xdr:col>
      <xdr:colOff>85725</xdr:colOff>
      <xdr:row>40</xdr:row>
      <xdr:rowOff>0</xdr:rowOff>
    </xdr:to>
    <xdr:sp macro="" textlink="">
      <xdr:nvSpPr>
        <xdr:cNvPr id="146" name="AutoShape 25">
          <a:extLst>
            <a:ext uri="{FF2B5EF4-FFF2-40B4-BE49-F238E27FC236}">
              <a16:creationId xmlns:a16="http://schemas.microsoft.com/office/drawing/2014/main" id="{3653A15D-06B1-4CF8-A83B-84DB0362EE1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39</xdr:row>
      <xdr:rowOff>9525</xdr:rowOff>
    </xdr:from>
    <xdr:to>
      <xdr:col>5</xdr:col>
      <xdr:colOff>85725</xdr:colOff>
      <xdr:row>40</xdr:row>
      <xdr:rowOff>0</xdr:rowOff>
    </xdr:to>
    <xdr:sp macro="" textlink="">
      <xdr:nvSpPr>
        <xdr:cNvPr id="147" name="AutoShape 22">
          <a:extLst>
            <a:ext uri="{FF2B5EF4-FFF2-40B4-BE49-F238E27FC236}">
              <a16:creationId xmlns:a16="http://schemas.microsoft.com/office/drawing/2014/main" id="{6ECFEE5C-6DDB-41D4-BDC3-5B681AE2918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39</xdr:row>
      <xdr:rowOff>9525</xdr:rowOff>
    </xdr:from>
    <xdr:to>
      <xdr:col>5</xdr:col>
      <xdr:colOff>85725</xdr:colOff>
      <xdr:row>40</xdr:row>
      <xdr:rowOff>0</xdr:rowOff>
    </xdr:to>
    <xdr:sp macro="" textlink="">
      <xdr:nvSpPr>
        <xdr:cNvPr id="148" name="AutoShape 32">
          <a:extLst>
            <a:ext uri="{FF2B5EF4-FFF2-40B4-BE49-F238E27FC236}">
              <a16:creationId xmlns:a16="http://schemas.microsoft.com/office/drawing/2014/main" id="{CCF0BB8D-61A4-4DCC-AEFD-5DB0D4656D5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39</xdr:row>
      <xdr:rowOff>9525</xdr:rowOff>
    </xdr:from>
    <xdr:to>
      <xdr:col>5</xdr:col>
      <xdr:colOff>85725</xdr:colOff>
      <xdr:row>40</xdr:row>
      <xdr:rowOff>0</xdr:rowOff>
    </xdr:to>
    <xdr:sp macro="" textlink="">
      <xdr:nvSpPr>
        <xdr:cNvPr id="149" name="AutoShape 14">
          <a:extLst>
            <a:ext uri="{FF2B5EF4-FFF2-40B4-BE49-F238E27FC236}">
              <a16:creationId xmlns:a16="http://schemas.microsoft.com/office/drawing/2014/main" id="{EF69ED20-E525-4C7E-BBF9-E328F2A6C90C}"/>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39</xdr:row>
      <xdr:rowOff>9525</xdr:rowOff>
    </xdr:from>
    <xdr:to>
      <xdr:col>5</xdr:col>
      <xdr:colOff>85725</xdr:colOff>
      <xdr:row>40</xdr:row>
      <xdr:rowOff>0</xdr:rowOff>
    </xdr:to>
    <xdr:sp macro="" textlink="">
      <xdr:nvSpPr>
        <xdr:cNvPr id="150" name="AutoShape 19">
          <a:extLst>
            <a:ext uri="{FF2B5EF4-FFF2-40B4-BE49-F238E27FC236}">
              <a16:creationId xmlns:a16="http://schemas.microsoft.com/office/drawing/2014/main" id="{6C4D74D2-3E86-4EE7-9CE5-7DAAA01D07E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39</xdr:row>
      <xdr:rowOff>9525</xdr:rowOff>
    </xdr:from>
    <xdr:to>
      <xdr:col>5</xdr:col>
      <xdr:colOff>85725</xdr:colOff>
      <xdr:row>40</xdr:row>
      <xdr:rowOff>0</xdr:rowOff>
    </xdr:to>
    <xdr:sp macro="" textlink="">
      <xdr:nvSpPr>
        <xdr:cNvPr id="151" name="AutoShape 16">
          <a:extLst>
            <a:ext uri="{FF2B5EF4-FFF2-40B4-BE49-F238E27FC236}">
              <a16:creationId xmlns:a16="http://schemas.microsoft.com/office/drawing/2014/main" id="{87C98E8A-1EE1-4875-B9E2-70FDA474C17E}"/>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39</xdr:row>
      <xdr:rowOff>9525</xdr:rowOff>
    </xdr:from>
    <xdr:to>
      <xdr:col>5</xdr:col>
      <xdr:colOff>85725</xdr:colOff>
      <xdr:row>40</xdr:row>
      <xdr:rowOff>0</xdr:rowOff>
    </xdr:to>
    <xdr:sp macro="" textlink="">
      <xdr:nvSpPr>
        <xdr:cNvPr id="152" name="AutoShape 33">
          <a:extLst>
            <a:ext uri="{FF2B5EF4-FFF2-40B4-BE49-F238E27FC236}">
              <a16:creationId xmlns:a16="http://schemas.microsoft.com/office/drawing/2014/main" id="{65AB275C-9D41-4EB1-88BF-2B8BCFBB6570}"/>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53" name="AutoShape 21">
          <a:extLst>
            <a:ext uri="{FF2B5EF4-FFF2-40B4-BE49-F238E27FC236}">
              <a16:creationId xmlns:a16="http://schemas.microsoft.com/office/drawing/2014/main" id="{F17808E9-2A7B-49F9-B8C2-A000B0EEDBEA}"/>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54" name="AutoShape 18">
          <a:extLst>
            <a:ext uri="{FF2B5EF4-FFF2-40B4-BE49-F238E27FC236}">
              <a16:creationId xmlns:a16="http://schemas.microsoft.com/office/drawing/2014/main" id="{22A5DEBF-C2FF-4A2B-9168-54E50B06FD0B}"/>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55" name="AutoShape 25">
          <a:extLst>
            <a:ext uri="{FF2B5EF4-FFF2-40B4-BE49-F238E27FC236}">
              <a16:creationId xmlns:a16="http://schemas.microsoft.com/office/drawing/2014/main" id="{FE279A7C-0A8D-4998-B521-99E03456922D}"/>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56" name="AutoShape 22">
          <a:extLst>
            <a:ext uri="{FF2B5EF4-FFF2-40B4-BE49-F238E27FC236}">
              <a16:creationId xmlns:a16="http://schemas.microsoft.com/office/drawing/2014/main" id="{B1FF392F-7498-4B23-961B-B1D9CA1ED154}"/>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57" name="AutoShape 32">
          <a:extLst>
            <a:ext uri="{FF2B5EF4-FFF2-40B4-BE49-F238E27FC236}">
              <a16:creationId xmlns:a16="http://schemas.microsoft.com/office/drawing/2014/main" id="{63149A12-25DA-440A-9FCA-A27AD0BE79B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58" name="AutoShape 14">
          <a:extLst>
            <a:ext uri="{FF2B5EF4-FFF2-40B4-BE49-F238E27FC236}">
              <a16:creationId xmlns:a16="http://schemas.microsoft.com/office/drawing/2014/main" id="{537CBA75-7585-40E8-8F21-E7874A76F849}"/>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59" name="AutoShape 19">
          <a:extLst>
            <a:ext uri="{FF2B5EF4-FFF2-40B4-BE49-F238E27FC236}">
              <a16:creationId xmlns:a16="http://schemas.microsoft.com/office/drawing/2014/main" id="{B3BDFBB6-63A3-4B08-BB9F-C55CD7C6F1C8}"/>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60" name="AutoShape 16">
          <a:extLst>
            <a:ext uri="{FF2B5EF4-FFF2-40B4-BE49-F238E27FC236}">
              <a16:creationId xmlns:a16="http://schemas.microsoft.com/office/drawing/2014/main" id="{B5489C4A-4DFA-4499-9519-47471700858D}"/>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40</xdr:row>
      <xdr:rowOff>9525</xdr:rowOff>
    </xdr:from>
    <xdr:to>
      <xdr:col>5</xdr:col>
      <xdr:colOff>85725</xdr:colOff>
      <xdr:row>41</xdr:row>
      <xdr:rowOff>0</xdr:rowOff>
    </xdr:to>
    <xdr:sp macro="" textlink="">
      <xdr:nvSpPr>
        <xdr:cNvPr id="161" name="AutoShape 33">
          <a:extLst>
            <a:ext uri="{FF2B5EF4-FFF2-40B4-BE49-F238E27FC236}">
              <a16:creationId xmlns:a16="http://schemas.microsoft.com/office/drawing/2014/main" id="{3D94F828-FF08-4273-BFDB-246EE47A2985}"/>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62" name="AutoShape 21">
          <a:extLst>
            <a:ext uri="{FF2B5EF4-FFF2-40B4-BE49-F238E27FC236}">
              <a16:creationId xmlns:a16="http://schemas.microsoft.com/office/drawing/2014/main" id="{8967A2BF-9538-46B0-B3D9-9BBA4C238687}"/>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63" name="AutoShape 18">
          <a:extLst>
            <a:ext uri="{FF2B5EF4-FFF2-40B4-BE49-F238E27FC236}">
              <a16:creationId xmlns:a16="http://schemas.microsoft.com/office/drawing/2014/main" id="{59D0E4EE-88ED-4C11-9804-F4A1C76BE42A}"/>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64" name="AutoShape 25">
          <a:extLst>
            <a:ext uri="{FF2B5EF4-FFF2-40B4-BE49-F238E27FC236}">
              <a16:creationId xmlns:a16="http://schemas.microsoft.com/office/drawing/2014/main" id="{7AC8FAF7-BB82-4C5C-970D-4B3870C1CA3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65" name="AutoShape 22">
          <a:extLst>
            <a:ext uri="{FF2B5EF4-FFF2-40B4-BE49-F238E27FC236}">
              <a16:creationId xmlns:a16="http://schemas.microsoft.com/office/drawing/2014/main" id="{F02214F0-A383-4CE2-9BD6-00A723C87668}"/>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66" name="AutoShape 32">
          <a:extLst>
            <a:ext uri="{FF2B5EF4-FFF2-40B4-BE49-F238E27FC236}">
              <a16:creationId xmlns:a16="http://schemas.microsoft.com/office/drawing/2014/main" id="{4A77B353-9FA8-42A2-8345-F84E8174E9D0}"/>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67" name="AutoShape 14">
          <a:extLst>
            <a:ext uri="{FF2B5EF4-FFF2-40B4-BE49-F238E27FC236}">
              <a16:creationId xmlns:a16="http://schemas.microsoft.com/office/drawing/2014/main" id="{BCD245DA-CB6F-4D82-AAB9-B64CDB11ACB9}"/>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68" name="AutoShape 19">
          <a:extLst>
            <a:ext uri="{FF2B5EF4-FFF2-40B4-BE49-F238E27FC236}">
              <a16:creationId xmlns:a16="http://schemas.microsoft.com/office/drawing/2014/main" id="{B4C5E6BB-18F0-4C6D-98DE-F67178F44BA3}"/>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69" name="AutoShape 16">
          <a:extLst>
            <a:ext uri="{FF2B5EF4-FFF2-40B4-BE49-F238E27FC236}">
              <a16:creationId xmlns:a16="http://schemas.microsoft.com/office/drawing/2014/main" id="{161C6BD6-EE8D-424D-A3E8-E80949DA22AD}"/>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41</xdr:row>
      <xdr:rowOff>9525</xdr:rowOff>
    </xdr:from>
    <xdr:to>
      <xdr:col>5</xdr:col>
      <xdr:colOff>85725</xdr:colOff>
      <xdr:row>42</xdr:row>
      <xdr:rowOff>0</xdr:rowOff>
    </xdr:to>
    <xdr:sp macro="" textlink="">
      <xdr:nvSpPr>
        <xdr:cNvPr id="170" name="AutoShape 33">
          <a:extLst>
            <a:ext uri="{FF2B5EF4-FFF2-40B4-BE49-F238E27FC236}">
              <a16:creationId xmlns:a16="http://schemas.microsoft.com/office/drawing/2014/main" id="{A4859EB8-DAA0-4C5C-9392-D6A3E57C4ADA}"/>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71" name="AutoShape 21">
          <a:extLst>
            <a:ext uri="{FF2B5EF4-FFF2-40B4-BE49-F238E27FC236}">
              <a16:creationId xmlns:a16="http://schemas.microsoft.com/office/drawing/2014/main" id="{FFDA2E7A-B757-4D3B-A4C3-B3A145A38317}"/>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72" name="AutoShape 18">
          <a:extLst>
            <a:ext uri="{FF2B5EF4-FFF2-40B4-BE49-F238E27FC236}">
              <a16:creationId xmlns:a16="http://schemas.microsoft.com/office/drawing/2014/main" id="{A5011485-9E4B-497F-8A4D-CE9A255ECE7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73" name="AutoShape 25">
          <a:extLst>
            <a:ext uri="{FF2B5EF4-FFF2-40B4-BE49-F238E27FC236}">
              <a16:creationId xmlns:a16="http://schemas.microsoft.com/office/drawing/2014/main" id="{E5D6E92F-9168-4935-992D-149C602F2EF9}"/>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74" name="AutoShape 22">
          <a:extLst>
            <a:ext uri="{FF2B5EF4-FFF2-40B4-BE49-F238E27FC236}">
              <a16:creationId xmlns:a16="http://schemas.microsoft.com/office/drawing/2014/main" id="{853849E6-8095-446B-8E78-DA54821FC203}"/>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75" name="AutoShape 32">
          <a:extLst>
            <a:ext uri="{FF2B5EF4-FFF2-40B4-BE49-F238E27FC236}">
              <a16:creationId xmlns:a16="http://schemas.microsoft.com/office/drawing/2014/main" id="{31D75BC7-BC47-43A1-994C-DD3942ECEAC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76" name="AutoShape 14">
          <a:extLst>
            <a:ext uri="{FF2B5EF4-FFF2-40B4-BE49-F238E27FC236}">
              <a16:creationId xmlns:a16="http://schemas.microsoft.com/office/drawing/2014/main" id="{66DB4233-FCFD-47F7-9428-58CDB02E4BC4}"/>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77" name="AutoShape 19">
          <a:extLst>
            <a:ext uri="{FF2B5EF4-FFF2-40B4-BE49-F238E27FC236}">
              <a16:creationId xmlns:a16="http://schemas.microsoft.com/office/drawing/2014/main" id="{A6C5BD35-1007-4C93-B8B5-03031ACB1C49}"/>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78" name="AutoShape 16">
          <a:extLst>
            <a:ext uri="{FF2B5EF4-FFF2-40B4-BE49-F238E27FC236}">
              <a16:creationId xmlns:a16="http://schemas.microsoft.com/office/drawing/2014/main" id="{ED049FAD-0BAA-497F-B859-B75833B690CB}"/>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42</xdr:row>
      <xdr:rowOff>9525</xdr:rowOff>
    </xdr:from>
    <xdr:to>
      <xdr:col>5</xdr:col>
      <xdr:colOff>85725</xdr:colOff>
      <xdr:row>43</xdr:row>
      <xdr:rowOff>0</xdr:rowOff>
    </xdr:to>
    <xdr:sp macro="" textlink="">
      <xdr:nvSpPr>
        <xdr:cNvPr id="179" name="AutoShape 33">
          <a:extLst>
            <a:ext uri="{FF2B5EF4-FFF2-40B4-BE49-F238E27FC236}">
              <a16:creationId xmlns:a16="http://schemas.microsoft.com/office/drawing/2014/main" id="{293FD774-83F8-407D-A111-89F6EBE024EB}"/>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44</xdr:row>
      <xdr:rowOff>9525</xdr:rowOff>
    </xdr:from>
    <xdr:to>
      <xdr:col>5</xdr:col>
      <xdr:colOff>85725</xdr:colOff>
      <xdr:row>45</xdr:row>
      <xdr:rowOff>0</xdr:rowOff>
    </xdr:to>
    <xdr:sp macro="" textlink="">
      <xdr:nvSpPr>
        <xdr:cNvPr id="180" name="AutoShape 21">
          <a:extLst>
            <a:ext uri="{FF2B5EF4-FFF2-40B4-BE49-F238E27FC236}">
              <a16:creationId xmlns:a16="http://schemas.microsoft.com/office/drawing/2014/main" id="{231D2109-6EC4-459E-B061-2F8D59F181C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44</xdr:row>
      <xdr:rowOff>9525</xdr:rowOff>
    </xdr:from>
    <xdr:to>
      <xdr:col>5</xdr:col>
      <xdr:colOff>85725</xdr:colOff>
      <xdr:row>45</xdr:row>
      <xdr:rowOff>0</xdr:rowOff>
    </xdr:to>
    <xdr:sp macro="" textlink="">
      <xdr:nvSpPr>
        <xdr:cNvPr id="181" name="AutoShape 18">
          <a:extLst>
            <a:ext uri="{FF2B5EF4-FFF2-40B4-BE49-F238E27FC236}">
              <a16:creationId xmlns:a16="http://schemas.microsoft.com/office/drawing/2014/main" id="{61A0233E-9939-4EDC-B598-7A02F92FBEF0}"/>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44</xdr:row>
      <xdr:rowOff>9525</xdr:rowOff>
    </xdr:from>
    <xdr:to>
      <xdr:col>5</xdr:col>
      <xdr:colOff>85725</xdr:colOff>
      <xdr:row>45</xdr:row>
      <xdr:rowOff>0</xdr:rowOff>
    </xdr:to>
    <xdr:sp macro="" textlink="">
      <xdr:nvSpPr>
        <xdr:cNvPr id="182" name="AutoShape 25">
          <a:extLst>
            <a:ext uri="{FF2B5EF4-FFF2-40B4-BE49-F238E27FC236}">
              <a16:creationId xmlns:a16="http://schemas.microsoft.com/office/drawing/2014/main" id="{E5CD83B3-3D4F-440B-A7A9-3E1BC7DE64C1}"/>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44</xdr:row>
      <xdr:rowOff>9525</xdr:rowOff>
    </xdr:from>
    <xdr:to>
      <xdr:col>5</xdr:col>
      <xdr:colOff>85725</xdr:colOff>
      <xdr:row>45</xdr:row>
      <xdr:rowOff>0</xdr:rowOff>
    </xdr:to>
    <xdr:sp macro="" textlink="">
      <xdr:nvSpPr>
        <xdr:cNvPr id="183" name="AutoShape 22">
          <a:extLst>
            <a:ext uri="{FF2B5EF4-FFF2-40B4-BE49-F238E27FC236}">
              <a16:creationId xmlns:a16="http://schemas.microsoft.com/office/drawing/2014/main" id="{A3D750B2-35FD-41FA-BAD3-43D46170E46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44</xdr:row>
      <xdr:rowOff>9525</xdr:rowOff>
    </xdr:from>
    <xdr:to>
      <xdr:col>5</xdr:col>
      <xdr:colOff>85725</xdr:colOff>
      <xdr:row>45</xdr:row>
      <xdr:rowOff>0</xdr:rowOff>
    </xdr:to>
    <xdr:sp macro="" textlink="">
      <xdr:nvSpPr>
        <xdr:cNvPr id="184" name="AutoShape 32">
          <a:extLst>
            <a:ext uri="{FF2B5EF4-FFF2-40B4-BE49-F238E27FC236}">
              <a16:creationId xmlns:a16="http://schemas.microsoft.com/office/drawing/2014/main" id="{4D101504-1E7D-4C36-9CAB-BAC19E0F9599}"/>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44</xdr:row>
      <xdr:rowOff>9525</xdr:rowOff>
    </xdr:from>
    <xdr:to>
      <xdr:col>5</xdr:col>
      <xdr:colOff>85725</xdr:colOff>
      <xdr:row>45</xdr:row>
      <xdr:rowOff>0</xdr:rowOff>
    </xdr:to>
    <xdr:sp macro="" textlink="">
      <xdr:nvSpPr>
        <xdr:cNvPr id="185" name="AutoShape 14">
          <a:extLst>
            <a:ext uri="{FF2B5EF4-FFF2-40B4-BE49-F238E27FC236}">
              <a16:creationId xmlns:a16="http://schemas.microsoft.com/office/drawing/2014/main" id="{9D588BF1-7FD4-423E-BFFF-7E8871CB937E}"/>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44</xdr:row>
      <xdr:rowOff>9525</xdr:rowOff>
    </xdr:from>
    <xdr:to>
      <xdr:col>5</xdr:col>
      <xdr:colOff>85725</xdr:colOff>
      <xdr:row>45</xdr:row>
      <xdr:rowOff>0</xdr:rowOff>
    </xdr:to>
    <xdr:sp macro="" textlink="">
      <xdr:nvSpPr>
        <xdr:cNvPr id="186" name="AutoShape 19">
          <a:extLst>
            <a:ext uri="{FF2B5EF4-FFF2-40B4-BE49-F238E27FC236}">
              <a16:creationId xmlns:a16="http://schemas.microsoft.com/office/drawing/2014/main" id="{04D992E3-4CCD-4754-9F30-E0F38AB70E2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44</xdr:row>
      <xdr:rowOff>9525</xdr:rowOff>
    </xdr:from>
    <xdr:to>
      <xdr:col>5</xdr:col>
      <xdr:colOff>85725</xdr:colOff>
      <xdr:row>45</xdr:row>
      <xdr:rowOff>0</xdr:rowOff>
    </xdr:to>
    <xdr:sp macro="" textlink="">
      <xdr:nvSpPr>
        <xdr:cNvPr id="187" name="AutoShape 16">
          <a:extLst>
            <a:ext uri="{FF2B5EF4-FFF2-40B4-BE49-F238E27FC236}">
              <a16:creationId xmlns:a16="http://schemas.microsoft.com/office/drawing/2014/main" id="{E1BA9977-DEA4-4404-B60B-9B2A0F43C2D0}"/>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44</xdr:row>
      <xdr:rowOff>9525</xdr:rowOff>
    </xdr:from>
    <xdr:to>
      <xdr:col>5</xdr:col>
      <xdr:colOff>85725</xdr:colOff>
      <xdr:row>45</xdr:row>
      <xdr:rowOff>0</xdr:rowOff>
    </xdr:to>
    <xdr:sp macro="" textlink="">
      <xdr:nvSpPr>
        <xdr:cNvPr id="188" name="AutoShape 33">
          <a:extLst>
            <a:ext uri="{FF2B5EF4-FFF2-40B4-BE49-F238E27FC236}">
              <a16:creationId xmlns:a16="http://schemas.microsoft.com/office/drawing/2014/main" id="{39280BD9-BCC6-4A12-A2E4-24B719F189E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89" name="AutoShape 21">
          <a:extLst>
            <a:ext uri="{FF2B5EF4-FFF2-40B4-BE49-F238E27FC236}">
              <a16:creationId xmlns:a16="http://schemas.microsoft.com/office/drawing/2014/main" id="{30B7CBF8-D24A-4FA4-90C3-3E2FFE10F94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90" name="AutoShape 18">
          <a:extLst>
            <a:ext uri="{FF2B5EF4-FFF2-40B4-BE49-F238E27FC236}">
              <a16:creationId xmlns:a16="http://schemas.microsoft.com/office/drawing/2014/main" id="{B755F3FD-2AB3-48FD-A0E3-8E1419033F23}"/>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91" name="AutoShape 25">
          <a:extLst>
            <a:ext uri="{FF2B5EF4-FFF2-40B4-BE49-F238E27FC236}">
              <a16:creationId xmlns:a16="http://schemas.microsoft.com/office/drawing/2014/main" id="{53E5C74B-DBC3-4BD7-9B53-4E15990F691C}"/>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92" name="AutoShape 22">
          <a:extLst>
            <a:ext uri="{FF2B5EF4-FFF2-40B4-BE49-F238E27FC236}">
              <a16:creationId xmlns:a16="http://schemas.microsoft.com/office/drawing/2014/main" id="{FAE47359-3A7D-4EA4-ABC2-6E5DFED9A742}"/>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93" name="AutoShape 32">
          <a:extLst>
            <a:ext uri="{FF2B5EF4-FFF2-40B4-BE49-F238E27FC236}">
              <a16:creationId xmlns:a16="http://schemas.microsoft.com/office/drawing/2014/main" id="{3C102109-5D6A-468F-A08A-E62A8463A6EB}"/>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94" name="AutoShape 14">
          <a:extLst>
            <a:ext uri="{FF2B5EF4-FFF2-40B4-BE49-F238E27FC236}">
              <a16:creationId xmlns:a16="http://schemas.microsoft.com/office/drawing/2014/main" id="{FA0384CC-4876-4238-AB9B-225E58E2083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95" name="AutoShape 19">
          <a:extLst>
            <a:ext uri="{FF2B5EF4-FFF2-40B4-BE49-F238E27FC236}">
              <a16:creationId xmlns:a16="http://schemas.microsoft.com/office/drawing/2014/main" id="{3B7475C5-9C4C-4E7C-9352-8277D220E277}"/>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96" name="AutoShape 16">
          <a:extLst>
            <a:ext uri="{FF2B5EF4-FFF2-40B4-BE49-F238E27FC236}">
              <a16:creationId xmlns:a16="http://schemas.microsoft.com/office/drawing/2014/main" id="{4CC2A9A6-D31E-42F0-A449-60C2C1B55E81}"/>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45</xdr:row>
      <xdr:rowOff>9525</xdr:rowOff>
    </xdr:from>
    <xdr:to>
      <xdr:col>5</xdr:col>
      <xdr:colOff>85725</xdr:colOff>
      <xdr:row>46</xdr:row>
      <xdr:rowOff>0</xdr:rowOff>
    </xdr:to>
    <xdr:sp macro="" textlink="">
      <xdr:nvSpPr>
        <xdr:cNvPr id="197" name="AutoShape 33">
          <a:extLst>
            <a:ext uri="{FF2B5EF4-FFF2-40B4-BE49-F238E27FC236}">
              <a16:creationId xmlns:a16="http://schemas.microsoft.com/office/drawing/2014/main" id="{A5DEECAA-8B61-4F2A-B42E-9CA451490FCA}"/>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198" name="AutoShape 21">
          <a:extLst>
            <a:ext uri="{FF2B5EF4-FFF2-40B4-BE49-F238E27FC236}">
              <a16:creationId xmlns:a16="http://schemas.microsoft.com/office/drawing/2014/main" id="{6A6C81BD-0226-45EB-A89F-304A1604C461}"/>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199" name="AutoShape 18">
          <a:extLst>
            <a:ext uri="{FF2B5EF4-FFF2-40B4-BE49-F238E27FC236}">
              <a16:creationId xmlns:a16="http://schemas.microsoft.com/office/drawing/2014/main" id="{F1AF4BA9-23C7-4285-8C97-662339B5D16E}"/>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200" name="AutoShape 25">
          <a:extLst>
            <a:ext uri="{FF2B5EF4-FFF2-40B4-BE49-F238E27FC236}">
              <a16:creationId xmlns:a16="http://schemas.microsoft.com/office/drawing/2014/main" id="{F6AE3C64-01BC-43EB-BB15-40891F485AC0}"/>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201" name="AutoShape 22">
          <a:extLst>
            <a:ext uri="{FF2B5EF4-FFF2-40B4-BE49-F238E27FC236}">
              <a16:creationId xmlns:a16="http://schemas.microsoft.com/office/drawing/2014/main" id="{358E1689-6B6C-4337-91C3-F1931A1D15C6}"/>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202" name="AutoShape 32">
          <a:extLst>
            <a:ext uri="{FF2B5EF4-FFF2-40B4-BE49-F238E27FC236}">
              <a16:creationId xmlns:a16="http://schemas.microsoft.com/office/drawing/2014/main" id="{FA310E6D-28E1-4DB1-AC2B-121479731DDD}"/>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203" name="AutoShape 14">
          <a:extLst>
            <a:ext uri="{FF2B5EF4-FFF2-40B4-BE49-F238E27FC236}">
              <a16:creationId xmlns:a16="http://schemas.microsoft.com/office/drawing/2014/main" id="{8C182FDA-3682-403D-A465-8A933D54FB0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204" name="AutoShape 19">
          <a:extLst>
            <a:ext uri="{FF2B5EF4-FFF2-40B4-BE49-F238E27FC236}">
              <a16:creationId xmlns:a16="http://schemas.microsoft.com/office/drawing/2014/main" id="{736368A6-02DE-470D-A474-E32F18AA997A}"/>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205" name="AutoShape 16">
          <a:extLst>
            <a:ext uri="{FF2B5EF4-FFF2-40B4-BE49-F238E27FC236}">
              <a16:creationId xmlns:a16="http://schemas.microsoft.com/office/drawing/2014/main" id="{6B385275-A77C-436F-B017-86916CABC9ED}"/>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46</xdr:row>
      <xdr:rowOff>9525</xdr:rowOff>
    </xdr:from>
    <xdr:to>
      <xdr:col>5</xdr:col>
      <xdr:colOff>85725</xdr:colOff>
      <xdr:row>47</xdr:row>
      <xdr:rowOff>0</xdr:rowOff>
    </xdr:to>
    <xdr:sp macro="" textlink="">
      <xdr:nvSpPr>
        <xdr:cNvPr id="206" name="AutoShape 33">
          <a:extLst>
            <a:ext uri="{FF2B5EF4-FFF2-40B4-BE49-F238E27FC236}">
              <a16:creationId xmlns:a16="http://schemas.microsoft.com/office/drawing/2014/main" id="{ED100818-EFB4-4DD3-9097-37FF67707E9F}"/>
            </a:ext>
          </a:extLst>
        </xdr:cNvPr>
        <xdr:cNvSpPr>
          <a:spLocks noChangeArrowheads="1"/>
        </xdr:cNvSpPr>
      </xdr:nvSpPr>
      <xdr:spPr bwMode="auto">
        <a:xfrm rot="5400000">
          <a:off x="4848226" y="8143875"/>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52</xdr:row>
      <xdr:rowOff>0</xdr:rowOff>
    </xdr:from>
    <xdr:to>
      <xdr:col>6</xdr:col>
      <xdr:colOff>95250</xdr:colOff>
      <xdr:row>53</xdr:row>
      <xdr:rowOff>0</xdr:rowOff>
    </xdr:to>
    <xdr:sp macro="" textlink="">
      <xdr:nvSpPr>
        <xdr:cNvPr id="207" name="AutoShape 21">
          <a:extLst>
            <a:ext uri="{FF2B5EF4-FFF2-40B4-BE49-F238E27FC236}">
              <a16:creationId xmlns:a16="http://schemas.microsoft.com/office/drawing/2014/main" id="{E29E9DE6-3E4F-426E-9F30-0EBADD4DE2C7}"/>
            </a:ext>
          </a:extLst>
        </xdr:cNvPr>
        <xdr:cNvSpPr>
          <a:spLocks noChangeArrowheads="1"/>
        </xdr:cNvSpPr>
      </xdr:nvSpPr>
      <xdr:spPr bwMode="auto">
        <a:xfrm rot="5400000">
          <a:off x="6024563" y="109108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53</xdr:row>
      <xdr:rowOff>0</xdr:rowOff>
    </xdr:from>
    <xdr:to>
      <xdr:col>6</xdr:col>
      <xdr:colOff>95250</xdr:colOff>
      <xdr:row>54</xdr:row>
      <xdr:rowOff>0</xdr:rowOff>
    </xdr:to>
    <xdr:sp macro="" textlink="">
      <xdr:nvSpPr>
        <xdr:cNvPr id="208" name="AutoShape 21">
          <a:extLst>
            <a:ext uri="{FF2B5EF4-FFF2-40B4-BE49-F238E27FC236}">
              <a16:creationId xmlns:a16="http://schemas.microsoft.com/office/drawing/2014/main" id="{86DA972C-C605-41CE-AFD5-EB63B9F63570}"/>
            </a:ext>
          </a:extLst>
        </xdr:cNvPr>
        <xdr:cNvSpPr>
          <a:spLocks noChangeArrowheads="1"/>
        </xdr:cNvSpPr>
      </xdr:nvSpPr>
      <xdr:spPr bwMode="auto">
        <a:xfrm rot="5400000">
          <a:off x="6024563" y="109108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54</xdr:row>
      <xdr:rowOff>0</xdr:rowOff>
    </xdr:from>
    <xdr:to>
      <xdr:col>6</xdr:col>
      <xdr:colOff>95250</xdr:colOff>
      <xdr:row>54</xdr:row>
      <xdr:rowOff>0</xdr:rowOff>
    </xdr:to>
    <xdr:sp macro="" textlink="">
      <xdr:nvSpPr>
        <xdr:cNvPr id="209" name="AutoShape 21">
          <a:extLst>
            <a:ext uri="{FF2B5EF4-FFF2-40B4-BE49-F238E27FC236}">
              <a16:creationId xmlns:a16="http://schemas.microsoft.com/office/drawing/2014/main" id="{2E96D763-20CD-449F-9241-D256285F1A9D}"/>
            </a:ext>
          </a:extLst>
        </xdr:cNvPr>
        <xdr:cNvSpPr>
          <a:spLocks noChangeArrowheads="1"/>
        </xdr:cNvSpPr>
      </xdr:nvSpPr>
      <xdr:spPr bwMode="auto">
        <a:xfrm rot="5400000">
          <a:off x="6024563" y="1108233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54</xdr:row>
      <xdr:rowOff>0</xdr:rowOff>
    </xdr:from>
    <xdr:to>
      <xdr:col>6</xdr:col>
      <xdr:colOff>95250</xdr:colOff>
      <xdr:row>54</xdr:row>
      <xdr:rowOff>0</xdr:rowOff>
    </xdr:to>
    <xdr:sp macro="" textlink="">
      <xdr:nvSpPr>
        <xdr:cNvPr id="210" name="AutoShape 21">
          <a:extLst>
            <a:ext uri="{FF2B5EF4-FFF2-40B4-BE49-F238E27FC236}">
              <a16:creationId xmlns:a16="http://schemas.microsoft.com/office/drawing/2014/main" id="{259A57AE-DF75-4380-AE8F-43D1D7EC7A2D}"/>
            </a:ext>
          </a:extLst>
        </xdr:cNvPr>
        <xdr:cNvSpPr>
          <a:spLocks noChangeArrowheads="1"/>
        </xdr:cNvSpPr>
      </xdr:nvSpPr>
      <xdr:spPr bwMode="auto">
        <a:xfrm rot="5400000">
          <a:off x="6024563" y="109108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54</xdr:row>
      <xdr:rowOff>0</xdr:rowOff>
    </xdr:from>
    <xdr:to>
      <xdr:col>6</xdr:col>
      <xdr:colOff>95250</xdr:colOff>
      <xdr:row>55</xdr:row>
      <xdr:rowOff>0</xdr:rowOff>
    </xdr:to>
    <xdr:sp macro="" textlink="">
      <xdr:nvSpPr>
        <xdr:cNvPr id="212" name="AutoShape 21">
          <a:extLst>
            <a:ext uri="{FF2B5EF4-FFF2-40B4-BE49-F238E27FC236}">
              <a16:creationId xmlns:a16="http://schemas.microsoft.com/office/drawing/2014/main" id="{A0BD12FE-A18D-42E2-8AA2-FA2E099BBFFF}"/>
            </a:ext>
          </a:extLst>
        </xdr:cNvPr>
        <xdr:cNvSpPr>
          <a:spLocks noChangeArrowheads="1"/>
        </xdr:cNvSpPr>
      </xdr:nvSpPr>
      <xdr:spPr bwMode="auto">
        <a:xfrm rot="5400000">
          <a:off x="6022182" y="11399044"/>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54</xdr:row>
      <xdr:rowOff>0</xdr:rowOff>
    </xdr:from>
    <xdr:to>
      <xdr:col>6</xdr:col>
      <xdr:colOff>95250</xdr:colOff>
      <xdr:row>55</xdr:row>
      <xdr:rowOff>0</xdr:rowOff>
    </xdr:to>
    <xdr:sp macro="" textlink="">
      <xdr:nvSpPr>
        <xdr:cNvPr id="213" name="AutoShape 21">
          <a:extLst>
            <a:ext uri="{FF2B5EF4-FFF2-40B4-BE49-F238E27FC236}">
              <a16:creationId xmlns:a16="http://schemas.microsoft.com/office/drawing/2014/main" id="{16EC0608-095F-4559-8FA0-C5B9E095C7DE}"/>
            </a:ext>
          </a:extLst>
        </xdr:cNvPr>
        <xdr:cNvSpPr>
          <a:spLocks noChangeArrowheads="1"/>
        </xdr:cNvSpPr>
      </xdr:nvSpPr>
      <xdr:spPr bwMode="auto">
        <a:xfrm rot="5400000">
          <a:off x="6022182" y="11399044"/>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3</xdr:row>
      <xdr:rowOff>0</xdr:rowOff>
    </xdr:from>
    <xdr:to>
      <xdr:col>7</xdr:col>
      <xdr:colOff>85725</xdr:colOff>
      <xdr:row>4</xdr:row>
      <xdr:rowOff>0</xdr:rowOff>
    </xdr:to>
    <xdr:sp macro="" textlink="">
      <xdr:nvSpPr>
        <xdr:cNvPr id="68876" name="AutoShape 1">
          <a:extLst>
            <a:ext uri="{FF2B5EF4-FFF2-40B4-BE49-F238E27FC236}">
              <a16:creationId xmlns:a16="http://schemas.microsoft.com/office/drawing/2014/main" id="{00000000-0008-0000-0700-00000C0D0100}"/>
            </a:ext>
          </a:extLst>
        </xdr:cNvPr>
        <xdr:cNvSpPr>
          <a:spLocks noChangeArrowheads="1"/>
        </xdr:cNvSpPr>
      </xdr:nvSpPr>
      <xdr:spPr bwMode="auto">
        <a:xfrm rot="5400000">
          <a:off x="3557588" y="10048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5</xdr:row>
      <xdr:rowOff>9525</xdr:rowOff>
    </xdr:from>
    <xdr:to>
      <xdr:col>7</xdr:col>
      <xdr:colOff>85725</xdr:colOff>
      <xdr:row>6</xdr:row>
      <xdr:rowOff>0</xdr:rowOff>
    </xdr:to>
    <xdr:sp macro="" textlink="">
      <xdr:nvSpPr>
        <xdr:cNvPr id="68877" name="AutoShape 2">
          <a:extLst>
            <a:ext uri="{FF2B5EF4-FFF2-40B4-BE49-F238E27FC236}">
              <a16:creationId xmlns:a16="http://schemas.microsoft.com/office/drawing/2014/main" id="{00000000-0008-0000-0700-00000D0D0100}"/>
            </a:ext>
          </a:extLst>
        </xdr:cNvPr>
        <xdr:cNvSpPr>
          <a:spLocks noChangeArrowheads="1"/>
        </xdr:cNvSpPr>
      </xdr:nvSpPr>
      <xdr:spPr bwMode="auto">
        <a:xfrm rot="5400000">
          <a:off x="3562350" y="11811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xdr:row>
      <xdr:rowOff>9525</xdr:rowOff>
    </xdr:from>
    <xdr:to>
      <xdr:col>7</xdr:col>
      <xdr:colOff>85725</xdr:colOff>
      <xdr:row>7</xdr:row>
      <xdr:rowOff>0</xdr:rowOff>
    </xdr:to>
    <xdr:sp macro="" textlink="">
      <xdr:nvSpPr>
        <xdr:cNvPr id="68881" name="AutoShape 10">
          <a:extLst>
            <a:ext uri="{FF2B5EF4-FFF2-40B4-BE49-F238E27FC236}">
              <a16:creationId xmlns:a16="http://schemas.microsoft.com/office/drawing/2014/main" id="{00000000-0008-0000-0700-0000110D0100}"/>
            </a:ext>
          </a:extLst>
        </xdr:cNvPr>
        <xdr:cNvSpPr>
          <a:spLocks noChangeArrowheads="1"/>
        </xdr:cNvSpPr>
      </xdr:nvSpPr>
      <xdr:spPr bwMode="auto">
        <a:xfrm rot="5400000">
          <a:off x="3562350" y="15240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10</xdr:row>
      <xdr:rowOff>9525</xdr:rowOff>
    </xdr:from>
    <xdr:to>
      <xdr:col>7</xdr:col>
      <xdr:colOff>85725</xdr:colOff>
      <xdr:row>11</xdr:row>
      <xdr:rowOff>0</xdr:rowOff>
    </xdr:to>
    <xdr:sp macro="" textlink="">
      <xdr:nvSpPr>
        <xdr:cNvPr id="68883" name="AutoShape 15">
          <a:extLst>
            <a:ext uri="{FF2B5EF4-FFF2-40B4-BE49-F238E27FC236}">
              <a16:creationId xmlns:a16="http://schemas.microsoft.com/office/drawing/2014/main" id="{00000000-0008-0000-0700-0000130D0100}"/>
            </a:ext>
          </a:extLst>
        </xdr:cNvPr>
        <xdr:cNvSpPr>
          <a:spLocks noChangeArrowheads="1"/>
        </xdr:cNvSpPr>
      </xdr:nvSpPr>
      <xdr:spPr bwMode="auto">
        <a:xfrm rot="5400000">
          <a:off x="3562350" y="292417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11</xdr:row>
      <xdr:rowOff>9525</xdr:rowOff>
    </xdr:from>
    <xdr:to>
      <xdr:col>7</xdr:col>
      <xdr:colOff>85725</xdr:colOff>
      <xdr:row>12</xdr:row>
      <xdr:rowOff>0</xdr:rowOff>
    </xdr:to>
    <xdr:sp macro="" textlink="">
      <xdr:nvSpPr>
        <xdr:cNvPr id="68884" name="AutoShape 17">
          <a:extLst>
            <a:ext uri="{FF2B5EF4-FFF2-40B4-BE49-F238E27FC236}">
              <a16:creationId xmlns:a16="http://schemas.microsoft.com/office/drawing/2014/main" id="{00000000-0008-0000-0700-0000140D0100}"/>
            </a:ext>
          </a:extLst>
        </xdr:cNvPr>
        <xdr:cNvSpPr>
          <a:spLocks noChangeArrowheads="1"/>
        </xdr:cNvSpPr>
      </xdr:nvSpPr>
      <xdr:spPr bwMode="auto">
        <a:xfrm rot="5400000">
          <a:off x="3562350" y="30956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15</xdr:row>
      <xdr:rowOff>9525</xdr:rowOff>
    </xdr:from>
    <xdr:to>
      <xdr:col>7</xdr:col>
      <xdr:colOff>85725</xdr:colOff>
      <xdr:row>16</xdr:row>
      <xdr:rowOff>0</xdr:rowOff>
    </xdr:to>
    <xdr:sp macro="" textlink="">
      <xdr:nvSpPr>
        <xdr:cNvPr id="68885" name="AutoShape 18">
          <a:extLst>
            <a:ext uri="{FF2B5EF4-FFF2-40B4-BE49-F238E27FC236}">
              <a16:creationId xmlns:a16="http://schemas.microsoft.com/office/drawing/2014/main" id="{00000000-0008-0000-0700-0000150D0100}"/>
            </a:ext>
          </a:extLst>
        </xdr:cNvPr>
        <xdr:cNvSpPr>
          <a:spLocks noChangeArrowheads="1"/>
        </xdr:cNvSpPr>
      </xdr:nvSpPr>
      <xdr:spPr bwMode="auto">
        <a:xfrm rot="5400000">
          <a:off x="3562350" y="34480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21</xdr:row>
      <xdr:rowOff>0</xdr:rowOff>
    </xdr:from>
    <xdr:to>
      <xdr:col>7</xdr:col>
      <xdr:colOff>85725</xdr:colOff>
      <xdr:row>22</xdr:row>
      <xdr:rowOff>0</xdr:rowOff>
    </xdr:to>
    <xdr:sp macro="" textlink="">
      <xdr:nvSpPr>
        <xdr:cNvPr id="68886" name="AutoShape 21">
          <a:extLst>
            <a:ext uri="{FF2B5EF4-FFF2-40B4-BE49-F238E27FC236}">
              <a16:creationId xmlns:a16="http://schemas.microsoft.com/office/drawing/2014/main" id="{00000000-0008-0000-0700-0000160D0100}"/>
            </a:ext>
          </a:extLst>
        </xdr:cNvPr>
        <xdr:cNvSpPr>
          <a:spLocks noChangeArrowheads="1"/>
        </xdr:cNvSpPr>
      </xdr:nvSpPr>
      <xdr:spPr bwMode="auto">
        <a:xfrm rot="5400000">
          <a:off x="3552825" y="4162425"/>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27</xdr:row>
      <xdr:rowOff>9525</xdr:rowOff>
    </xdr:from>
    <xdr:to>
      <xdr:col>7</xdr:col>
      <xdr:colOff>85725</xdr:colOff>
      <xdr:row>28</xdr:row>
      <xdr:rowOff>0</xdr:rowOff>
    </xdr:to>
    <xdr:sp macro="" textlink="">
      <xdr:nvSpPr>
        <xdr:cNvPr id="68888" name="AutoShape 24">
          <a:extLst>
            <a:ext uri="{FF2B5EF4-FFF2-40B4-BE49-F238E27FC236}">
              <a16:creationId xmlns:a16="http://schemas.microsoft.com/office/drawing/2014/main" id="{00000000-0008-0000-0700-0000180D0100}"/>
            </a:ext>
          </a:extLst>
        </xdr:cNvPr>
        <xdr:cNvSpPr>
          <a:spLocks noChangeArrowheads="1"/>
        </xdr:cNvSpPr>
      </xdr:nvSpPr>
      <xdr:spPr bwMode="auto">
        <a:xfrm rot="5400000">
          <a:off x="3557588" y="43481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9</xdr:col>
      <xdr:colOff>285750</xdr:colOff>
      <xdr:row>7</xdr:row>
      <xdr:rowOff>57150</xdr:rowOff>
    </xdr:from>
    <xdr:to>
      <xdr:col>9</xdr:col>
      <xdr:colOff>304800</xdr:colOff>
      <xdr:row>29</xdr:row>
      <xdr:rowOff>85725</xdr:rowOff>
    </xdr:to>
    <xdr:sp macro="" textlink="">
      <xdr:nvSpPr>
        <xdr:cNvPr id="68889" name="Line 11">
          <a:extLst>
            <a:ext uri="{FF2B5EF4-FFF2-40B4-BE49-F238E27FC236}">
              <a16:creationId xmlns:a16="http://schemas.microsoft.com/office/drawing/2014/main" id="{00000000-0008-0000-0700-0000190D0100}"/>
            </a:ext>
          </a:extLst>
        </xdr:cNvPr>
        <xdr:cNvSpPr>
          <a:spLocks noChangeShapeType="1"/>
        </xdr:cNvSpPr>
      </xdr:nvSpPr>
      <xdr:spPr bwMode="auto">
        <a:xfrm flipH="1">
          <a:off x="5410200" y="1885950"/>
          <a:ext cx="19050" cy="2857500"/>
        </a:xfrm>
        <a:prstGeom prst="line">
          <a:avLst/>
        </a:prstGeom>
        <a:noFill/>
        <a:ln w="38100">
          <a:solidFill>
            <a:srgbClr val="000000"/>
          </a:solidFill>
          <a:round/>
          <a:headEnd/>
          <a:tailEnd/>
        </a:ln>
      </xdr:spPr>
    </xdr:sp>
    <xdr:clientData/>
  </xdr:twoCellAnchor>
  <xdr:twoCellAnchor>
    <xdr:from>
      <xdr:col>9</xdr:col>
      <xdr:colOff>85725</xdr:colOff>
      <xdr:row>7</xdr:row>
      <xdr:rowOff>66675</xdr:rowOff>
    </xdr:from>
    <xdr:to>
      <xdr:col>9</xdr:col>
      <xdr:colOff>314325</xdr:colOff>
      <xdr:row>7</xdr:row>
      <xdr:rowOff>66675</xdr:rowOff>
    </xdr:to>
    <xdr:sp macro="" textlink="">
      <xdr:nvSpPr>
        <xdr:cNvPr id="68890" name="Line 12">
          <a:extLst>
            <a:ext uri="{FF2B5EF4-FFF2-40B4-BE49-F238E27FC236}">
              <a16:creationId xmlns:a16="http://schemas.microsoft.com/office/drawing/2014/main" id="{00000000-0008-0000-0700-00001A0D0100}"/>
            </a:ext>
          </a:extLst>
        </xdr:cNvPr>
        <xdr:cNvSpPr>
          <a:spLocks noChangeShapeType="1"/>
        </xdr:cNvSpPr>
      </xdr:nvSpPr>
      <xdr:spPr bwMode="auto">
        <a:xfrm flipV="1">
          <a:off x="5210175" y="1895475"/>
          <a:ext cx="228600" cy="0"/>
        </a:xfrm>
        <a:prstGeom prst="line">
          <a:avLst/>
        </a:prstGeom>
        <a:noFill/>
        <a:ln w="19050">
          <a:solidFill>
            <a:srgbClr val="000000"/>
          </a:solidFill>
          <a:round/>
          <a:headEnd type="diamond" w="med" len="med"/>
          <a:tailEnd/>
        </a:ln>
      </xdr:spPr>
    </xdr:sp>
    <xdr:clientData/>
  </xdr:twoCellAnchor>
  <xdr:twoCellAnchor>
    <xdr:from>
      <xdr:col>9</xdr:col>
      <xdr:colOff>76200</xdr:colOff>
      <xdr:row>15</xdr:row>
      <xdr:rowOff>95250</xdr:rowOff>
    </xdr:from>
    <xdr:to>
      <xdr:col>9</xdr:col>
      <xdr:colOff>304800</xdr:colOff>
      <xdr:row>15</xdr:row>
      <xdr:rowOff>95250</xdr:rowOff>
    </xdr:to>
    <xdr:sp macro="" textlink="">
      <xdr:nvSpPr>
        <xdr:cNvPr id="68891" name="Line 28">
          <a:extLst>
            <a:ext uri="{FF2B5EF4-FFF2-40B4-BE49-F238E27FC236}">
              <a16:creationId xmlns:a16="http://schemas.microsoft.com/office/drawing/2014/main" id="{00000000-0008-0000-0700-00001B0D0100}"/>
            </a:ext>
          </a:extLst>
        </xdr:cNvPr>
        <xdr:cNvSpPr>
          <a:spLocks noChangeShapeType="1"/>
        </xdr:cNvSpPr>
      </xdr:nvSpPr>
      <xdr:spPr bwMode="auto">
        <a:xfrm flipV="1">
          <a:off x="5200650" y="3495675"/>
          <a:ext cx="228600" cy="0"/>
        </a:xfrm>
        <a:prstGeom prst="line">
          <a:avLst/>
        </a:prstGeom>
        <a:noFill/>
        <a:ln w="19050">
          <a:solidFill>
            <a:srgbClr val="000000"/>
          </a:solidFill>
          <a:round/>
          <a:headEnd type="diamond" w="med" len="med"/>
          <a:tailEnd/>
        </a:ln>
      </xdr:spPr>
    </xdr:sp>
    <xdr:clientData/>
  </xdr:twoCellAnchor>
  <xdr:twoCellAnchor>
    <xdr:from>
      <xdr:col>9</xdr:col>
      <xdr:colOff>76200</xdr:colOff>
      <xdr:row>27</xdr:row>
      <xdr:rowOff>123825</xdr:rowOff>
    </xdr:from>
    <xdr:to>
      <xdr:col>9</xdr:col>
      <xdr:colOff>304800</xdr:colOff>
      <xdr:row>27</xdr:row>
      <xdr:rowOff>123825</xdr:rowOff>
    </xdr:to>
    <xdr:sp macro="" textlink="">
      <xdr:nvSpPr>
        <xdr:cNvPr id="68892" name="Line 29">
          <a:extLst>
            <a:ext uri="{FF2B5EF4-FFF2-40B4-BE49-F238E27FC236}">
              <a16:creationId xmlns:a16="http://schemas.microsoft.com/office/drawing/2014/main" id="{00000000-0008-0000-0700-00001C0D0100}"/>
            </a:ext>
          </a:extLst>
        </xdr:cNvPr>
        <xdr:cNvSpPr>
          <a:spLocks noChangeShapeType="1"/>
        </xdr:cNvSpPr>
      </xdr:nvSpPr>
      <xdr:spPr bwMode="auto">
        <a:xfrm flipV="1">
          <a:off x="5200650" y="4419600"/>
          <a:ext cx="228600" cy="0"/>
        </a:xfrm>
        <a:prstGeom prst="line">
          <a:avLst/>
        </a:prstGeom>
        <a:noFill/>
        <a:ln w="19050">
          <a:solidFill>
            <a:srgbClr val="000000"/>
          </a:solidFill>
          <a:round/>
          <a:headEnd type="diamond" w="med" len="med"/>
          <a:tailEnd/>
        </a:ln>
      </xdr:spPr>
    </xdr:sp>
    <xdr:clientData/>
  </xdr:twoCellAnchor>
  <xdr:twoCellAnchor>
    <xdr:from>
      <xdr:col>9</xdr:col>
      <xdr:colOff>65088</xdr:colOff>
      <xdr:row>29</xdr:row>
      <xdr:rowOff>66675</xdr:rowOff>
    </xdr:from>
    <xdr:to>
      <xdr:col>9</xdr:col>
      <xdr:colOff>293688</xdr:colOff>
      <xdr:row>29</xdr:row>
      <xdr:rowOff>66675</xdr:rowOff>
    </xdr:to>
    <xdr:sp macro="" textlink="">
      <xdr:nvSpPr>
        <xdr:cNvPr id="10" name="Line 30">
          <a:extLst>
            <a:ext uri="{FF2B5EF4-FFF2-40B4-BE49-F238E27FC236}">
              <a16:creationId xmlns:a16="http://schemas.microsoft.com/office/drawing/2014/main" id="{00000000-0008-0000-0700-00001D0D0100}"/>
            </a:ext>
          </a:extLst>
        </xdr:cNvPr>
        <xdr:cNvSpPr>
          <a:spLocks noChangeShapeType="1"/>
        </xdr:cNvSpPr>
      </xdr:nvSpPr>
      <xdr:spPr bwMode="auto">
        <a:xfrm flipV="1">
          <a:off x="6465888" y="5267325"/>
          <a:ext cx="228600" cy="0"/>
        </a:xfrm>
        <a:prstGeom prst="line">
          <a:avLst/>
        </a:prstGeom>
        <a:noFill/>
        <a:ln w="38100">
          <a:solidFill>
            <a:srgbClr val="000000"/>
          </a:solidFill>
          <a:round/>
          <a:headEnd type="triangle" w="med" len="med"/>
          <a:tailEnd/>
        </a:ln>
      </xdr:spPr>
    </xdr:sp>
    <xdr:clientData/>
  </xdr:twoCellAnchor>
  <xdr:twoCellAnchor>
    <xdr:from>
      <xdr:col>7</xdr:col>
      <xdr:colOff>0</xdr:colOff>
      <xdr:row>12</xdr:row>
      <xdr:rowOff>0</xdr:rowOff>
    </xdr:from>
    <xdr:to>
      <xdr:col>7</xdr:col>
      <xdr:colOff>85725</xdr:colOff>
      <xdr:row>12</xdr:row>
      <xdr:rowOff>161925</xdr:rowOff>
    </xdr:to>
    <xdr:sp macro="" textlink="">
      <xdr:nvSpPr>
        <xdr:cNvPr id="68895" name="AutoShape 17">
          <a:extLst>
            <a:ext uri="{FF2B5EF4-FFF2-40B4-BE49-F238E27FC236}">
              <a16:creationId xmlns:a16="http://schemas.microsoft.com/office/drawing/2014/main" id="{00000000-0008-0000-0700-00001F0D0100}"/>
            </a:ext>
          </a:extLst>
        </xdr:cNvPr>
        <xdr:cNvSpPr>
          <a:spLocks noChangeArrowheads="1"/>
        </xdr:cNvSpPr>
      </xdr:nvSpPr>
      <xdr:spPr bwMode="auto">
        <a:xfrm rot="5400000">
          <a:off x="3562350" y="32575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18</xdr:row>
      <xdr:rowOff>0</xdr:rowOff>
    </xdr:from>
    <xdr:to>
      <xdr:col>7</xdr:col>
      <xdr:colOff>76200</xdr:colOff>
      <xdr:row>18</xdr:row>
      <xdr:rowOff>161925</xdr:rowOff>
    </xdr:to>
    <xdr:sp macro="" textlink="">
      <xdr:nvSpPr>
        <xdr:cNvPr id="68896" name="AutoShape 21">
          <a:extLst>
            <a:ext uri="{FF2B5EF4-FFF2-40B4-BE49-F238E27FC236}">
              <a16:creationId xmlns:a16="http://schemas.microsoft.com/office/drawing/2014/main" id="{00000000-0008-0000-0700-0000200D0100}"/>
            </a:ext>
          </a:extLst>
        </xdr:cNvPr>
        <xdr:cNvSpPr>
          <a:spLocks noChangeArrowheads="1"/>
        </xdr:cNvSpPr>
      </xdr:nvSpPr>
      <xdr:spPr bwMode="auto">
        <a:xfrm rot="5400000">
          <a:off x="3681412" y="396716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9525</xdr:colOff>
      <xdr:row>27</xdr:row>
      <xdr:rowOff>0</xdr:rowOff>
    </xdr:from>
    <xdr:to>
      <xdr:col>8</xdr:col>
      <xdr:colOff>95250</xdr:colOff>
      <xdr:row>28</xdr:row>
      <xdr:rowOff>0</xdr:rowOff>
    </xdr:to>
    <xdr:sp macro="" textlink="">
      <xdr:nvSpPr>
        <xdr:cNvPr id="68897" name="AutoShape 21">
          <a:extLst>
            <a:ext uri="{FF2B5EF4-FFF2-40B4-BE49-F238E27FC236}">
              <a16:creationId xmlns:a16="http://schemas.microsoft.com/office/drawing/2014/main" id="{00000000-0008-0000-0700-0000210D0100}"/>
            </a:ext>
          </a:extLst>
        </xdr:cNvPr>
        <xdr:cNvSpPr>
          <a:spLocks noChangeArrowheads="1"/>
        </xdr:cNvSpPr>
      </xdr:nvSpPr>
      <xdr:spPr bwMode="auto">
        <a:xfrm rot="5400000">
          <a:off x="4371975" y="4343400"/>
          <a:ext cx="18097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9525</xdr:colOff>
      <xdr:row>29</xdr:row>
      <xdr:rowOff>0</xdr:rowOff>
    </xdr:from>
    <xdr:to>
      <xdr:col>8</xdr:col>
      <xdr:colOff>95250</xdr:colOff>
      <xdr:row>30</xdr:row>
      <xdr:rowOff>0</xdr:rowOff>
    </xdr:to>
    <xdr:sp macro="" textlink="">
      <xdr:nvSpPr>
        <xdr:cNvPr id="26" name="AutoShape 21">
          <a:extLst>
            <a:ext uri="{FF2B5EF4-FFF2-40B4-BE49-F238E27FC236}">
              <a16:creationId xmlns:a16="http://schemas.microsoft.com/office/drawing/2014/main" id="{00000000-0008-0000-0700-00001A000000}"/>
            </a:ext>
          </a:extLst>
        </xdr:cNvPr>
        <xdr:cNvSpPr>
          <a:spLocks noChangeArrowheads="1"/>
        </xdr:cNvSpPr>
      </xdr:nvSpPr>
      <xdr:spPr bwMode="auto">
        <a:xfrm rot="5400000">
          <a:off x="4695825" y="4200525"/>
          <a:ext cx="2381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9525</xdr:colOff>
      <xdr:row>15</xdr:row>
      <xdr:rowOff>0</xdr:rowOff>
    </xdr:from>
    <xdr:to>
      <xdr:col>8</xdr:col>
      <xdr:colOff>95250</xdr:colOff>
      <xdr:row>16</xdr:row>
      <xdr:rowOff>0</xdr:rowOff>
    </xdr:to>
    <xdr:sp macro="" textlink="">
      <xdr:nvSpPr>
        <xdr:cNvPr id="27" name="AutoShape 21">
          <a:extLst>
            <a:ext uri="{FF2B5EF4-FFF2-40B4-BE49-F238E27FC236}">
              <a16:creationId xmlns:a16="http://schemas.microsoft.com/office/drawing/2014/main" id="{00000000-0008-0000-0700-00001B000000}"/>
            </a:ext>
          </a:extLst>
        </xdr:cNvPr>
        <xdr:cNvSpPr>
          <a:spLocks noChangeArrowheads="1"/>
        </xdr:cNvSpPr>
      </xdr:nvSpPr>
      <xdr:spPr bwMode="auto">
        <a:xfrm rot="5400000">
          <a:off x="4476750" y="4352925"/>
          <a:ext cx="2381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9525</xdr:colOff>
      <xdr:row>7</xdr:row>
      <xdr:rowOff>0</xdr:rowOff>
    </xdr:from>
    <xdr:to>
      <xdr:col>8</xdr:col>
      <xdr:colOff>95250</xdr:colOff>
      <xdr:row>8</xdr:row>
      <xdr:rowOff>0</xdr:rowOff>
    </xdr:to>
    <xdr:sp macro="" textlink="">
      <xdr:nvSpPr>
        <xdr:cNvPr id="28" name="AutoShape 21">
          <a:extLst>
            <a:ext uri="{FF2B5EF4-FFF2-40B4-BE49-F238E27FC236}">
              <a16:creationId xmlns:a16="http://schemas.microsoft.com/office/drawing/2014/main" id="{00000000-0008-0000-0700-00001C000000}"/>
            </a:ext>
          </a:extLst>
        </xdr:cNvPr>
        <xdr:cNvSpPr>
          <a:spLocks noChangeArrowheads="1"/>
        </xdr:cNvSpPr>
      </xdr:nvSpPr>
      <xdr:spPr bwMode="auto">
        <a:xfrm rot="5400000">
          <a:off x="4476750" y="3390900"/>
          <a:ext cx="2381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19</xdr:row>
      <xdr:rowOff>0</xdr:rowOff>
    </xdr:from>
    <xdr:to>
      <xdr:col>7</xdr:col>
      <xdr:colOff>76200</xdr:colOff>
      <xdr:row>19</xdr:row>
      <xdr:rowOff>161925</xdr:rowOff>
    </xdr:to>
    <xdr:sp macro="" textlink="">
      <xdr:nvSpPr>
        <xdr:cNvPr id="29" name="AutoShape 21">
          <a:extLst>
            <a:ext uri="{FF2B5EF4-FFF2-40B4-BE49-F238E27FC236}">
              <a16:creationId xmlns:a16="http://schemas.microsoft.com/office/drawing/2014/main" id="{00000000-0008-0000-0700-00001D000000}"/>
            </a:ext>
          </a:extLst>
        </xdr:cNvPr>
        <xdr:cNvSpPr>
          <a:spLocks noChangeArrowheads="1"/>
        </xdr:cNvSpPr>
      </xdr:nvSpPr>
      <xdr:spPr bwMode="auto">
        <a:xfrm rot="5400000">
          <a:off x="3681412" y="396716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20</xdr:row>
      <xdr:rowOff>0</xdr:rowOff>
    </xdr:from>
    <xdr:to>
      <xdr:col>7</xdr:col>
      <xdr:colOff>76200</xdr:colOff>
      <xdr:row>20</xdr:row>
      <xdr:rowOff>161925</xdr:rowOff>
    </xdr:to>
    <xdr:sp macro="" textlink="">
      <xdr:nvSpPr>
        <xdr:cNvPr id="30" name="AutoShape 21">
          <a:extLst>
            <a:ext uri="{FF2B5EF4-FFF2-40B4-BE49-F238E27FC236}">
              <a16:creationId xmlns:a16="http://schemas.microsoft.com/office/drawing/2014/main" id="{00000000-0008-0000-0700-00001E000000}"/>
            </a:ext>
          </a:extLst>
        </xdr:cNvPr>
        <xdr:cNvSpPr>
          <a:spLocks noChangeArrowheads="1"/>
        </xdr:cNvSpPr>
      </xdr:nvSpPr>
      <xdr:spPr bwMode="auto">
        <a:xfrm rot="5400000">
          <a:off x="3681412" y="413861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21</xdr:row>
      <xdr:rowOff>0</xdr:rowOff>
    </xdr:from>
    <xdr:to>
      <xdr:col>7</xdr:col>
      <xdr:colOff>76200</xdr:colOff>
      <xdr:row>21</xdr:row>
      <xdr:rowOff>161925</xdr:rowOff>
    </xdr:to>
    <xdr:sp macro="" textlink="">
      <xdr:nvSpPr>
        <xdr:cNvPr id="31" name="AutoShape 21">
          <a:extLst>
            <a:ext uri="{FF2B5EF4-FFF2-40B4-BE49-F238E27FC236}">
              <a16:creationId xmlns:a16="http://schemas.microsoft.com/office/drawing/2014/main" id="{00000000-0008-0000-0700-00001F000000}"/>
            </a:ext>
          </a:extLst>
        </xdr:cNvPr>
        <xdr:cNvSpPr>
          <a:spLocks noChangeArrowheads="1"/>
        </xdr:cNvSpPr>
      </xdr:nvSpPr>
      <xdr:spPr bwMode="auto">
        <a:xfrm rot="5400000">
          <a:off x="3681412" y="413861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85725</xdr:colOff>
      <xdr:row>24</xdr:row>
      <xdr:rowOff>0</xdr:rowOff>
    </xdr:to>
    <xdr:sp macro="" textlink="">
      <xdr:nvSpPr>
        <xdr:cNvPr id="32" name="AutoShape 21">
          <a:extLst>
            <a:ext uri="{FF2B5EF4-FFF2-40B4-BE49-F238E27FC236}">
              <a16:creationId xmlns:a16="http://schemas.microsoft.com/office/drawing/2014/main" id="{00000000-0008-0000-0700-000020000000}"/>
            </a:ext>
          </a:extLst>
        </xdr:cNvPr>
        <xdr:cNvSpPr>
          <a:spLocks noChangeArrowheads="1"/>
        </xdr:cNvSpPr>
      </xdr:nvSpPr>
      <xdr:spPr bwMode="auto">
        <a:xfrm rot="5400000">
          <a:off x="3931444" y="431720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76200</xdr:colOff>
      <xdr:row>23</xdr:row>
      <xdr:rowOff>161925</xdr:rowOff>
    </xdr:to>
    <xdr:sp macro="" textlink="">
      <xdr:nvSpPr>
        <xdr:cNvPr id="33" name="AutoShape 21">
          <a:extLst>
            <a:ext uri="{FF2B5EF4-FFF2-40B4-BE49-F238E27FC236}">
              <a16:creationId xmlns:a16="http://schemas.microsoft.com/office/drawing/2014/main" id="{00000000-0008-0000-0700-000021000000}"/>
            </a:ext>
          </a:extLst>
        </xdr:cNvPr>
        <xdr:cNvSpPr>
          <a:spLocks noChangeArrowheads="1"/>
        </xdr:cNvSpPr>
      </xdr:nvSpPr>
      <xdr:spPr bwMode="auto">
        <a:xfrm rot="5400000">
          <a:off x="3929062" y="4319588"/>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85725</xdr:colOff>
      <xdr:row>23</xdr:row>
      <xdr:rowOff>0</xdr:rowOff>
    </xdr:to>
    <xdr:sp macro="" textlink="">
      <xdr:nvSpPr>
        <xdr:cNvPr id="34" name="AutoShape 22">
          <a:extLst>
            <a:ext uri="{FF2B5EF4-FFF2-40B4-BE49-F238E27FC236}">
              <a16:creationId xmlns:a16="http://schemas.microsoft.com/office/drawing/2014/main" id="{00000000-0008-0000-0700-000022000000}"/>
            </a:ext>
          </a:extLst>
        </xdr:cNvPr>
        <xdr:cNvSpPr>
          <a:spLocks noChangeArrowheads="1"/>
        </xdr:cNvSpPr>
      </xdr:nvSpPr>
      <xdr:spPr bwMode="auto">
        <a:xfrm rot="5400000">
          <a:off x="4014788" y="4738687"/>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22</xdr:row>
      <xdr:rowOff>0</xdr:rowOff>
    </xdr:from>
    <xdr:to>
      <xdr:col>7</xdr:col>
      <xdr:colOff>85725</xdr:colOff>
      <xdr:row>23</xdr:row>
      <xdr:rowOff>0</xdr:rowOff>
    </xdr:to>
    <xdr:sp macro="" textlink="">
      <xdr:nvSpPr>
        <xdr:cNvPr id="35" name="AutoShape 21">
          <a:extLst>
            <a:ext uri="{FF2B5EF4-FFF2-40B4-BE49-F238E27FC236}">
              <a16:creationId xmlns:a16="http://schemas.microsoft.com/office/drawing/2014/main" id="{00000000-0008-0000-0700-000023000000}"/>
            </a:ext>
          </a:extLst>
        </xdr:cNvPr>
        <xdr:cNvSpPr>
          <a:spLocks noChangeArrowheads="1"/>
        </xdr:cNvSpPr>
      </xdr:nvSpPr>
      <xdr:spPr bwMode="auto">
        <a:xfrm rot="5400000">
          <a:off x="3929063" y="46529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22</xdr:row>
      <xdr:rowOff>0</xdr:rowOff>
    </xdr:from>
    <xdr:to>
      <xdr:col>7</xdr:col>
      <xdr:colOff>76200</xdr:colOff>
      <xdr:row>22</xdr:row>
      <xdr:rowOff>161925</xdr:rowOff>
    </xdr:to>
    <xdr:sp macro="" textlink="">
      <xdr:nvSpPr>
        <xdr:cNvPr id="36" name="AutoShape 21">
          <a:extLst>
            <a:ext uri="{FF2B5EF4-FFF2-40B4-BE49-F238E27FC236}">
              <a16:creationId xmlns:a16="http://schemas.microsoft.com/office/drawing/2014/main" id="{00000000-0008-0000-0700-000024000000}"/>
            </a:ext>
          </a:extLst>
        </xdr:cNvPr>
        <xdr:cNvSpPr>
          <a:spLocks noChangeArrowheads="1"/>
        </xdr:cNvSpPr>
      </xdr:nvSpPr>
      <xdr:spPr bwMode="auto">
        <a:xfrm rot="5400000">
          <a:off x="3929062" y="465296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4</xdr:row>
      <xdr:rowOff>0</xdr:rowOff>
    </xdr:from>
    <xdr:to>
      <xdr:col>7</xdr:col>
      <xdr:colOff>85725</xdr:colOff>
      <xdr:row>5</xdr:row>
      <xdr:rowOff>0</xdr:rowOff>
    </xdr:to>
    <xdr:sp macro="" textlink="">
      <xdr:nvSpPr>
        <xdr:cNvPr id="37" name="AutoShape 1">
          <a:extLst>
            <a:ext uri="{FF2B5EF4-FFF2-40B4-BE49-F238E27FC236}">
              <a16:creationId xmlns:a16="http://schemas.microsoft.com/office/drawing/2014/main" id="{00000000-0008-0000-0700-000025000000}"/>
            </a:ext>
          </a:extLst>
        </xdr:cNvPr>
        <xdr:cNvSpPr>
          <a:spLocks noChangeArrowheads="1"/>
        </xdr:cNvSpPr>
      </xdr:nvSpPr>
      <xdr:spPr bwMode="auto">
        <a:xfrm rot="5400000">
          <a:off x="3931444" y="954881"/>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13</xdr:row>
      <xdr:rowOff>0</xdr:rowOff>
    </xdr:from>
    <xdr:to>
      <xdr:col>7</xdr:col>
      <xdr:colOff>85725</xdr:colOff>
      <xdr:row>13</xdr:row>
      <xdr:rowOff>161925</xdr:rowOff>
    </xdr:to>
    <xdr:sp macro="" textlink="">
      <xdr:nvSpPr>
        <xdr:cNvPr id="38" name="AutoShape 17">
          <a:extLst>
            <a:ext uri="{FF2B5EF4-FFF2-40B4-BE49-F238E27FC236}">
              <a16:creationId xmlns:a16="http://schemas.microsoft.com/office/drawing/2014/main" id="{463B5E87-1D93-4840-ACD5-78478F850F3D}"/>
            </a:ext>
          </a:extLst>
        </xdr:cNvPr>
        <xdr:cNvSpPr>
          <a:spLocks noChangeArrowheads="1"/>
        </xdr:cNvSpPr>
      </xdr:nvSpPr>
      <xdr:spPr bwMode="auto">
        <a:xfrm rot="5400000">
          <a:off x="4133850" y="23622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14</xdr:row>
      <xdr:rowOff>0</xdr:rowOff>
    </xdr:from>
    <xdr:to>
      <xdr:col>7</xdr:col>
      <xdr:colOff>85725</xdr:colOff>
      <xdr:row>14</xdr:row>
      <xdr:rowOff>161925</xdr:rowOff>
    </xdr:to>
    <xdr:sp macro="" textlink="">
      <xdr:nvSpPr>
        <xdr:cNvPr id="39" name="AutoShape 17">
          <a:extLst>
            <a:ext uri="{FF2B5EF4-FFF2-40B4-BE49-F238E27FC236}">
              <a16:creationId xmlns:a16="http://schemas.microsoft.com/office/drawing/2014/main" id="{440D6BB6-BB19-4A21-A299-EEE56CA2E9AA}"/>
            </a:ext>
          </a:extLst>
        </xdr:cNvPr>
        <xdr:cNvSpPr>
          <a:spLocks noChangeArrowheads="1"/>
        </xdr:cNvSpPr>
      </xdr:nvSpPr>
      <xdr:spPr bwMode="auto">
        <a:xfrm rot="5400000">
          <a:off x="4133850" y="23622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24</xdr:row>
      <xdr:rowOff>0</xdr:rowOff>
    </xdr:from>
    <xdr:to>
      <xdr:col>7</xdr:col>
      <xdr:colOff>85725</xdr:colOff>
      <xdr:row>25</xdr:row>
      <xdr:rowOff>0</xdr:rowOff>
    </xdr:to>
    <xdr:sp macro="" textlink="">
      <xdr:nvSpPr>
        <xdr:cNvPr id="40" name="AutoShape 21">
          <a:extLst>
            <a:ext uri="{FF2B5EF4-FFF2-40B4-BE49-F238E27FC236}">
              <a16:creationId xmlns:a16="http://schemas.microsoft.com/office/drawing/2014/main" id="{41EFEAED-C4FC-432F-8745-26C1B778A2A7}"/>
            </a:ext>
          </a:extLst>
        </xdr:cNvPr>
        <xdr:cNvSpPr>
          <a:spLocks noChangeArrowheads="1"/>
        </xdr:cNvSpPr>
      </xdr:nvSpPr>
      <xdr:spPr bwMode="auto">
        <a:xfrm rot="5400000">
          <a:off x="4129088" y="43291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24</xdr:row>
      <xdr:rowOff>0</xdr:rowOff>
    </xdr:from>
    <xdr:to>
      <xdr:col>7</xdr:col>
      <xdr:colOff>76200</xdr:colOff>
      <xdr:row>24</xdr:row>
      <xdr:rowOff>161925</xdr:rowOff>
    </xdr:to>
    <xdr:sp macro="" textlink="">
      <xdr:nvSpPr>
        <xdr:cNvPr id="41" name="AutoShape 21">
          <a:extLst>
            <a:ext uri="{FF2B5EF4-FFF2-40B4-BE49-F238E27FC236}">
              <a16:creationId xmlns:a16="http://schemas.microsoft.com/office/drawing/2014/main" id="{B1DF7930-BD7E-42BF-AB69-C328F4C1D4EE}"/>
            </a:ext>
          </a:extLst>
        </xdr:cNvPr>
        <xdr:cNvSpPr>
          <a:spLocks noChangeArrowheads="1"/>
        </xdr:cNvSpPr>
      </xdr:nvSpPr>
      <xdr:spPr bwMode="auto">
        <a:xfrm rot="5400000">
          <a:off x="4129087" y="432911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25</xdr:row>
      <xdr:rowOff>0</xdr:rowOff>
    </xdr:from>
    <xdr:to>
      <xdr:col>7</xdr:col>
      <xdr:colOff>85725</xdr:colOff>
      <xdr:row>26</xdr:row>
      <xdr:rowOff>0</xdr:rowOff>
    </xdr:to>
    <xdr:sp macro="" textlink="">
      <xdr:nvSpPr>
        <xdr:cNvPr id="42" name="AutoShape 21">
          <a:extLst>
            <a:ext uri="{FF2B5EF4-FFF2-40B4-BE49-F238E27FC236}">
              <a16:creationId xmlns:a16="http://schemas.microsoft.com/office/drawing/2014/main" id="{703ADCDE-52BE-4AB6-B670-CD2B8E527883}"/>
            </a:ext>
          </a:extLst>
        </xdr:cNvPr>
        <xdr:cNvSpPr>
          <a:spLocks noChangeArrowheads="1"/>
        </xdr:cNvSpPr>
      </xdr:nvSpPr>
      <xdr:spPr bwMode="auto">
        <a:xfrm rot="5400000">
          <a:off x="4129088" y="43291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25</xdr:row>
      <xdr:rowOff>0</xdr:rowOff>
    </xdr:from>
    <xdr:to>
      <xdr:col>7</xdr:col>
      <xdr:colOff>76200</xdr:colOff>
      <xdr:row>25</xdr:row>
      <xdr:rowOff>161925</xdr:rowOff>
    </xdr:to>
    <xdr:sp macro="" textlink="">
      <xdr:nvSpPr>
        <xdr:cNvPr id="43" name="AutoShape 21">
          <a:extLst>
            <a:ext uri="{FF2B5EF4-FFF2-40B4-BE49-F238E27FC236}">
              <a16:creationId xmlns:a16="http://schemas.microsoft.com/office/drawing/2014/main" id="{642B5203-C3B9-4B7B-9838-15E60C561A31}"/>
            </a:ext>
          </a:extLst>
        </xdr:cNvPr>
        <xdr:cNvSpPr>
          <a:spLocks noChangeArrowheads="1"/>
        </xdr:cNvSpPr>
      </xdr:nvSpPr>
      <xdr:spPr bwMode="auto">
        <a:xfrm rot="5400000">
          <a:off x="4129087" y="4329113"/>
          <a:ext cx="161925" cy="7620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26</xdr:row>
      <xdr:rowOff>0</xdr:rowOff>
    </xdr:from>
    <xdr:to>
      <xdr:col>7</xdr:col>
      <xdr:colOff>85725</xdr:colOff>
      <xdr:row>27</xdr:row>
      <xdr:rowOff>0</xdr:rowOff>
    </xdr:to>
    <xdr:sp macro="" textlink="">
      <xdr:nvSpPr>
        <xdr:cNvPr id="44" name="AutoShape 21">
          <a:extLst>
            <a:ext uri="{FF2B5EF4-FFF2-40B4-BE49-F238E27FC236}">
              <a16:creationId xmlns:a16="http://schemas.microsoft.com/office/drawing/2014/main" id="{96522CC0-20F5-4369-B045-F9D84B3C32DA}"/>
            </a:ext>
          </a:extLst>
        </xdr:cNvPr>
        <xdr:cNvSpPr>
          <a:spLocks noChangeArrowheads="1"/>
        </xdr:cNvSpPr>
      </xdr:nvSpPr>
      <xdr:spPr bwMode="auto">
        <a:xfrm rot="5400000">
          <a:off x="4129088" y="45005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9525</xdr:colOff>
      <xdr:row>32</xdr:row>
      <xdr:rowOff>0</xdr:rowOff>
    </xdr:from>
    <xdr:to>
      <xdr:col>8</xdr:col>
      <xdr:colOff>95250</xdr:colOff>
      <xdr:row>33</xdr:row>
      <xdr:rowOff>0</xdr:rowOff>
    </xdr:to>
    <xdr:sp macro="" textlink="">
      <xdr:nvSpPr>
        <xdr:cNvPr id="47" name="AutoShape 21">
          <a:extLst>
            <a:ext uri="{FF2B5EF4-FFF2-40B4-BE49-F238E27FC236}">
              <a16:creationId xmlns:a16="http://schemas.microsoft.com/office/drawing/2014/main" id="{70D433D8-4619-468D-BCDD-D667B882A348}"/>
            </a:ext>
          </a:extLst>
        </xdr:cNvPr>
        <xdr:cNvSpPr>
          <a:spLocks noChangeArrowheads="1"/>
        </xdr:cNvSpPr>
      </xdr:nvSpPr>
      <xdr:spPr bwMode="auto">
        <a:xfrm rot="5400000">
          <a:off x="5367338" y="5443537"/>
          <a:ext cx="2095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4</xdr:row>
      <xdr:rowOff>0</xdr:rowOff>
    </xdr:from>
    <xdr:to>
      <xdr:col>7</xdr:col>
      <xdr:colOff>85725</xdr:colOff>
      <xdr:row>5</xdr:row>
      <xdr:rowOff>0</xdr:rowOff>
    </xdr:to>
    <xdr:sp macro="" textlink="">
      <xdr:nvSpPr>
        <xdr:cNvPr id="45" name="AutoShape 1">
          <a:extLst>
            <a:ext uri="{FF2B5EF4-FFF2-40B4-BE49-F238E27FC236}">
              <a16:creationId xmlns:a16="http://schemas.microsoft.com/office/drawing/2014/main" id="{88B599F2-8F82-4657-AF17-432BB1B79690}"/>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5</xdr:row>
      <xdr:rowOff>0</xdr:rowOff>
    </xdr:from>
    <xdr:to>
      <xdr:col>7</xdr:col>
      <xdr:colOff>85725</xdr:colOff>
      <xdr:row>6</xdr:row>
      <xdr:rowOff>0</xdr:rowOff>
    </xdr:to>
    <xdr:sp macro="" textlink="">
      <xdr:nvSpPr>
        <xdr:cNvPr id="46" name="AutoShape 1">
          <a:extLst>
            <a:ext uri="{FF2B5EF4-FFF2-40B4-BE49-F238E27FC236}">
              <a16:creationId xmlns:a16="http://schemas.microsoft.com/office/drawing/2014/main" id="{9FF44AB0-42C5-4184-A38B-F59B51197C29}"/>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5</xdr:row>
      <xdr:rowOff>0</xdr:rowOff>
    </xdr:from>
    <xdr:to>
      <xdr:col>7</xdr:col>
      <xdr:colOff>85725</xdr:colOff>
      <xdr:row>6</xdr:row>
      <xdr:rowOff>0</xdr:rowOff>
    </xdr:to>
    <xdr:sp macro="" textlink="">
      <xdr:nvSpPr>
        <xdr:cNvPr id="48" name="AutoShape 1">
          <a:extLst>
            <a:ext uri="{FF2B5EF4-FFF2-40B4-BE49-F238E27FC236}">
              <a16:creationId xmlns:a16="http://schemas.microsoft.com/office/drawing/2014/main" id="{171BCE19-230D-404F-BCCF-AEF9574785A2}"/>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xdr:row>
      <xdr:rowOff>0</xdr:rowOff>
    </xdr:from>
    <xdr:to>
      <xdr:col>7</xdr:col>
      <xdr:colOff>85725</xdr:colOff>
      <xdr:row>7</xdr:row>
      <xdr:rowOff>0</xdr:rowOff>
    </xdr:to>
    <xdr:sp macro="" textlink="">
      <xdr:nvSpPr>
        <xdr:cNvPr id="49" name="AutoShape 1">
          <a:extLst>
            <a:ext uri="{FF2B5EF4-FFF2-40B4-BE49-F238E27FC236}">
              <a16:creationId xmlns:a16="http://schemas.microsoft.com/office/drawing/2014/main" id="{4D903B25-5D8F-439C-B890-8B57A3991F5B}"/>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xdr:row>
      <xdr:rowOff>0</xdr:rowOff>
    </xdr:from>
    <xdr:to>
      <xdr:col>7</xdr:col>
      <xdr:colOff>85725</xdr:colOff>
      <xdr:row>7</xdr:row>
      <xdr:rowOff>0</xdr:rowOff>
    </xdr:to>
    <xdr:sp macro="" textlink="">
      <xdr:nvSpPr>
        <xdr:cNvPr id="50" name="AutoShape 1">
          <a:extLst>
            <a:ext uri="{FF2B5EF4-FFF2-40B4-BE49-F238E27FC236}">
              <a16:creationId xmlns:a16="http://schemas.microsoft.com/office/drawing/2014/main" id="{D0EB5A4B-BD80-47BD-BE7E-52FA385AFD7C}"/>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xdr:row>
      <xdr:rowOff>0</xdr:rowOff>
    </xdr:from>
    <xdr:to>
      <xdr:col>7</xdr:col>
      <xdr:colOff>85725</xdr:colOff>
      <xdr:row>7</xdr:row>
      <xdr:rowOff>0</xdr:rowOff>
    </xdr:to>
    <xdr:sp macro="" textlink="">
      <xdr:nvSpPr>
        <xdr:cNvPr id="51" name="AutoShape 1">
          <a:extLst>
            <a:ext uri="{FF2B5EF4-FFF2-40B4-BE49-F238E27FC236}">
              <a16:creationId xmlns:a16="http://schemas.microsoft.com/office/drawing/2014/main" id="{28781F5B-CAA9-4384-A7D1-EE770D4A2923}"/>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7</xdr:row>
      <xdr:rowOff>0</xdr:rowOff>
    </xdr:from>
    <xdr:to>
      <xdr:col>7</xdr:col>
      <xdr:colOff>85725</xdr:colOff>
      <xdr:row>8</xdr:row>
      <xdr:rowOff>0</xdr:rowOff>
    </xdr:to>
    <xdr:sp macro="" textlink="">
      <xdr:nvSpPr>
        <xdr:cNvPr id="52" name="AutoShape 1">
          <a:extLst>
            <a:ext uri="{FF2B5EF4-FFF2-40B4-BE49-F238E27FC236}">
              <a16:creationId xmlns:a16="http://schemas.microsoft.com/office/drawing/2014/main" id="{C9E1E1FF-8E8C-4E25-B373-6467B7C4356B}"/>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7</xdr:row>
      <xdr:rowOff>0</xdr:rowOff>
    </xdr:from>
    <xdr:to>
      <xdr:col>7</xdr:col>
      <xdr:colOff>85725</xdr:colOff>
      <xdr:row>8</xdr:row>
      <xdr:rowOff>0</xdr:rowOff>
    </xdr:to>
    <xdr:sp macro="" textlink="">
      <xdr:nvSpPr>
        <xdr:cNvPr id="53" name="AutoShape 1">
          <a:extLst>
            <a:ext uri="{FF2B5EF4-FFF2-40B4-BE49-F238E27FC236}">
              <a16:creationId xmlns:a16="http://schemas.microsoft.com/office/drawing/2014/main" id="{547F7CE5-62D4-40AC-B572-22C0657D044C}"/>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10</xdr:row>
      <xdr:rowOff>0</xdr:rowOff>
    </xdr:from>
    <xdr:to>
      <xdr:col>7</xdr:col>
      <xdr:colOff>85725</xdr:colOff>
      <xdr:row>11</xdr:row>
      <xdr:rowOff>0</xdr:rowOff>
    </xdr:to>
    <xdr:sp macro="" textlink="">
      <xdr:nvSpPr>
        <xdr:cNvPr id="54" name="AutoShape 1">
          <a:extLst>
            <a:ext uri="{FF2B5EF4-FFF2-40B4-BE49-F238E27FC236}">
              <a16:creationId xmlns:a16="http://schemas.microsoft.com/office/drawing/2014/main" id="{89B522B1-0E79-4032-8650-B2DF090DCBCF}"/>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11</xdr:row>
      <xdr:rowOff>0</xdr:rowOff>
    </xdr:from>
    <xdr:to>
      <xdr:col>7</xdr:col>
      <xdr:colOff>85725</xdr:colOff>
      <xdr:row>12</xdr:row>
      <xdr:rowOff>0</xdr:rowOff>
    </xdr:to>
    <xdr:sp macro="" textlink="">
      <xdr:nvSpPr>
        <xdr:cNvPr id="55" name="AutoShape 1">
          <a:extLst>
            <a:ext uri="{FF2B5EF4-FFF2-40B4-BE49-F238E27FC236}">
              <a16:creationId xmlns:a16="http://schemas.microsoft.com/office/drawing/2014/main" id="{58FA4AA3-A90A-4BE0-ADE3-180258995C78}"/>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11</xdr:row>
      <xdr:rowOff>0</xdr:rowOff>
    </xdr:from>
    <xdr:to>
      <xdr:col>7</xdr:col>
      <xdr:colOff>85725</xdr:colOff>
      <xdr:row>12</xdr:row>
      <xdr:rowOff>0</xdr:rowOff>
    </xdr:to>
    <xdr:sp macro="" textlink="">
      <xdr:nvSpPr>
        <xdr:cNvPr id="56" name="AutoShape 1">
          <a:extLst>
            <a:ext uri="{FF2B5EF4-FFF2-40B4-BE49-F238E27FC236}">
              <a16:creationId xmlns:a16="http://schemas.microsoft.com/office/drawing/2014/main" id="{6E211777-DE38-46BB-B471-DC83F304EA84}"/>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11</xdr:row>
      <xdr:rowOff>0</xdr:rowOff>
    </xdr:from>
    <xdr:to>
      <xdr:col>7</xdr:col>
      <xdr:colOff>85725</xdr:colOff>
      <xdr:row>12</xdr:row>
      <xdr:rowOff>0</xdr:rowOff>
    </xdr:to>
    <xdr:sp macro="" textlink="">
      <xdr:nvSpPr>
        <xdr:cNvPr id="57" name="AutoShape 1">
          <a:extLst>
            <a:ext uri="{FF2B5EF4-FFF2-40B4-BE49-F238E27FC236}">
              <a16:creationId xmlns:a16="http://schemas.microsoft.com/office/drawing/2014/main" id="{E1FA0179-B61D-4419-A5FD-85D7AE5D646D}"/>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12</xdr:row>
      <xdr:rowOff>0</xdr:rowOff>
    </xdr:from>
    <xdr:to>
      <xdr:col>7</xdr:col>
      <xdr:colOff>85725</xdr:colOff>
      <xdr:row>13</xdr:row>
      <xdr:rowOff>0</xdr:rowOff>
    </xdr:to>
    <xdr:sp macro="" textlink="">
      <xdr:nvSpPr>
        <xdr:cNvPr id="58" name="AutoShape 1">
          <a:extLst>
            <a:ext uri="{FF2B5EF4-FFF2-40B4-BE49-F238E27FC236}">
              <a16:creationId xmlns:a16="http://schemas.microsoft.com/office/drawing/2014/main" id="{F6D63CAB-ED5F-484A-A17A-E92BA3435561}"/>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12</xdr:row>
      <xdr:rowOff>0</xdr:rowOff>
    </xdr:from>
    <xdr:to>
      <xdr:col>7</xdr:col>
      <xdr:colOff>85725</xdr:colOff>
      <xdr:row>13</xdr:row>
      <xdr:rowOff>0</xdr:rowOff>
    </xdr:to>
    <xdr:sp macro="" textlink="">
      <xdr:nvSpPr>
        <xdr:cNvPr id="59" name="AutoShape 1">
          <a:extLst>
            <a:ext uri="{FF2B5EF4-FFF2-40B4-BE49-F238E27FC236}">
              <a16:creationId xmlns:a16="http://schemas.microsoft.com/office/drawing/2014/main" id="{B3660806-4727-440D-8DBB-9CD67CE5DE69}"/>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12</xdr:row>
      <xdr:rowOff>0</xdr:rowOff>
    </xdr:from>
    <xdr:to>
      <xdr:col>7</xdr:col>
      <xdr:colOff>85725</xdr:colOff>
      <xdr:row>13</xdr:row>
      <xdr:rowOff>0</xdr:rowOff>
    </xdr:to>
    <xdr:sp macro="" textlink="">
      <xdr:nvSpPr>
        <xdr:cNvPr id="60" name="AutoShape 1">
          <a:extLst>
            <a:ext uri="{FF2B5EF4-FFF2-40B4-BE49-F238E27FC236}">
              <a16:creationId xmlns:a16="http://schemas.microsoft.com/office/drawing/2014/main" id="{37685966-0260-4E22-85AC-48E69D3A1339}"/>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13</xdr:row>
      <xdr:rowOff>0</xdr:rowOff>
    </xdr:from>
    <xdr:to>
      <xdr:col>7</xdr:col>
      <xdr:colOff>85725</xdr:colOff>
      <xdr:row>14</xdr:row>
      <xdr:rowOff>0</xdr:rowOff>
    </xdr:to>
    <xdr:sp macro="" textlink="">
      <xdr:nvSpPr>
        <xdr:cNvPr id="61" name="AutoShape 1">
          <a:extLst>
            <a:ext uri="{FF2B5EF4-FFF2-40B4-BE49-F238E27FC236}">
              <a16:creationId xmlns:a16="http://schemas.microsoft.com/office/drawing/2014/main" id="{4CCDF06C-C120-4C05-8414-31186D106727}"/>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13</xdr:row>
      <xdr:rowOff>0</xdr:rowOff>
    </xdr:from>
    <xdr:to>
      <xdr:col>7</xdr:col>
      <xdr:colOff>85725</xdr:colOff>
      <xdr:row>14</xdr:row>
      <xdr:rowOff>0</xdr:rowOff>
    </xdr:to>
    <xdr:sp macro="" textlink="">
      <xdr:nvSpPr>
        <xdr:cNvPr id="62" name="AutoShape 1">
          <a:extLst>
            <a:ext uri="{FF2B5EF4-FFF2-40B4-BE49-F238E27FC236}">
              <a16:creationId xmlns:a16="http://schemas.microsoft.com/office/drawing/2014/main" id="{29E0E4AF-634B-4FD9-9DB1-C4AFB3B8D6CA}"/>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13</xdr:row>
      <xdr:rowOff>0</xdr:rowOff>
    </xdr:from>
    <xdr:to>
      <xdr:col>7</xdr:col>
      <xdr:colOff>85725</xdr:colOff>
      <xdr:row>14</xdr:row>
      <xdr:rowOff>0</xdr:rowOff>
    </xdr:to>
    <xdr:sp macro="" textlink="">
      <xdr:nvSpPr>
        <xdr:cNvPr id="63" name="AutoShape 1">
          <a:extLst>
            <a:ext uri="{FF2B5EF4-FFF2-40B4-BE49-F238E27FC236}">
              <a16:creationId xmlns:a16="http://schemas.microsoft.com/office/drawing/2014/main" id="{EE613154-0603-4C49-975E-33C74B43C8DB}"/>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14</xdr:row>
      <xdr:rowOff>0</xdr:rowOff>
    </xdr:from>
    <xdr:to>
      <xdr:col>7</xdr:col>
      <xdr:colOff>85725</xdr:colOff>
      <xdr:row>15</xdr:row>
      <xdr:rowOff>0</xdr:rowOff>
    </xdr:to>
    <xdr:sp macro="" textlink="">
      <xdr:nvSpPr>
        <xdr:cNvPr id="64" name="AutoShape 1">
          <a:extLst>
            <a:ext uri="{FF2B5EF4-FFF2-40B4-BE49-F238E27FC236}">
              <a16:creationId xmlns:a16="http://schemas.microsoft.com/office/drawing/2014/main" id="{F908857A-63ED-4083-9502-1D2511EC06F6}"/>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14</xdr:row>
      <xdr:rowOff>0</xdr:rowOff>
    </xdr:from>
    <xdr:to>
      <xdr:col>7</xdr:col>
      <xdr:colOff>85725</xdr:colOff>
      <xdr:row>15</xdr:row>
      <xdr:rowOff>0</xdr:rowOff>
    </xdr:to>
    <xdr:sp macro="" textlink="">
      <xdr:nvSpPr>
        <xdr:cNvPr id="65" name="AutoShape 1">
          <a:extLst>
            <a:ext uri="{FF2B5EF4-FFF2-40B4-BE49-F238E27FC236}">
              <a16:creationId xmlns:a16="http://schemas.microsoft.com/office/drawing/2014/main" id="{3F166C32-46EA-44EB-9FD1-1E93487463FB}"/>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14</xdr:row>
      <xdr:rowOff>0</xdr:rowOff>
    </xdr:from>
    <xdr:to>
      <xdr:col>7</xdr:col>
      <xdr:colOff>85725</xdr:colOff>
      <xdr:row>15</xdr:row>
      <xdr:rowOff>0</xdr:rowOff>
    </xdr:to>
    <xdr:sp macro="" textlink="">
      <xdr:nvSpPr>
        <xdr:cNvPr id="66" name="AutoShape 1">
          <a:extLst>
            <a:ext uri="{FF2B5EF4-FFF2-40B4-BE49-F238E27FC236}">
              <a16:creationId xmlns:a16="http://schemas.microsoft.com/office/drawing/2014/main" id="{0706B876-CB03-4534-A178-377C7190CA9C}"/>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15</xdr:row>
      <xdr:rowOff>0</xdr:rowOff>
    </xdr:from>
    <xdr:to>
      <xdr:col>7</xdr:col>
      <xdr:colOff>85725</xdr:colOff>
      <xdr:row>16</xdr:row>
      <xdr:rowOff>0</xdr:rowOff>
    </xdr:to>
    <xdr:sp macro="" textlink="">
      <xdr:nvSpPr>
        <xdr:cNvPr id="67" name="AutoShape 1">
          <a:extLst>
            <a:ext uri="{FF2B5EF4-FFF2-40B4-BE49-F238E27FC236}">
              <a16:creationId xmlns:a16="http://schemas.microsoft.com/office/drawing/2014/main" id="{25A27D87-66DC-4B84-AC08-F8C582D10B8A}"/>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15</xdr:row>
      <xdr:rowOff>0</xdr:rowOff>
    </xdr:from>
    <xdr:to>
      <xdr:col>7</xdr:col>
      <xdr:colOff>85725</xdr:colOff>
      <xdr:row>16</xdr:row>
      <xdr:rowOff>0</xdr:rowOff>
    </xdr:to>
    <xdr:sp macro="" textlink="">
      <xdr:nvSpPr>
        <xdr:cNvPr id="68" name="AutoShape 1">
          <a:extLst>
            <a:ext uri="{FF2B5EF4-FFF2-40B4-BE49-F238E27FC236}">
              <a16:creationId xmlns:a16="http://schemas.microsoft.com/office/drawing/2014/main" id="{0B4CE32D-C67D-496B-806E-F9FA372171AD}"/>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18</xdr:row>
      <xdr:rowOff>0</xdr:rowOff>
    </xdr:from>
    <xdr:to>
      <xdr:col>7</xdr:col>
      <xdr:colOff>85725</xdr:colOff>
      <xdr:row>19</xdr:row>
      <xdr:rowOff>0</xdr:rowOff>
    </xdr:to>
    <xdr:sp macro="" textlink="">
      <xdr:nvSpPr>
        <xdr:cNvPr id="69" name="AutoShape 1">
          <a:extLst>
            <a:ext uri="{FF2B5EF4-FFF2-40B4-BE49-F238E27FC236}">
              <a16:creationId xmlns:a16="http://schemas.microsoft.com/office/drawing/2014/main" id="{4E561BCE-B472-4E4F-A621-9421A87F496D}"/>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19</xdr:row>
      <xdr:rowOff>0</xdr:rowOff>
    </xdr:from>
    <xdr:to>
      <xdr:col>7</xdr:col>
      <xdr:colOff>85725</xdr:colOff>
      <xdr:row>20</xdr:row>
      <xdr:rowOff>0</xdr:rowOff>
    </xdr:to>
    <xdr:sp macro="" textlink="">
      <xdr:nvSpPr>
        <xdr:cNvPr id="70" name="AutoShape 1">
          <a:extLst>
            <a:ext uri="{FF2B5EF4-FFF2-40B4-BE49-F238E27FC236}">
              <a16:creationId xmlns:a16="http://schemas.microsoft.com/office/drawing/2014/main" id="{6530A109-B962-4280-A4F8-40DD821ABC9B}"/>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19</xdr:row>
      <xdr:rowOff>0</xdr:rowOff>
    </xdr:from>
    <xdr:to>
      <xdr:col>7</xdr:col>
      <xdr:colOff>85725</xdr:colOff>
      <xdr:row>20</xdr:row>
      <xdr:rowOff>0</xdr:rowOff>
    </xdr:to>
    <xdr:sp macro="" textlink="">
      <xdr:nvSpPr>
        <xdr:cNvPr id="71" name="AutoShape 1">
          <a:extLst>
            <a:ext uri="{FF2B5EF4-FFF2-40B4-BE49-F238E27FC236}">
              <a16:creationId xmlns:a16="http://schemas.microsoft.com/office/drawing/2014/main" id="{370730D7-6689-48CC-8DE4-F132060A225E}"/>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19</xdr:row>
      <xdr:rowOff>0</xdr:rowOff>
    </xdr:from>
    <xdr:to>
      <xdr:col>7</xdr:col>
      <xdr:colOff>85725</xdr:colOff>
      <xdr:row>20</xdr:row>
      <xdr:rowOff>0</xdr:rowOff>
    </xdr:to>
    <xdr:sp macro="" textlink="">
      <xdr:nvSpPr>
        <xdr:cNvPr id="72" name="AutoShape 1">
          <a:extLst>
            <a:ext uri="{FF2B5EF4-FFF2-40B4-BE49-F238E27FC236}">
              <a16:creationId xmlns:a16="http://schemas.microsoft.com/office/drawing/2014/main" id="{812BA70F-6D16-478B-8526-176572C58070}"/>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20</xdr:row>
      <xdr:rowOff>0</xdr:rowOff>
    </xdr:from>
    <xdr:to>
      <xdr:col>7</xdr:col>
      <xdr:colOff>85725</xdr:colOff>
      <xdr:row>21</xdr:row>
      <xdr:rowOff>0</xdr:rowOff>
    </xdr:to>
    <xdr:sp macro="" textlink="">
      <xdr:nvSpPr>
        <xdr:cNvPr id="73" name="AutoShape 1">
          <a:extLst>
            <a:ext uri="{FF2B5EF4-FFF2-40B4-BE49-F238E27FC236}">
              <a16:creationId xmlns:a16="http://schemas.microsoft.com/office/drawing/2014/main" id="{111E07C5-FCF4-4D96-AE73-434CFCD5CBCE}"/>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20</xdr:row>
      <xdr:rowOff>0</xdr:rowOff>
    </xdr:from>
    <xdr:to>
      <xdr:col>7</xdr:col>
      <xdr:colOff>85725</xdr:colOff>
      <xdr:row>21</xdr:row>
      <xdr:rowOff>0</xdr:rowOff>
    </xdr:to>
    <xdr:sp macro="" textlink="">
      <xdr:nvSpPr>
        <xdr:cNvPr id="74" name="AutoShape 1">
          <a:extLst>
            <a:ext uri="{FF2B5EF4-FFF2-40B4-BE49-F238E27FC236}">
              <a16:creationId xmlns:a16="http://schemas.microsoft.com/office/drawing/2014/main" id="{17AD27DB-DADD-42D6-AD8F-A08AAE9B3787}"/>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20</xdr:row>
      <xdr:rowOff>0</xdr:rowOff>
    </xdr:from>
    <xdr:to>
      <xdr:col>7</xdr:col>
      <xdr:colOff>85725</xdr:colOff>
      <xdr:row>21</xdr:row>
      <xdr:rowOff>0</xdr:rowOff>
    </xdr:to>
    <xdr:sp macro="" textlink="">
      <xdr:nvSpPr>
        <xdr:cNvPr id="75" name="AutoShape 1">
          <a:extLst>
            <a:ext uri="{FF2B5EF4-FFF2-40B4-BE49-F238E27FC236}">
              <a16:creationId xmlns:a16="http://schemas.microsoft.com/office/drawing/2014/main" id="{01C50A2F-066D-4E95-863C-BAC0DB80E3F0}"/>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21</xdr:row>
      <xdr:rowOff>0</xdr:rowOff>
    </xdr:from>
    <xdr:to>
      <xdr:col>7</xdr:col>
      <xdr:colOff>85725</xdr:colOff>
      <xdr:row>22</xdr:row>
      <xdr:rowOff>0</xdr:rowOff>
    </xdr:to>
    <xdr:sp macro="" textlink="">
      <xdr:nvSpPr>
        <xdr:cNvPr id="76" name="AutoShape 1">
          <a:extLst>
            <a:ext uri="{FF2B5EF4-FFF2-40B4-BE49-F238E27FC236}">
              <a16:creationId xmlns:a16="http://schemas.microsoft.com/office/drawing/2014/main" id="{E96D18D3-85D0-425A-A1DF-05468AB340D0}"/>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21</xdr:row>
      <xdr:rowOff>0</xdr:rowOff>
    </xdr:from>
    <xdr:to>
      <xdr:col>7</xdr:col>
      <xdr:colOff>85725</xdr:colOff>
      <xdr:row>22</xdr:row>
      <xdr:rowOff>0</xdr:rowOff>
    </xdr:to>
    <xdr:sp macro="" textlink="">
      <xdr:nvSpPr>
        <xdr:cNvPr id="77" name="AutoShape 1">
          <a:extLst>
            <a:ext uri="{FF2B5EF4-FFF2-40B4-BE49-F238E27FC236}">
              <a16:creationId xmlns:a16="http://schemas.microsoft.com/office/drawing/2014/main" id="{404DB331-2A74-4523-8334-41E219D8B513}"/>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21</xdr:row>
      <xdr:rowOff>0</xdr:rowOff>
    </xdr:from>
    <xdr:to>
      <xdr:col>7</xdr:col>
      <xdr:colOff>85725</xdr:colOff>
      <xdr:row>22</xdr:row>
      <xdr:rowOff>0</xdr:rowOff>
    </xdr:to>
    <xdr:sp macro="" textlink="">
      <xdr:nvSpPr>
        <xdr:cNvPr id="78" name="AutoShape 1">
          <a:extLst>
            <a:ext uri="{FF2B5EF4-FFF2-40B4-BE49-F238E27FC236}">
              <a16:creationId xmlns:a16="http://schemas.microsoft.com/office/drawing/2014/main" id="{140E93A8-BB9D-4604-A6AB-1EF53EFD4D38}"/>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22</xdr:row>
      <xdr:rowOff>0</xdr:rowOff>
    </xdr:from>
    <xdr:to>
      <xdr:col>7</xdr:col>
      <xdr:colOff>85725</xdr:colOff>
      <xdr:row>23</xdr:row>
      <xdr:rowOff>0</xdr:rowOff>
    </xdr:to>
    <xdr:sp macro="" textlink="">
      <xdr:nvSpPr>
        <xdr:cNvPr id="79" name="AutoShape 1">
          <a:extLst>
            <a:ext uri="{FF2B5EF4-FFF2-40B4-BE49-F238E27FC236}">
              <a16:creationId xmlns:a16="http://schemas.microsoft.com/office/drawing/2014/main" id="{4F4A814D-9A9A-4993-955F-88B913DBA192}"/>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22</xdr:row>
      <xdr:rowOff>0</xdr:rowOff>
    </xdr:from>
    <xdr:to>
      <xdr:col>7</xdr:col>
      <xdr:colOff>85725</xdr:colOff>
      <xdr:row>23</xdr:row>
      <xdr:rowOff>0</xdr:rowOff>
    </xdr:to>
    <xdr:sp macro="" textlink="">
      <xdr:nvSpPr>
        <xdr:cNvPr id="80" name="AutoShape 1">
          <a:extLst>
            <a:ext uri="{FF2B5EF4-FFF2-40B4-BE49-F238E27FC236}">
              <a16:creationId xmlns:a16="http://schemas.microsoft.com/office/drawing/2014/main" id="{96C52317-D383-41B9-812D-91BAADEDECBE}"/>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22</xdr:row>
      <xdr:rowOff>0</xdr:rowOff>
    </xdr:from>
    <xdr:to>
      <xdr:col>7</xdr:col>
      <xdr:colOff>85725</xdr:colOff>
      <xdr:row>23</xdr:row>
      <xdr:rowOff>0</xdr:rowOff>
    </xdr:to>
    <xdr:sp macro="" textlink="">
      <xdr:nvSpPr>
        <xdr:cNvPr id="81" name="AutoShape 1">
          <a:extLst>
            <a:ext uri="{FF2B5EF4-FFF2-40B4-BE49-F238E27FC236}">
              <a16:creationId xmlns:a16="http://schemas.microsoft.com/office/drawing/2014/main" id="{9220D861-2E7C-4B1E-8D17-F4068A0EFA52}"/>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85725</xdr:colOff>
      <xdr:row>24</xdr:row>
      <xdr:rowOff>0</xdr:rowOff>
    </xdr:to>
    <xdr:sp macro="" textlink="">
      <xdr:nvSpPr>
        <xdr:cNvPr id="82" name="AutoShape 1">
          <a:extLst>
            <a:ext uri="{FF2B5EF4-FFF2-40B4-BE49-F238E27FC236}">
              <a16:creationId xmlns:a16="http://schemas.microsoft.com/office/drawing/2014/main" id="{981A8E79-E965-4DD7-821B-E64ADF9DB248}"/>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85725</xdr:colOff>
      <xdr:row>24</xdr:row>
      <xdr:rowOff>0</xdr:rowOff>
    </xdr:to>
    <xdr:sp macro="" textlink="">
      <xdr:nvSpPr>
        <xdr:cNvPr id="83" name="AutoShape 1">
          <a:extLst>
            <a:ext uri="{FF2B5EF4-FFF2-40B4-BE49-F238E27FC236}">
              <a16:creationId xmlns:a16="http://schemas.microsoft.com/office/drawing/2014/main" id="{4763FFF6-6EE1-4510-A664-6C2FBE27FD47}"/>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0</xdr:rowOff>
    </xdr:from>
    <xdr:to>
      <xdr:col>7</xdr:col>
      <xdr:colOff>85725</xdr:colOff>
      <xdr:row>24</xdr:row>
      <xdr:rowOff>0</xdr:rowOff>
    </xdr:to>
    <xdr:sp macro="" textlink="">
      <xdr:nvSpPr>
        <xdr:cNvPr id="84" name="AutoShape 1">
          <a:extLst>
            <a:ext uri="{FF2B5EF4-FFF2-40B4-BE49-F238E27FC236}">
              <a16:creationId xmlns:a16="http://schemas.microsoft.com/office/drawing/2014/main" id="{9D46D70E-2C29-4B37-946C-8337059AAE96}"/>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24</xdr:row>
      <xdr:rowOff>0</xdr:rowOff>
    </xdr:from>
    <xdr:to>
      <xdr:col>7</xdr:col>
      <xdr:colOff>85725</xdr:colOff>
      <xdr:row>25</xdr:row>
      <xdr:rowOff>0</xdr:rowOff>
    </xdr:to>
    <xdr:sp macro="" textlink="">
      <xdr:nvSpPr>
        <xdr:cNvPr id="85" name="AutoShape 1">
          <a:extLst>
            <a:ext uri="{FF2B5EF4-FFF2-40B4-BE49-F238E27FC236}">
              <a16:creationId xmlns:a16="http://schemas.microsoft.com/office/drawing/2014/main" id="{943EBA62-A7DE-4927-A28A-815CC1CC4282}"/>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24</xdr:row>
      <xdr:rowOff>0</xdr:rowOff>
    </xdr:from>
    <xdr:to>
      <xdr:col>7</xdr:col>
      <xdr:colOff>85725</xdr:colOff>
      <xdr:row>25</xdr:row>
      <xdr:rowOff>0</xdr:rowOff>
    </xdr:to>
    <xdr:sp macro="" textlink="">
      <xdr:nvSpPr>
        <xdr:cNvPr id="86" name="AutoShape 1">
          <a:extLst>
            <a:ext uri="{FF2B5EF4-FFF2-40B4-BE49-F238E27FC236}">
              <a16:creationId xmlns:a16="http://schemas.microsoft.com/office/drawing/2014/main" id="{105641A5-B998-47A2-B943-9DA870F83713}"/>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24</xdr:row>
      <xdr:rowOff>0</xdr:rowOff>
    </xdr:from>
    <xdr:to>
      <xdr:col>7</xdr:col>
      <xdr:colOff>85725</xdr:colOff>
      <xdr:row>25</xdr:row>
      <xdr:rowOff>0</xdr:rowOff>
    </xdr:to>
    <xdr:sp macro="" textlink="">
      <xdr:nvSpPr>
        <xdr:cNvPr id="87" name="AutoShape 1">
          <a:extLst>
            <a:ext uri="{FF2B5EF4-FFF2-40B4-BE49-F238E27FC236}">
              <a16:creationId xmlns:a16="http://schemas.microsoft.com/office/drawing/2014/main" id="{2CCD1AB4-3964-4993-B38A-127979999DDE}"/>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25</xdr:row>
      <xdr:rowOff>0</xdr:rowOff>
    </xdr:from>
    <xdr:to>
      <xdr:col>7</xdr:col>
      <xdr:colOff>85725</xdr:colOff>
      <xdr:row>26</xdr:row>
      <xdr:rowOff>0</xdr:rowOff>
    </xdr:to>
    <xdr:sp macro="" textlink="">
      <xdr:nvSpPr>
        <xdr:cNvPr id="88" name="AutoShape 1">
          <a:extLst>
            <a:ext uri="{FF2B5EF4-FFF2-40B4-BE49-F238E27FC236}">
              <a16:creationId xmlns:a16="http://schemas.microsoft.com/office/drawing/2014/main" id="{4082C583-6680-472D-853B-37CAD513C034}"/>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25</xdr:row>
      <xdr:rowOff>0</xdr:rowOff>
    </xdr:from>
    <xdr:to>
      <xdr:col>7</xdr:col>
      <xdr:colOff>85725</xdr:colOff>
      <xdr:row>26</xdr:row>
      <xdr:rowOff>0</xdr:rowOff>
    </xdr:to>
    <xdr:sp macro="" textlink="">
      <xdr:nvSpPr>
        <xdr:cNvPr id="89" name="AutoShape 1">
          <a:extLst>
            <a:ext uri="{FF2B5EF4-FFF2-40B4-BE49-F238E27FC236}">
              <a16:creationId xmlns:a16="http://schemas.microsoft.com/office/drawing/2014/main" id="{FB621396-52F2-46E8-AC2B-19EF14C54ABB}"/>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25</xdr:row>
      <xdr:rowOff>0</xdr:rowOff>
    </xdr:from>
    <xdr:to>
      <xdr:col>7</xdr:col>
      <xdr:colOff>85725</xdr:colOff>
      <xdr:row>26</xdr:row>
      <xdr:rowOff>0</xdr:rowOff>
    </xdr:to>
    <xdr:sp macro="" textlink="">
      <xdr:nvSpPr>
        <xdr:cNvPr id="90" name="AutoShape 1">
          <a:extLst>
            <a:ext uri="{FF2B5EF4-FFF2-40B4-BE49-F238E27FC236}">
              <a16:creationId xmlns:a16="http://schemas.microsoft.com/office/drawing/2014/main" id="{AE8B3CBB-51C1-4739-9A07-36C14ADC4A15}"/>
            </a:ext>
          </a:extLst>
        </xdr:cNvPr>
        <xdr:cNvSpPr>
          <a:spLocks noChangeArrowheads="1"/>
        </xdr:cNvSpPr>
      </xdr:nvSpPr>
      <xdr:spPr bwMode="auto">
        <a:xfrm rot="5400000">
          <a:off x="4126707" y="550069"/>
          <a:ext cx="16668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26</xdr:row>
      <xdr:rowOff>0</xdr:rowOff>
    </xdr:from>
    <xdr:to>
      <xdr:col>7</xdr:col>
      <xdr:colOff>85725</xdr:colOff>
      <xdr:row>27</xdr:row>
      <xdr:rowOff>0</xdr:rowOff>
    </xdr:to>
    <xdr:sp macro="" textlink="">
      <xdr:nvSpPr>
        <xdr:cNvPr id="91" name="AutoShape 1">
          <a:extLst>
            <a:ext uri="{FF2B5EF4-FFF2-40B4-BE49-F238E27FC236}">
              <a16:creationId xmlns:a16="http://schemas.microsoft.com/office/drawing/2014/main" id="{1A86A3FE-A890-4C5E-B7C5-1B7389C09EE9}"/>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26</xdr:row>
      <xdr:rowOff>0</xdr:rowOff>
    </xdr:from>
    <xdr:to>
      <xdr:col>7</xdr:col>
      <xdr:colOff>85725</xdr:colOff>
      <xdr:row>27</xdr:row>
      <xdr:rowOff>0</xdr:rowOff>
    </xdr:to>
    <xdr:sp macro="" textlink="">
      <xdr:nvSpPr>
        <xdr:cNvPr id="92" name="AutoShape 1">
          <a:extLst>
            <a:ext uri="{FF2B5EF4-FFF2-40B4-BE49-F238E27FC236}">
              <a16:creationId xmlns:a16="http://schemas.microsoft.com/office/drawing/2014/main" id="{489F97D8-7915-4C88-A067-EB9F7AC0FDBC}"/>
            </a:ext>
          </a:extLst>
        </xdr:cNvPr>
        <xdr:cNvSpPr>
          <a:spLocks noChangeArrowheads="1"/>
        </xdr:cNvSpPr>
      </xdr:nvSpPr>
      <xdr:spPr bwMode="auto">
        <a:xfrm rot="5400000">
          <a:off x="4126707" y="716756"/>
          <a:ext cx="166688" cy="85725"/>
        </a:xfrm>
        <a:prstGeom prst="triangle">
          <a:avLst>
            <a:gd name="adj" fmla="val 49995"/>
          </a:avLst>
        </a:prstGeom>
        <a:solidFill>
          <a:srgbClr val="000000"/>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3</xdr:row>
      <xdr:rowOff>9525</xdr:rowOff>
    </xdr:from>
    <xdr:to>
      <xdr:col>4</xdr:col>
      <xdr:colOff>85725</xdr:colOff>
      <xdr:row>4</xdr:row>
      <xdr:rowOff>0</xdr:rowOff>
    </xdr:to>
    <xdr:sp macro="" textlink="">
      <xdr:nvSpPr>
        <xdr:cNvPr id="59871" name="AutoShape 2">
          <a:extLst>
            <a:ext uri="{FF2B5EF4-FFF2-40B4-BE49-F238E27FC236}">
              <a16:creationId xmlns:a16="http://schemas.microsoft.com/office/drawing/2014/main" id="{00000000-0008-0000-0900-0000DFE90000}"/>
            </a:ext>
          </a:extLst>
        </xdr:cNvPr>
        <xdr:cNvSpPr>
          <a:spLocks noChangeArrowheads="1"/>
        </xdr:cNvSpPr>
      </xdr:nvSpPr>
      <xdr:spPr bwMode="auto">
        <a:xfrm rot="5400000">
          <a:off x="4224338" y="5095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5</xdr:row>
      <xdr:rowOff>9525</xdr:rowOff>
    </xdr:from>
    <xdr:to>
      <xdr:col>4</xdr:col>
      <xdr:colOff>85725</xdr:colOff>
      <xdr:row>6</xdr:row>
      <xdr:rowOff>0</xdr:rowOff>
    </xdr:to>
    <xdr:sp macro="" textlink="">
      <xdr:nvSpPr>
        <xdr:cNvPr id="59872" name="AutoShape 3">
          <a:extLst>
            <a:ext uri="{FF2B5EF4-FFF2-40B4-BE49-F238E27FC236}">
              <a16:creationId xmlns:a16="http://schemas.microsoft.com/office/drawing/2014/main" id="{00000000-0008-0000-0900-0000E0E90000}"/>
            </a:ext>
          </a:extLst>
        </xdr:cNvPr>
        <xdr:cNvSpPr>
          <a:spLocks noChangeArrowheads="1"/>
        </xdr:cNvSpPr>
      </xdr:nvSpPr>
      <xdr:spPr bwMode="auto">
        <a:xfrm rot="5400000">
          <a:off x="4224338" y="8334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7</xdr:row>
      <xdr:rowOff>9525</xdr:rowOff>
    </xdr:from>
    <xdr:to>
      <xdr:col>4</xdr:col>
      <xdr:colOff>85725</xdr:colOff>
      <xdr:row>8</xdr:row>
      <xdr:rowOff>0</xdr:rowOff>
    </xdr:to>
    <xdr:sp macro="" textlink="">
      <xdr:nvSpPr>
        <xdr:cNvPr id="59873" name="AutoShape 4">
          <a:extLst>
            <a:ext uri="{FF2B5EF4-FFF2-40B4-BE49-F238E27FC236}">
              <a16:creationId xmlns:a16="http://schemas.microsoft.com/office/drawing/2014/main" id="{00000000-0008-0000-0900-0000E1E90000}"/>
            </a:ext>
          </a:extLst>
        </xdr:cNvPr>
        <xdr:cNvSpPr>
          <a:spLocks noChangeArrowheads="1"/>
        </xdr:cNvSpPr>
      </xdr:nvSpPr>
      <xdr:spPr bwMode="auto">
        <a:xfrm rot="5400000">
          <a:off x="4224338" y="11572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4</xdr:row>
      <xdr:rowOff>9525</xdr:rowOff>
    </xdr:from>
    <xdr:to>
      <xdr:col>4</xdr:col>
      <xdr:colOff>85725</xdr:colOff>
      <xdr:row>5</xdr:row>
      <xdr:rowOff>0</xdr:rowOff>
    </xdr:to>
    <xdr:sp macro="" textlink="">
      <xdr:nvSpPr>
        <xdr:cNvPr id="59874" name="AutoShape 5">
          <a:extLst>
            <a:ext uri="{FF2B5EF4-FFF2-40B4-BE49-F238E27FC236}">
              <a16:creationId xmlns:a16="http://schemas.microsoft.com/office/drawing/2014/main" id="{00000000-0008-0000-0900-0000E2E90000}"/>
            </a:ext>
          </a:extLst>
        </xdr:cNvPr>
        <xdr:cNvSpPr>
          <a:spLocks noChangeArrowheads="1"/>
        </xdr:cNvSpPr>
      </xdr:nvSpPr>
      <xdr:spPr bwMode="auto">
        <a:xfrm rot="5400000">
          <a:off x="4224338" y="6715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8</xdr:row>
      <xdr:rowOff>9525</xdr:rowOff>
    </xdr:from>
    <xdr:to>
      <xdr:col>4</xdr:col>
      <xdr:colOff>85725</xdr:colOff>
      <xdr:row>9</xdr:row>
      <xdr:rowOff>0</xdr:rowOff>
    </xdr:to>
    <xdr:sp macro="" textlink="">
      <xdr:nvSpPr>
        <xdr:cNvPr id="59875" name="AutoShape 6">
          <a:extLst>
            <a:ext uri="{FF2B5EF4-FFF2-40B4-BE49-F238E27FC236}">
              <a16:creationId xmlns:a16="http://schemas.microsoft.com/office/drawing/2014/main" id="{00000000-0008-0000-0900-0000E3E90000}"/>
            </a:ext>
          </a:extLst>
        </xdr:cNvPr>
        <xdr:cNvSpPr>
          <a:spLocks noChangeArrowheads="1"/>
        </xdr:cNvSpPr>
      </xdr:nvSpPr>
      <xdr:spPr bwMode="auto">
        <a:xfrm rot="5400000">
          <a:off x="4224338" y="13192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6</xdr:row>
      <xdr:rowOff>9525</xdr:rowOff>
    </xdr:from>
    <xdr:to>
      <xdr:col>4</xdr:col>
      <xdr:colOff>85725</xdr:colOff>
      <xdr:row>7</xdr:row>
      <xdr:rowOff>0</xdr:rowOff>
    </xdr:to>
    <xdr:sp macro="" textlink="">
      <xdr:nvSpPr>
        <xdr:cNvPr id="59876" name="AutoShape 7">
          <a:extLst>
            <a:ext uri="{FF2B5EF4-FFF2-40B4-BE49-F238E27FC236}">
              <a16:creationId xmlns:a16="http://schemas.microsoft.com/office/drawing/2014/main" id="{00000000-0008-0000-0900-0000E4E90000}"/>
            </a:ext>
          </a:extLst>
        </xdr:cNvPr>
        <xdr:cNvSpPr>
          <a:spLocks noChangeArrowheads="1"/>
        </xdr:cNvSpPr>
      </xdr:nvSpPr>
      <xdr:spPr bwMode="auto">
        <a:xfrm rot="5400000">
          <a:off x="4224338" y="9953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3</xdr:row>
      <xdr:rowOff>9525</xdr:rowOff>
    </xdr:from>
    <xdr:to>
      <xdr:col>2</xdr:col>
      <xdr:colOff>85725</xdr:colOff>
      <xdr:row>4</xdr:row>
      <xdr:rowOff>0</xdr:rowOff>
    </xdr:to>
    <xdr:sp macro="" textlink="">
      <xdr:nvSpPr>
        <xdr:cNvPr id="27" name="AutoShape 2">
          <a:extLst>
            <a:ext uri="{FF2B5EF4-FFF2-40B4-BE49-F238E27FC236}">
              <a16:creationId xmlns:a16="http://schemas.microsoft.com/office/drawing/2014/main" id="{00000000-0008-0000-0900-00001B000000}"/>
            </a:ext>
          </a:extLst>
        </xdr:cNvPr>
        <xdr:cNvSpPr>
          <a:spLocks noChangeArrowheads="1"/>
        </xdr:cNvSpPr>
      </xdr:nvSpPr>
      <xdr:spPr bwMode="auto">
        <a:xfrm rot="5400000">
          <a:off x="128349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5</xdr:row>
      <xdr:rowOff>9525</xdr:rowOff>
    </xdr:from>
    <xdr:to>
      <xdr:col>2</xdr:col>
      <xdr:colOff>85725</xdr:colOff>
      <xdr:row>6</xdr:row>
      <xdr:rowOff>0</xdr:rowOff>
    </xdr:to>
    <xdr:sp macro="" textlink="">
      <xdr:nvSpPr>
        <xdr:cNvPr id="28" name="AutoShape 3">
          <a:extLst>
            <a:ext uri="{FF2B5EF4-FFF2-40B4-BE49-F238E27FC236}">
              <a16:creationId xmlns:a16="http://schemas.microsoft.com/office/drawing/2014/main" id="{00000000-0008-0000-0900-00001C000000}"/>
            </a:ext>
          </a:extLst>
        </xdr:cNvPr>
        <xdr:cNvSpPr>
          <a:spLocks noChangeArrowheads="1"/>
        </xdr:cNvSpPr>
      </xdr:nvSpPr>
      <xdr:spPr bwMode="auto">
        <a:xfrm rot="5400000">
          <a:off x="12834938" y="8143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7</xdr:row>
      <xdr:rowOff>9525</xdr:rowOff>
    </xdr:from>
    <xdr:to>
      <xdr:col>2</xdr:col>
      <xdr:colOff>85725</xdr:colOff>
      <xdr:row>8</xdr:row>
      <xdr:rowOff>0</xdr:rowOff>
    </xdr:to>
    <xdr:sp macro="" textlink="">
      <xdr:nvSpPr>
        <xdr:cNvPr id="29" name="AutoShape 4">
          <a:extLst>
            <a:ext uri="{FF2B5EF4-FFF2-40B4-BE49-F238E27FC236}">
              <a16:creationId xmlns:a16="http://schemas.microsoft.com/office/drawing/2014/main" id="{00000000-0008-0000-0900-00001D000000}"/>
            </a:ext>
          </a:extLst>
        </xdr:cNvPr>
        <xdr:cNvSpPr>
          <a:spLocks noChangeArrowheads="1"/>
        </xdr:cNvSpPr>
      </xdr:nvSpPr>
      <xdr:spPr bwMode="auto">
        <a:xfrm rot="5400000">
          <a:off x="12834938" y="11382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4</xdr:row>
      <xdr:rowOff>9525</xdr:rowOff>
    </xdr:from>
    <xdr:to>
      <xdr:col>2</xdr:col>
      <xdr:colOff>85725</xdr:colOff>
      <xdr:row>5</xdr:row>
      <xdr:rowOff>0</xdr:rowOff>
    </xdr:to>
    <xdr:sp macro="" textlink="">
      <xdr:nvSpPr>
        <xdr:cNvPr id="30" name="AutoShape 5">
          <a:extLst>
            <a:ext uri="{FF2B5EF4-FFF2-40B4-BE49-F238E27FC236}">
              <a16:creationId xmlns:a16="http://schemas.microsoft.com/office/drawing/2014/main" id="{00000000-0008-0000-0900-00001E000000}"/>
            </a:ext>
          </a:extLst>
        </xdr:cNvPr>
        <xdr:cNvSpPr>
          <a:spLocks noChangeArrowheads="1"/>
        </xdr:cNvSpPr>
      </xdr:nvSpPr>
      <xdr:spPr bwMode="auto">
        <a:xfrm rot="5400000">
          <a:off x="12834938"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8</xdr:row>
      <xdr:rowOff>9525</xdr:rowOff>
    </xdr:from>
    <xdr:to>
      <xdr:col>2</xdr:col>
      <xdr:colOff>85725</xdr:colOff>
      <xdr:row>9</xdr:row>
      <xdr:rowOff>0</xdr:rowOff>
    </xdr:to>
    <xdr:sp macro="" textlink="">
      <xdr:nvSpPr>
        <xdr:cNvPr id="31" name="AutoShape 6">
          <a:extLst>
            <a:ext uri="{FF2B5EF4-FFF2-40B4-BE49-F238E27FC236}">
              <a16:creationId xmlns:a16="http://schemas.microsoft.com/office/drawing/2014/main" id="{00000000-0008-0000-0900-00001F000000}"/>
            </a:ext>
          </a:extLst>
        </xdr:cNvPr>
        <xdr:cNvSpPr>
          <a:spLocks noChangeArrowheads="1"/>
        </xdr:cNvSpPr>
      </xdr:nvSpPr>
      <xdr:spPr bwMode="auto">
        <a:xfrm rot="5400000">
          <a:off x="12834938" y="13001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6</xdr:row>
      <xdr:rowOff>9525</xdr:rowOff>
    </xdr:from>
    <xdr:to>
      <xdr:col>2</xdr:col>
      <xdr:colOff>85725</xdr:colOff>
      <xdr:row>7</xdr:row>
      <xdr:rowOff>0</xdr:rowOff>
    </xdr:to>
    <xdr:sp macro="" textlink="">
      <xdr:nvSpPr>
        <xdr:cNvPr id="32" name="AutoShape 7">
          <a:extLst>
            <a:ext uri="{FF2B5EF4-FFF2-40B4-BE49-F238E27FC236}">
              <a16:creationId xmlns:a16="http://schemas.microsoft.com/office/drawing/2014/main" id="{00000000-0008-0000-0900-000020000000}"/>
            </a:ext>
          </a:extLst>
        </xdr:cNvPr>
        <xdr:cNvSpPr>
          <a:spLocks noChangeArrowheads="1"/>
        </xdr:cNvSpPr>
      </xdr:nvSpPr>
      <xdr:spPr bwMode="auto">
        <a:xfrm rot="5400000">
          <a:off x="12834938" y="976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9</xdr:row>
      <xdr:rowOff>9525</xdr:rowOff>
    </xdr:from>
    <xdr:to>
      <xdr:col>2</xdr:col>
      <xdr:colOff>85725</xdr:colOff>
      <xdr:row>10</xdr:row>
      <xdr:rowOff>0</xdr:rowOff>
    </xdr:to>
    <xdr:sp macro="" textlink="">
      <xdr:nvSpPr>
        <xdr:cNvPr id="33" name="AutoShape 8">
          <a:extLst>
            <a:ext uri="{FF2B5EF4-FFF2-40B4-BE49-F238E27FC236}">
              <a16:creationId xmlns:a16="http://schemas.microsoft.com/office/drawing/2014/main" id="{00000000-0008-0000-0900-000021000000}"/>
            </a:ext>
          </a:extLst>
        </xdr:cNvPr>
        <xdr:cNvSpPr>
          <a:spLocks noChangeArrowheads="1"/>
        </xdr:cNvSpPr>
      </xdr:nvSpPr>
      <xdr:spPr bwMode="auto">
        <a:xfrm rot="5400000">
          <a:off x="12832556" y="1464469"/>
          <a:ext cx="157163"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10</xdr:row>
      <xdr:rowOff>9525</xdr:rowOff>
    </xdr:from>
    <xdr:to>
      <xdr:col>2</xdr:col>
      <xdr:colOff>85725</xdr:colOff>
      <xdr:row>11</xdr:row>
      <xdr:rowOff>0</xdr:rowOff>
    </xdr:to>
    <xdr:sp macro="" textlink="">
      <xdr:nvSpPr>
        <xdr:cNvPr id="34" name="AutoShape 26">
          <a:extLst>
            <a:ext uri="{FF2B5EF4-FFF2-40B4-BE49-F238E27FC236}">
              <a16:creationId xmlns:a16="http://schemas.microsoft.com/office/drawing/2014/main" id="{00000000-0008-0000-0900-000022000000}"/>
            </a:ext>
          </a:extLst>
        </xdr:cNvPr>
        <xdr:cNvSpPr>
          <a:spLocks noChangeArrowheads="1"/>
        </xdr:cNvSpPr>
      </xdr:nvSpPr>
      <xdr:spPr bwMode="auto">
        <a:xfrm rot="5400000">
          <a:off x="12830175" y="1633538"/>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9</xdr:row>
      <xdr:rowOff>9525</xdr:rowOff>
    </xdr:from>
    <xdr:to>
      <xdr:col>2</xdr:col>
      <xdr:colOff>85725</xdr:colOff>
      <xdr:row>10</xdr:row>
      <xdr:rowOff>0</xdr:rowOff>
    </xdr:to>
    <xdr:sp macro="" textlink="">
      <xdr:nvSpPr>
        <xdr:cNvPr id="35" name="AutoShape 8">
          <a:extLst>
            <a:ext uri="{FF2B5EF4-FFF2-40B4-BE49-F238E27FC236}">
              <a16:creationId xmlns:a16="http://schemas.microsoft.com/office/drawing/2014/main" id="{00000000-0008-0000-0900-000023000000}"/>
            </a:ext>
          </a:extLst>
        </xdr:cNvPr>
        <xdr:cNvSpPr>
          <a:spLocks noChangeArrowheads="1"/>
        </xdr:cNvSpPr>
      </xdr:nvSpPr>
      <xdr:spPr bwMode="auto">
        <a:xfrm rot="5400000">
          <a:off x="5988844" y="1464469"/>
          <a:ext cx="157163"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10</xdr:row>
      <xdr:rowOff>9525</xdr:rowOff>
    </xdr:from>
    <xdr:to>
      <xdr:col>2</xdr:col>
      <xdr:colOff>85725</xdr:colOff>
      <xdr:row>11</xdr:row>
      <xdr:rowOff>0</xdr:rowOff>
    </xdr:to>
    <xdr:sp macro="" textlink="">
      <xdr:nvSpPr>
        <xdr:cNvPr id="36" name="AutoShape 26">
          <a:extLst>
            <a:ext uri="{FF2B5EF4-FFF2-40B4-BE49-F238E27FC236}">
              <a16:creationId xmlns:a16="http://schemas.microsoft.com/office/drawing/2014/main" id="{00000000-0008-0000-0900-000024000000}"/>
            </a:ext>
          </a:extLst>
        </xdr:cNvPr>
        <xdr:cNvSpPr>
          <a:spLocks noChangeArrowheads="1"/>
        </xdr:cNvSpPr>
      </xdr:nvSpPr>
      <xdr:spPr bwMode="auto">
        <a:xfrm rot="5400000">
          <a:off x="5986463" y="1633538"/>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12</xdr:row>
      <xdr:rowOff>9525</xdr:rowOff>
    </xdr:from>
    <xdr:to>
      <xdr:col>2</xdr:col>
      <xdr:colOff>85725</xdr:colOff>
      <xdr:row>13</xdr:row>
      <xdr:rowOff>0</xdr:rowOff>
    </xdr:to>
    <xdr:sp macro="" textlink="">
      <xdr:nvSpPr>
        <xdr:cNvPr id="37" name="AutoShape 9">
          <a:extLst>
            <a:ext uri="{FF2B5EF4-FFF2-40B4-BE49-F238E27FC236}">
              <a16:creationId xmlns:a16="http://schemas.microsoft.com/office/drawing/2014/main" id="{00000000-0008-0000-0900-000025000000}"/>
            </a:ext>
          </a:extLst>
        </xdr:cNvPr>
        <xdr:cNvSpPr>
          <a:spLocks noChangeArrowheads="1"/>
        </xdr:cNvSpPr>
      </xdr:nvSpPr>
      <xdr:spPr bwMode="auto">
        <a:xfrm rot="5400000">
          <a:off x="7027069" y="1816894"/>
          <a:ext cx="18573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11</xdr:row>
      <xdr:rowOff>9525</xdr:rowOff>
    </xdr:from>
    <xdr:to>
      <xdr:col>4</xdr:col>
      <xdr:colOff>85725</xdr:colOff>
      <xdr:row>12</xdr:row>
      <xdr:rowOff>0</xdr:rowOff>
    </xdr:to>
    <xdr:sp macro="" textlink="">
      <xdr:nvSpPr>
        <xdr:cNvPr id="38" name="AutoShape 26">
          <a:extLst>
            <a:ext uri="{FF2B5EF4-FFF2-40B4-BE49-F238E27FC236}">
              <a16:creationId xmlns:a16="http://schemas.microsoft.com/office/drawing/2014/main" id="{00000000-0008-0000-0900-000026000000}"/>
            </a:ext>
          </a:extLst>
        </xdr:cNvPr>
        <xdr:cNvSpPr>
          <a:spLocks noChangeArrowheads="1"/>
        </xdr:cNvSpPr>
      </xdr:nvSpPr>
      <xdr:spPr bwMode="auto">
        <a:xfrm rot="5400000">
          <a:off x="5986463" y="1633538"/>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3</xdr:row>
      <xdr:rowOff>9525</xdr:rowOff>
    </xdr:from>
    <xdr:to>
      <xdr:col>5</xdr:col>
      <xdr:colOff>85725</xdr:colOff>
      <xdr:row>4</xdr:row>
      <xdr:rowOff>0</xdr:rowOff>
    </xdr:to>
    <xdr:sp macro="" textlink="">
      <xdr:nvSpPr>
        <xdr:cNvPr id="39" name="AutoShape 2">
          <a:extLst>
            <a:ext uri="{FF2B5EF4-FFF2-40B4-BE49-F238E27FC236}">
              <a16:creationId xmlns:a16="http://schemas.microsoft.com/office/drawing/2014/main" id="{90EBDAA2-40E8-46CC-A95E-1E1B1A697EFC}"/>
            </a:ext>
          </a:extLst>
        </xdr:cNvPr>
        <xdr:cNvSpPr>
          <a:spLocks noChangeArrowheads="1"/>
        </xdr:cNvSpPr>
      </xdr:nvSpPr>
      <xdr:spPr bwMode="auto">
        <a:xfrm rot="5400000">
          <a:off x="599598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40" name="AutoShape 3">
          <a:extLst>
            <a:ext uri="{FF2B5EF4-FFF2-40B4-BE49-F238E27FC236}">
              <a16:creationId xmlns:a16="http://schemas.microsoft.com/office/drawing/2014/main" id="{1D46A064-303B-4E8C-94CC-B73E24FD279F}"/>
            </a:ext>
          </a:extLst>
        </xdr:cNvPr>
        <xdr:cNvSpPr>
          <a:spLocks noChangeArrowheads="1"/>
        </xdr:cNvSpPr>
      </xdr:nvSpPr>
      <xdr:spPr bwMode="auto">
        <a:xfrm rot="5400000">
          <a:off x="5995988" y="8143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7</xdr:row>
      <xdr:rowOff>9525</xdr:rowOff>
    </xdr:from>
    <xdr:to>
      <xdr:col>5</xdr:col>
      <xdr:colOff>85725</xdr:colOff>
      <xdr:row>8</xdr:row>
      <xdr:rowOff>0</xdr:rowOff>
    </xdr:to>
    <xdr:sp macro="" textlink="">
      <xdr:nvSpPr>
        <xdr:cNvPr id="41" name="AutoShape 4">
          <a:extLst>
            <a:ext uri="{FF2B5EF4-FFF2-40B4-BE49-F238E27FC236}">
              <a16:creationId xmlns:a16="http://schemas.microsoft.com/office/drawing/2014/main" id="{7603FFD8-7C83-40A5-9332-E02CDEE66CA4}"/>
            </a:ext>
          </a:extLst>
        </xdr:cNvPr>
        <xdr:cNvSpPr>
          <a:spLocks noChangeArrowheads="1"/>
        </xdr:cNvSpPr>
      </xdr:nvSpPr>
      <xdr:spPr bwMode="auto">
        <a:xfrm rot="5400000">
          <a:off x="5995988" y="11382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9525</xdr:rowOff>
    </xdr:from>
    <xdr:to>
      <xdr:col>5</xdr:col>
      <xdr:colOff>85725</xdr:colOff>
      <xdr:row>5</xdr:row>
      <xdr:rowOff>0</xdr:rowOff>
    </xdr:to>
    <xdr:sp macro="" textlink="">
      <xdr:nvSpPr>
        <xdr:cNvPr id="42" name="AutoShape 5">
          <a:extLst>
            <a:ext uri="{FF2B5EF4-FFF2-40B4-BE49-F238E27FC236}">
              <a16:creationId xmlns:a16="http://schemas.microsoft.com/office/drawing/2014/main" id="{C6D71D56-FEE1-4DF7-B200-EC3627EDEC79}"/>
            </a:ext>
          </a:extLst>
        </xdr:cNvPr>
        <xdr:cNvSpPr>
          <a:spLocks noChangeArrowheads="1"/>
        </xdr:cNvSpPr>
      </xdr:nvSpPr>
      <xdr:spPr bwMode="auto">
        <a:xfrm rot="5400000">
          <a:off x="5995988"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xdr:row>
      <xdr:rowOff>9525</xdr:rowOff>
    </xdr:from>
    <xdr:to>
      <xdr:col>5</xdr:col>
      <xdr:colOff>85725</xdr:colOff>
      <xdr:row>9</xdr:row>
      <xdr:rowOff>0</xdr:rowOff>
    </xdr:to>
    <xdr:sp macro="" textlink="">
      <xdr:nvSpPr>
        <xdr:cNvPr id="43" name="AutoShape 6">
          <a:extLst>
            <a:ext uri="{FF2B5EF4-FFF2-40B4-BE49-F238E27FC236}">
              <a16:creationId xmlns:a16="http://schemas.microsoft.com/office/drawing/2014/main" id="{01197BB0-7869-44F4-A497-13BC56AD1E84}"/>
            </a:ext>
          </a:extLst>
        </xdr:cNvPr>
        <xdr:cNvSpPr>
          <a:spLocks noChangeArrowheads="1"/>
        </xdr:cNvSpPr>
      </xdr:nvSpPr>
      <xdr:spPr bwMode="auto">
        <a:xfrm rot="5400000">
          <a:off x="5995988" y="13001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9525</xdr:rowOff>
    </xdr:from>
    <xdr:to>
      <xdr:col>5</xdr:col>
      <xdr:colOff>85725</xdr:colOff>
      <xdr:row>7</xdr:row>
      <xdr:rowOff>0</xdr:rowOff>
    </xdr:to>
    <xdr:sp macro="" textlink="">
      <xdr:nvSpPr>
        <xdr:cNvPr id="44" name="AutoShape 7">
          <a:extLst>
            <a:ext uri="{FF2B5EF4-FFF2-40B4-BE49-F238E27FC236}">
              <a16:creationId xmlns:a16="http://schemas.microsoft.com/office/drawing/2014/main" id="{86C9F1D6-7971-48E7-BF62-A0E50675166B}"/>
            </a:ext>
          </a:extLst>
        </xdr:cNvPr>
        <xdr:cNvSpPr>
          <a:spLocks noChangeArrowheads="1"/>
        </xdr:cNvSpPr>
      </xdr:nvSpPr>
      <xdr:spPr bwMode="auto">
        <a:xfrm rot="5400000">
          <a:off x="5995988" y="976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11</xdr:row>
      <xdr:rowOff>9525</xdr:rowOff>
    </xdr:from>
    <xdr:to>
      <xdr:col>5</xdr:col>
      <xdr:colOff>85725</xdr:colOff>
      <xdr:row>12</xdr:row>
      <xdr:rowOff>0</xdr:rowOff>
    </xdr:to>
    <xdr:sp macro="" textlink="">
      <xdr:nvSpPr>
        <xdr:cNvPr id="47" name="AutoShape 26">
          <a:extLst>
            <a:ext uri="{FF2B5EF4-FFF2-40B4-BE49-F238E27FC236}">
              <a16:creationId xmlns:a16="http://schemas.microsoft.com/office/drawing/2014/main" id="{A6E0FD62-BCE2-483E-81BC-96CD340AE881}"/>
            </a:ext>
          </a:extLst>
        </xdr:cNvPr>
        <xdr:cNvSpPr>
          <a:spLocks noChangeArrowheads="1"/>
        </xdr:cNvSpPr>
      </xdr:nvSpPr>
      <xdr:spPr bwMode="auto">
        <a:xfrm rot="5400000">
          <a:off x="5991225" y="18097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11</xdr:row>
      <xdr:rowOff>9525</xdr:rowOff>
    </xdr:from>
    <xdr:to>
      <xdr:col>2</xdr:col>
      <xdr:colOff>85725</xdr:colOff>
      <xdr:row>12</xdr:row>
      <xdr:rowOff>0</xdr:rowOff>
    </xdr:to>
    <xdr:sp macro="" textlink="">
      <xdr:nvSpPr>
        <xdr:cNvPr id="48" name="AutoShape 26">
          <a:extLst>
            <a:ext uri="{FF2B5EF4-FFF2-40B4-BE49-F238E27FC236}">
              <a16:creationId xmlns:a16="http://schemas.microsoft.com/office/drawing/2014/main" id="{6115FD42-9060-4BBA-A6A6-B236DE396C8E}"/>
            </a:ext>
          </a:extLst>
        </xdr:cNvPr>
        <xdr:cNvSpPr>
          <a:spLocks noChangeArrowheads="1"/>
        </xdr:cNvSpPr>
      </xdr:nvSpPr>
      <xdr:spPr bwMode="auto">
        <a:xfrm rot="5400000">
          <a:off x="4524375" y="16383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11</xdr:row>
      <xdr:rowOff>9525</xdr:rowOff>
    </xdr:from>
    <xdr:to>
      <xdr:col>2</xdr:col>
      <xdr:colOff>85725</xdr:colOff>
      <xdr:row>12</xdr:row>
      <xdr:rowOff>0</xdr:rowOff>
    </xdr:to>
    <xdr:sp macro="" textlink="">
      <xdr:nvSpPr>
        <xdr:cNvPr id="49" name="AutoShape 26">
          <a:extLst>
            <a:ext uri="{FF2B5EF4-FFF2-40B4-BE49-F238E27FC236}">
              <a16:creationId xmlns:a16="http://schemas.microsoft.com/office/drawing/2014/main" id="{013E2D70-5C34-4F72-B2C9-E73C2C64CC0C}"/>
            </a:ext>
          </a:extLst>
        </xdr:cNvPr>
        <xdr:cNvSpPr>
          <a:spLocks noChangeArrowheads="1"/>
        </xdr:cNvSpPr>
      </xdr:nvSpPr>
      <xdr:spPr bwMode="auto">
        <a:xfrm rot="5400000">
          <a:off x="4524375" y="16383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9525</xdr:rowOff>
    </xdr:from>
    <xdr:to>
      <xdr:col>5</xdr:col>
      <xdr:colOff>85725</xdr:colOff>
      <xdr:row>5</xdr:row>
      <xdr:rowOff>0</xdr:rowOff>
    </xdr:to>
    <xdr:sp macro="" textlink="">
      <xdr:nvSpPr>
        <xdr:cNvPr id="45" name="AutoShape 2">
          <a:extLst>
            <a:ext uri="{FF2B5EF4-FFF2-40B4-BE49-F238E27FC236}">
              <a16:creationId xmlns:a16="http://schemas.microsoft.com/office/drawing/2014/main" id="{FFAEAAB0-E6A5-4C76-AAAB-9A2C0E2BB8C0}"/>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46" name="AutoShape 2">
          <a:extLst>
            <a:ext uri="{FF2B5EF4-FFF2-40B4-BE49-F238E27FC236}">
              <a16:creationId xmlns:a16="http://schemas.microsoft.com/office/drawing/2014/main" id="{0A98BCF9-21C0-4086-99AA-0403BC8951B8}"/>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9525</xdr:rowOff>
    </xdr:from>
    <xdr:to>
      <xdr:col>5</xdr:col>
      <xdr:colOff>85725</xdr:colOff>
      <xdr:row>7</xdr:row>
      <xdr:rowOff>0</xdr:rowOff>
    </xdr:to>
    <xdr:sp macro="" textlink="">
      <xdr:nvSpPr>
        <xdr:cNvPr id="50" name="AutoShape 2">
          <a:extLst>
            <a:ext uri="{FF2B5EF4-FFF2-40B4-BE49-F238E27FC236}">
              <a16:creationId xmlns:a16="http://schemas.microsoft.com/office/drawing/2014/main" id="{BBC1968B-C720-4A01-B844-5807132A8881}"/>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7</xdr:row>
      <xdr:rowOff>9525</xdr:rowOff>
    </xdr:from>
    <xdr:to>
      <xdr:col>5</xdr:col>
      <xdr:colOff>85725</xdr:colOff>
      <xdr:row>8</xdr:row>
      <xdr:rowOff>0</xdr:rowOff>
    </xdr:to>
    <xdr:sp macro="" textlink="">
      <xdr:nvSpPr>
        <xdr:cNvPr id="51" name="AutoShape 2">
          <a:extLst>
            <a:ext uri="{FF2B5EF4-FFF2-40B4-BE49-F238E27FC236}">
              <a16:creationId xmlns:a16="http://schemas.microsoft.com/office/drawing/2014/main" id="{2634C3B6-407F-46AB-9A95-E685FCC43F42}"/>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xdr:row>
      <xdr:rowOff>9525</xdr:rowOff>
    </xdr:from>
    <xdr:to>
      <xdr:col>5</xdr:col>
      <xdr:colOff>85725</xdr:colOff>
      <xdr:row>9</xdr:row>
      <xdr:rowOff>0</xdr:rowOff>
    </xdr:to>
    <xdr:sp macro="" textlink="">
      <xdr:nvSpPr>
        <xdr:cNvPr id="52" name="AutoShape 2">
          <a:extLst>
            <a:ext uri="{FF2B5EF4-FFF2-40B4-BE49-F238E27FC236}">
              <a16:creationId xmlns:a16="http://schemas.microsoft.com/office/drawing/2014/main" id="{E5926C1F-BD2C-44F6-B570-FB08BC92F20F}"/>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11</xdr:row>
      <xdr:rowOff>9525</xdr:rowOff>
    </xdr:from>
    <xdr:to>
      <xdr:col>5</xdr:col>
      <xdr:colOff>85725</xdr:colOff>
      <xdr:row>12</xdr:row>
      <xdr:rowOff>0</xdr:rowOff>
    </xdr:to>
    <xdr:sp macro="" textlink="">
      <xdr:nvSpPr>
        <xdr:cNvPr id="53" name="AutoShape 6">
          <a:extLst>
            <a:ext uri="{FF2B5EF4-FFF2-40B4-BE49-F238E27FC236}">
              <a16:creationId xmlns:a16="http://schemas.microsoft.com/office/drawing/2014/main" id="{3BC35FE7-C780-463B-B80E-70816134B4B3}"/>
            </a:ext>
          </a:extLst>
        </xdr:cNvPr>
        <xdr:cNvSpPr>
          <a:spLocks noChangeArrowheads="1"/>
        </xdr:cNvSpPr>
      </xdr:nvSpPr>
      <xdr:spPr bwMode="auto">
        <a:xfrm rot="5400000">
          <a:off x="7043738" y="13001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11</xdr:row>
      <xdr:rowOff>9525</xdr:rowOff>
    </xdr:from>
    <xdr:to>
      <xdr:col>5</xdr:col>
      <xdr:colOff>85725</xdr:colOff>
      <xdr:row>12</xdr:row>
      <xdr:rowOff>0</xdr:rowOff>
    </xdr:to>
    <xdr:sp macro="" textlink="">
      <xdr:nvSpPr>
        <xdr:cNvPr id="54" name="AutoShape 2">
          <a:extLst>
            <a:ext uri="{FF2B5EF4-FFF2-40B4-BE49-F238E27FC236}">
              <a16:creationId xmlns:a16="http://schemas.microsoft.com/office/drawing/2014/main" id="{C1C4C046-5BA0-40FC-8312-9DA8F73E837E}"/>
            </a:ext>
          </a:extLst>
        </xdr:cNvPr>
        <xdr:cNvSpPr>
          <a:spLocks noChangeArrowheads="1"/>
        </xdr:cNvSpPr>
      </xdr:nvSpPr>
      <xdr:spPr bwMode="auto">
        <a:xfrm rot="5400000">
          <a:off x="7043738" y="13001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55" name="AutoShape 5">
          <a:extLst>
            <a:ext uri="{FF2B5EF4-FFF2-40B4-BE49-F238E27FC236}">
              <a16:creationId xmlns:a16="http://schemas.microsoft.com/office/drawing/2014/main" id="{4EBBF9B7-82BF-4FF0-9391-82FF0AB33B9B}"/>
            </a:ext>
          </a:extLst>
        </xdr:cNvPr>
        <xdr:cNvSpPr>
          <a:spLocks noChangeArrowheads="1"/>
        </xdr:cNvSpPr>
      </xdr:nvSpPr>
      <xdr:spPr bwMode="auto">
        <a:xfrm rot="5400000">
          <a:off x="7043738"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56" name="AutoShape 2">
          <a:extLst>
            <a:ext uri="{FF2B5EF4-FFF2-40B4-BE49-F238E27FC236}">
              <a16:creationId xmlns:a16="http://schemas.microsoft.com/office/drawing/2014/main" id="{7B79A287-AC11-4591-8793-B47E0FED5544}"/>
            </a:ext>
          </a:extLst>
        </xdr:cNvPr>
        <xdr:cNvSpPr>
          <a:spLocks noChangeArrowheads="1"/>
        </xdr:cNvSpPr>
      </xdr:nvSpPr>
      <xdr:spPr bwMode="auto">
        <a:xfrm rot="5400000">
          <a:off x="7043738"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4</xdr:row>
      <xdr:rowOff>9525</xdr:rowOff>
    </xdr:from>
    <xdr:to>
      <xdr:col>5</xdr:col>
      <xdr:colOff>85725</xdr:colOff>
      <xdr:row>5</xdr:row>
      <xdr:rowOff>0</xdr:rowOff>
    </xdr:to>
    <xdr:sp macro="" textlink="">
      <xdr:nvSpPr>
        <xdr:cNvPr id="57" name="AutoShape 2">
          <a:extLst>
            <a:ext uri="{FF2B5EF4-FFF2-40B4-BE49-F238E27FC236}">
              <a16:creationId xmlns:a16="http://schemas.microsoft.com/office/drawing/2014/main" id="{C0A49F32-339C-4152-A2DD-7EA54D18F3C8}"/>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5</xdr:row>
      <xdr:rowOff>9525</xdr:rowOff>
    </xdr:from>
    <xdr:to>
      <xdr:col>5</xdr:col>
      <xdr:colOff>85725</xdr:colOff>
      <xdr:row>6</xdr:row>
      <xdr:rowOff>0</xdr:rowOff>
    </xdr:to>
    <xdr:sp macro="" textlink="">
      <xdr:nvSpPr>
        <xdr:cNvPr id="58" name="AutoShape 2">
          <a:extLst>
            <a:ext uri="{FF2B5EF4-FFF2-40B4-BE49-F238E27FC236}">
              <a16:creationId xmlns:a16="http://schemas.microsoft.com/office/drawing/2014/main" id="{873EAD97-95B6-4C99-AA1E-10C9071AA617}"/>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6</xdr:row>
      <xdr:rowOff>9525</xdr:rowOff>
    </xdr:from>
    <xdr:to>
      <xdr:col>5</xdr:col>
      <xdr:colOff>85725</xdr:colOff>
      <xdr:row>7</xdr:row>
      <xdr:rowOff>0</xdr:rowOff>
    </xdr:to>
    <xdr:sp macro="" textlink="">
      <xdr:nvSpPr>
        <xdr:cNvPr id="59" name="AutoShape 2">
          <a:extLst>
            <a:ext uri="{FF2B5EF4-FFF2-40B4-BE49-F238E27FC236}">
              <a16:creationId xmlns:a16="http://schemas.microsoft.com/office/drawing/2014/main" id="{FB764BFF-1389-41EF-AFD6-CE8E291DA5A0}"/>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7</xdr:row>
      <xdr:rowOff>9525</xdr:rowOff>
    </xdr:from>
    <xdr:to>
      <xdr:col>5</xdr:col>
      <xdr:colOff>85725</xdr:colOff>
      <xdr:row>8</xdr:row>
      <xdr:rowOff>0</xdr:rowOff>
    </xdr:to>
    <xdr:sp macro="" textlink="">
      <xdr:nvSpPr>
        <xdr:cNvPr id="60" name="AutoShape 2">
          <a:extLst>
            <a:ext uri="{FF2B5EF4-FFF2-40B4-BE49-F238E27FC236}">
              <a16:creationId xmlns:a16="http://schemas.microsoft.com/office/drawing/2014/main" id="{A164C98D-4718-488E-B0EB-0E78975DA094}"/>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xdr:row>
      <xdr:rowOff>9525</xdr:rowOff>
    </xdr:from>
    <xdr:to>
      <xdr:col>5</xdr:col>
      <xdr:colOff>85725</xdr:colOff>
      <xdr:row>9</xdr:row>
      <xdr:rowOff>0</xdr:rowOff>
    </xdr:to>
    <xdr:sp macro="" textlink="">
      <xdr:nvSpPr>
        <xdr:cNvPr id="61" name="AutoShape 2">
          <a:extLst>
            <a:ext uri="{FF2B5EF4-FFF2-40B4-BE49-F238E27FC236}">
              <a16:creationId xmlns:a16="http://schemas.microsoft.com/office/drawing/2014/main" id="{AF3ED6E5-81D1-4F35-99A1-BA6B103CC8BE}"/>
            </a:ext>
          </a:extLst>
        </xdr:cNvPr>
        <xdr:cNvSpPr>
          <a:spLocks noChangeArrowheads="1"/>
        </xdr:cNvSpPr>
      </xdr:nvSpPr>
      <xdr:spPr bwMode="auto">
        <a:xfrm rot="5400000">
          <a:off x="7043738" y="4905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11</xdr:row>
      <xdr:rowOff>9525</xdr:rowOff>
    </xdr:from>
    <xdr:to>
      <xdr:col>5</xdr:col>
      <xdr:colOff>85725</xdr:colOff>
      <xdr:row>12</xdr:row>
      <xdr:rowOff>0</xdr:rowOff>
    </xdr:to>
    <xdr:sp macro="" textlink="">
      <xdr:nvSpPr>
        <xdr:cNvPr id="62" name="AutoShape 6">
          <a:extLst>
            <a:ext uri="{FF2B5EF4-FFF2-40B4-BE49-F238E27FC236}">
              <a16:creationId xmlns:a16="http://schemas.microsoft.com/office/drawing/2014/main" id="{4B0B9D69-2A0C-41CD-A8AA-646C367281A5}"/>
            </a:ext>
          </a:extLst>
        </xdr:cNvPr>
        <xdr:cNvSpPr>
          <a:spLocks noChangeArrowheads="1"/>
        </xdr:cNvSpPr>
      </xdr:nvSpPr>
      <xdr:spPr bwMode="auto">
        <a:xfrm rot="5400000">
          <a:off x="7043738" y="13001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11</xdr:row>
      <xdr:rowOff>9525</xdr:rowOff>
    </xdr:from>
    <xdr:to>
      <xdr:col>5</xdr:col>
      <xdr:colOff>85725</xdr:colOff>
      <xdr:row>12</xdr:row>
      <xdr:rowOff>0</xdr:rowOff>
    </xdr:to>
    <xdr:sp macro="" textlink="">
      <xdr:nvSpPr>
        <xdr:cNvPr id="63" name="AutoShape 2">
          <a:extLst>
            <a:ext uri="{FF2B5EF4-FFF2-40B4-BE49-F238E27FC236}">
              <a16:creationId xmlns:a16="http://schemas.microsoft.com/office/drawing/2014/main" id="{E7BDC64D-CB91-4A3D-9D44-8A2970F95D24}"/>
            </a:ext>
          </a:extLst>
        </xdr:cNvPr>
        <xdr:cNvSpPr>
          <a:spLocks noChangeArrowheads="1"/>
        </xdr:cNvSpPr>
      </xdr:nvSpPr>
      <xdr:spPr bwMode="auto">
        <a:xfrm rot="5400000">
          <a:off x="7043738" y="13001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11</xdr:row>
      <xdr:rowOff>9525</xdr:rowOff>
    </xdr:from>
    <xdr:to>
      <xdr:col>5</xdr:col>
      <xdr:colOff>85725</xdr:colOff>
      <xdr:row>12</xdr:row>
      <xdr:rowOff>0</xdr:rowOff>
    </xdr:to>
    <xdr:sp macro="" textlink="">
      <xdr:nvSpPr>
        <xdr:cNvPr id="64" name="AutoShape 2">
          <a:extLst>
            <a:ext uri="{FF2B5EF4-FFF2-40B4-BE49-F238E27FC236}">
              <a16:creationId xmlns:a16="http://schemas.microsoft.com/office/drawing/2014/main" id="{B7C6F88A-2620-4C82-9F4B-FAE08C2B5C66}"/>
            </a:ext>
          </a:extLst>
        </xdr:cNvPr>
        <xdr:cNvSpPr>
          <a:spLocks noChangeArrowheads="1"/>
        </xdr:cNvSpPr>
      </xdr:nvSpPr>
      <xdr:spPr bwMode="auto">
        <a:xfrm rot="5400000">
          <a:off x="7043738" y="13001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5</xdr:row>
      <xdr:rowOff>9525</xdr:rowOff>
    </xdr:from>
    <xdr:to>
      <xdr:col>2</xdr:col>
      <xdr:colOff>85725</xdr:colOff>
      <xdr:row>6</xdr:row>
      <xdr:rowOff>0</xdr:rowOff>
    </xdr:to>
    <xdr:sp macro="" textlink="">
      <xdr:nvSpPr>
        <xdr:cNvPr id="65" name="AutoShape 5">
          <a:extLst>
            <a:ext uri="{FF2B5EF4-FFF2-40B4-BE49-F238E27FC236}">
              <a16:creationId xmlns:a16="http://schemas.microsoft.com/office/drawing/2014/main" id="{20AAA6D8-B292-407E-83D8-1DC64170D6D7}"/>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6</xdr:row>
      <xdr:rowOff>9525</xdr:rowOff>
    </xdr:from>
    <xdr:to>
      <xdr:col>2</xdr:col>
      <xdr:colOff>85725</xdr:colOff>
      <xdr:row>7</xdr:row>
      <xdr:rowOff>0</xdr:rowOff>
    </xdr:to>
    <xdr:sp macro="" textlink="">
      <xdr:nvSpPr>
        <xdr:cNvPr id="66" name="AutoShape 5">
          <a:extLst>
            <a:ext uri="{FF2B5EF4-FFF2-40B4-BE49-F238E27FC236}">
              <a16:creationId xmlns:a16="http://schemas.microsoft.com/office/drawing/2014/main" id="{FFF7F071-C051-46C6-A141-51943F386168}"/>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7</xdr:row>
      <xdr:rowOff>9525</xdr:rowOff>
    </xdr:from>
    <xdr:to>
      <xdr:col>2</xdr:col>
      <xdr:colOff>85725</xdr:colOff>
      <xdr:row>8</xdr:row>
      <xdr:rowOff>0</xdr:rowOff>
    </xdr:to>
    <xdr:sp macro="" textlink="">
      <xdr:nvSpPr>
        <xdr:cNvPr id="67" name="AutoShape 5">
          <a:extLst>
            <a:ext uri="{FF2B5EF4-FFF2-40B4-BE49-F238E27FC236}">
              <a16:creationId xmlns:a16="http://schemas.microsoft.com/office/drawing/2014/main" id="{697374D7-1C50-412F-959C-8D2C110D3A33}"/>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8</xdr:row>
      <xdr:rowOff>9525</xdr:rowOff>
    </xdr:from>
    <xdr:to>
      <xdr:col>2</xdr:col>
      <xdr:colOff>85725</xdr:colOff>
      <xdr:row>9</xdr:row>
      <xdr:rowOff>0</xdr:rowOff>
    </xdr:to>
    <xdr:sp macro="" textlink="">
      <xdr:nvSpPr>
        <xdr:cNvPr id="68" name="AutoShape 5">
          <a:extLst>
            <a:ext uri="{FF2B5EF4-FFF2-40B4-BE49-F238E27FC236}">
              <a16:creationId xmlns:a16="http://schemas.microsoft.com/office/drawing/2014/main" id="{3C3B267A-8F56-40E8-AB74-83AF22348F5C}"/>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9</xdr:row>
      <xdr:rowOff>9525</xdr:rowOff>
    </xdr:from>
    <xdr:to>
      <xdr:col>2</xdr:col>
      <xdr:colOff>85725</xdr:colOff>
      <xdr:row>10</xdr:row>
      <xdr:rowOff>0</xdr:rowOff>
    </xdr:to>
    <xdr:sp macro="" textlink="">
      <xdr:nvSpPr>
        <xdr:cNvPr id="69" name="AutoShape 5">
          <a:extLst>
            <a:ext uri="{FF2B5EF4-FFF2-40B4-BE49-F238E27FC236}">
              <a16:creationId xmlns:a16="http://schemas.microsoft.com/office/drawing/2014/main" id="{9756D67F-BF9E-4D3C-9E21-AF6674B8162B}"/>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10</xdr:row>
      <xdr:rowOff>9525</xdr:rowOff>
    </xdr:from>
    <xdr:to>
      <xdr:col>2</xdr:col>
      <xdr:colOff>85725</xdr:colOff>
      <xdr:row>11</xdr:row>
      <xdr:rowOff>0</xdr:rowOff>
    </xdr:to>
    <xdr:sp macro="" textlink="">
      <xdr:nvSpPr>
        <xdr:cNvPr id="70" name="AutoShape 5">
          <a:extLst>
            <a:ext uri="{FF2B5EF4-FFF2-40B4-BE49-F238E27FC236}">
              <a16:creationId xmlns:a16="http://schemas.microsoft.com/office/drawing/2014/main" id="{43ADB18B-8DE2-4748-ABF1-3F9A496F0C89}"/>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2</xdr:col>
      <xdr:colOff>0</xdr:colOff>
      <xdr:row>11</xdr:row>
      <xdr:rowOff>9525</xdr:rowOff>
    </xdr:from>
    <xdr:to>
      <xdr:col>2</xdr:col>
      <xdr:colOff>85725</xdr:colOff>
      <xdr:row>12</xdr:row>
      <xdr:rowOff>0</xdr:rowOff>
    </xdr:to>
    <xdr:sp macro="" textlink="">
      <xdr:nvSpPr>
        <xdr:cNvPr id="71" name="AutoShape 5">
          <a:extLst>
            <a:ext uri="{FF2B5EF4-FFF2-40B4-BE49-F238E27FC236}">
              <a16:creationId xmlns:a16="http://schemas.microsoft.com/office/drawing/2014/main" id="{B1590A1D-9558-4A1B-A879-4ADCF6DCA7B9}"/>
            </a:ext>
          </a:extLst>
        </xdr:cNvPr>
        <xdr:cNvSpPr>
          <a:spLocks noChangeArrowheads="1"/>
        </xdr:cNvSpPr>
      </xdr:nvSpPr>
      <xdr:spPr bwMode="auto">
        <a:xfrm rot="5400000">
          <a:off x="451961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5</xdr:row>
      <xdr:rowOff>9525</xdr:rowOff>
    </xdr:from>
    <xdr:to>
      <xdr:col>4</xdr:col>
      <xdr:colOff>85725</xdr:colOff>
      <xdr:row>6</xdr:row>
      <xdr:rowOff>0</xdr:rowOff>
    </xdr:to>
    <xdr:sp macro="" textlink="">
      <xdr:nvSpPr>
        <xdr:cNvPr id="72" name="AutoShape 3">
          <a:extLst>
            <a:ext uri="{FF2B5EF4-FFF2-40B4-BE49-F238E27FC236}">
              <a16:creationId xmlns:a16="http://schemas.microsoft.com/office/drawing/2014/main" id="{F4D26B84-C3EB-4CA9-83A5-BA713184E43A}"/>
            </a:ext>
          </a:extLst>
        </xdr:cNvPr>
        <xdr:cNvSpPr>
          <a:spLocks noChangeArrowheads="1"/>
        </xdr:cNvSpPr>
      </xdr:nvSpPr>
      <xdr:spPr bwMode="auto">
        <a:xfrm rot="5400000">
          <a:off x="5986463" y="8143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7</xdr:row>
      <xdr:rowOff>9525</xdr:rowOff>
    </xdr:from>
    <xdr:to>
      <xdr:col>4</xdr:col>
      <xdr:colOff>85725</xdr:colOff>
      <xdr:row>8</xdr:row>
      <xdr:rowOff>0</xdr:rowOff>
    </xdr:to>
    <xdr:sp macro="" textlink="">
      <xdr:nvSpPr>
        <xdr:cNvPr id="73" name="AutoShape 4">
          <a:extLst>
            <a:ext uri="{FF2B5EF4-FFF2-40B4-BE49-F238E27FC236}">
              <a16:creationId xmlns:a16="http://schemas.microsoft.com/office/drawing/2014/main" id="{D59B7DC2-8F9A-4865-9557-6F5387A4D2AC}"/>
            </a:ext>
          </a:extLst>
        </xdr:cNvPr>
        <xdr:cNvSpPr>
          <a:spLocks noChangeArrowheads="1"/>
        </xdr:cNvSpPr>
      </xdr:nvSpPr>
      <xdr:spPr bwMode="auto">
        <a:xfrm rot="5400000">
          <a:off x="5986463" y="11382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4</xdr:row>
      <xdr:rowOff>9525</xdr:rowOff>
    </xdr:from>
    <xdr:to>
      <xdr:col>4</xdr:col>
      <xdr:colOff>85725</xdr:colOff>
      <xdr:row>5</xdr:row>
      <xdr:rowOff>0</xdr:rowOff>
    </xdr:to>
    <xdr:sp macro="" textlink="">
      <xdr:nvSpPr>
        <xdr:cNvPr id="74" name="AutoShape 5">
          <a:extLst>
            <a:ext uri="{FF2B5EF4-FFF2-40B4-BE49-F238E27FC236}">
              <a16:creationId xmlns:a16="http://schemas.microsoft.com/office/drawing/2014/main" id="{32011964-3FEB-46DE-A9F0-7076FB008409}"/>
            </a:ext>
          </a:extLst>
        </xdr:cNvPr>
        <xdr:cNvSpPr>
          <a:spLocks noChangeArrowheads="1"/>
        </xdr:cNvSpPr>
      </xdr:nvSpPr>
      <xdr:spPr bwMode="auto">
        <a:xfrm rot="5400000">
          <a:off x="5986463" y="652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8</xdr:row>
      <xdr:rowOff>9525</xdr:rowOff>
    </xdr:from>
    <xdr:to>
      <xdr:col>4</xdr:col>
      <xdr:colOff>85725</xdr:colOff>
      <xdr:row>9</xdr:row>
      <xdr:rowOff>0</xdr:rowOff>
    </xdr:to>
    <xdr:sp macro="" textlink="">
      <xdr:nvSpPr>
        <xdr:cNvPr id="75" name="AutoShape 6">
          <a:extLst>
            <a:ext uri="{FF2B5EF4-FFF2-40B4-BE49-F238E27FC236}">
              <a16:creationId xmlns:a16="http://schemas.microsoft.com/office/drawing/2014/main" id="{1F67B1E5-558F-46AA-ABB8-1607DFFF2F06}"/>
            </a:ext>
          </a:extLst>
        </xdr:cNvPr>
        <xdr:cNvSpPr>
          <a:spLocks noChangeArrowheads="1"/>
        </xdr:cNvSpPr>
      </xdr:nvSpPr>
      <xdr:spPr bwMode="auto">
        <a:xfrm rot="5400000">
          <a:off x="5986463" y="13001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0</xdr:colOff>
      <xdr:row>6</xdr:row>
      <xdr:rowOff>9525</xdr:rowOff>
    </xdr:from>
    <xdr:to>
      <xdr:col>4</xdr:col>
      <xdr:colOff>85725</xdr:colOff>
      <xdr:row>7</xdr:row>
      <xdr:rowOff>0</xdr:rowOff>
    </xdr:to>
    <xdr:sp macro="" textlink="">
      <xdr:nvSpPr>
        <xdr:cNvPr id="76" name="AutoShape 7">
          <a:extLst>
            <a:ext uri="{FF2B5EF4-FFF2-40B4-BE49-F238E27FC236}">
              <a16:creationId xmlns:a16="http://schemas.microsoft.com/office/drawing/2014/main" id="{F3AEAC8E-FA7E-4EBC-93CF-57AFE50A98C3}"/>
            </a:ext>
          </a:extLst>
        </xdr:cNvPr>
        <xdr:cNvSpPr>
          <a:spLocks noChangeArrowheads="1"/>
        </xdr:cNvSpPr>
      </xdr:nvSpPr>
      <xdr:spPr bwMode="auto">
        <a:xfrm rot="5400000">
          <a:off x="5986463" y="976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3</xdr:row>
      <xdr:rowOff>9525</xdr:rowOff>
    </xdr:from>
    <xdr:to>
      <xdr:col>6</xdr:col>
      <xdr:colOff>85725</xdr:colOff>
      <xdr:row>4</xdr:row>
      <xdr:rowOff>0</xdr:rowOff>
    </xdr:to>
    <xdr:sp macro="" textlink="">
      <xdr:nvSpPr>
        <xdr:cNvPr id="75962" name="AutoShape 1">
          <a:extLst>
            <a:ext uri="{FF2B5EF4-FFF2-40B4-BE49-F238E27FC236}">
              <a16:creationId xmlns:a16="http://schemas.microsoft.com/office/drawing/2014/main" id="{00000000-0008-0000-0500-0000BA280100}"/>
            </a:ext>
          </a:extLst>
        </xdr:cNvPr>
        <xdr:cNvSpPr>
          <a:spLocks noChangeArrowheads="1"/>
        </xdr:cNvSpPr>
      </xdr:nvSpPr>
      <xdr:spPr bwMode="auto">
        <a:xfrm rot="5400000">
          <a:off x="3910013" y="5762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9</xdr:row>
      <xdr:rowOff>0</xdr:rowOff>
    </xdr:from>
    <xdr:to>
      <xdr:col>7</xdr:col>
      <xdr:colOff>85725</xdr:colOff>
      <xdr:row>9</xdr:row>
      <xdr:rowOff>190500</xdr:rowOff>
    </xdr:to>
    <xdr:sp macro="" textlink="">
      <xdr:nvSpPr>
        <xdr:cNvPr id="75963" name="AutoShape 2">
          <a:extLst>
            <a:ext uri="{FF2B5EF4-FFF2-40B4-BE49-F238E27FC236}">
              <a16:creationId xmlns:a16="http://schemas.microsoft.com/office/drawing/2014/main" id="{00000000-0008-0000-0500-0000BB280100}"/>
            </a:ext>
          </a:extLst>
        </xdr:cNvPr>
        <xdr:cNvSpPr>
          <a:spLocks noChangeArrowheads="1"/>
        </xdr:cNvSpPr>
      </xdr:nvSpPr>
      <xdr:spPr bwMode="auto">
        <a:xfrm rot="5400000">
          <a:off x="4729163" y="14049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xdr:row>
      <xdr:rowOff>0</xdr:rowOff>
    </xdr:from>
    <xdr:to>
      <xdr:col>6</xdr:col>
      <xdr:colOff>0</xdr:colOff>
      <xdr:row>3</xdr:row>
      <xdr:rowOff>190500</xdr:rowOff>
    </xdr:to>
    <xdr:sp macro="" textlink="">
      <xdr:nvSpPr>
        <xdr:cNvPr id="75965" name="AutoShape 4">
          <a:extLst>
            <a:ext uri="{FF2B5EF4-FFF2-40B4-BE49-F238E27FC236}">
              <a16:creationId xmlns:a16="http://schemas.microsoft.com/office/drawing/2014/main" id="{00000000-0008-0000-0500-0000BD280100}"/>
            </a:ext>
          </a:extLst>
        </xdr:cNvPr>
        <xdr:cNvSpPr>
          <a:spLocks noChangeArrowheads="1"/>
        </xdr:cNvSpPr>
      </xdr:nvSpPr>
      <xdr:spPr bwMode="auto">
        <a:xfrm rot="5400000">
          <a:off x="3862387" y="614363"/>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xdr:row>
      <xdr:rowOff>9525</xdr:rowOff>
    </xdr:from>
    <xdr:to>
      <xdr:col>6</xdr:col>
      <xdr:colOff>85725</xdr:colOff>
      <xdr:row>6</xdr:row>
      <xdr:rowOff>0</xdr:rowOff>
    </xdr:to>
    <xdr:sp macro="" textlink="">
      <xdr:nvSpPr>
        <xdr:cNvPr id="75966" name="AutoShape 5">
          <a:extLst>
            <a:ext uri="{FF2B5EF4-FFF2-40B4-BE49-F238E27FC236}">
              <a16:creationId xmlns:a16="http://schemas.microsoft.com/office/drawing/2014/main" id="{00000000-0008-0000-0500-0000BE280100}"/>
            </a:ext>
          </a:extLst>
        </xdr:cNvPr>
        <xdr:cNvSpPr>
          <a:spLocks noChangeArrowheads="1"/>
        </xdr:cNvSpPr>
      </xdr:nvSpPr>
      <xdr:spPr bwMode="auto">
        <a:xfrm rot="5400000">
          <a:off x="3910013" y="9001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xdr:row>
      <xdr:rowOff>0</xdr:rowOff>
    </xdr:from>
    <xdr:to>
      <xdr:col>6</xdr:col>
      <xdr:colOff>0</xdr:colOff>
      <xdr:row>5</xdr:row>
      <xdr:rowOff>190500</xdr:rowOff>
    </xdr:to>
    <xdr:sp macro="" textlink="">
      <xdr:nvSpPr>
        <xdr:cNvPr id="75967" name="AutoShape 6">
          <a:extLst>
            <a:ext uri="{FF2B5EF4-FFF2-40B4-BE49-F238E27FC236}">
              <a16:creationId xmlns:a16="http://schemas.microsoft.com/office/drawing/2014/main" id="{00000000-0008-0000-0500-0000BF280100}"/>
            </a:ext>
          </a:extLst>
        </xdr:cNvPr>
        <xdr:cNvSpPr>
          <a:spLocks noChangeArrowheads="1"/>
        </xdr:cNvSpPr>
      </xdr:nvSpPr>
      <xdr:spPr bwMode="auto">
        <a:xfrm rot="5400000">
          <a:off x="3862387" y="938213"/>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9</xdr:row>
      <xdr:rowOff>0</xdr:rowOff>
    </xdr:from>
    <xdr:to>
      <xdr:col>6</xdr:col>
      <xdr:colOff>0</xdr:colOff>
      <xdr:row>9</xdr:row>
      <xdr:rowOff>0</xdr:rowOff>
    </xdr:to>
    <xdr:sp macro="" textlink="">
      <xdr:nvSpPr>
        <xdr:cNvPr id="75969" name="AutoShape 8">
          <a:extLst>
            <a:ext uri="{FF2B5EF4-FFF2-40B4-BE49-F238E27FC236}">
              <a16:creationId xmlns:a16="http://schemas.microsoft.com/office/drawing/2014/main" id="{00000000-0008-0000-0500-0000C1280100}"/>
            </a:ext>
          </a:extLst>
        </xdr:cNvPr>
        <xdr:cNvSpPr>
          <a:spLocks noChangeArrowheads="1"/>
        </xdr:cNvSpPr>
      </xdr:nvSpPr>
      <xdr:spPr bwMode="auto">
        <a:xfrm rot="5400000">
          <a:off x="3943350" y="1352550"/>
          <a:ext cx="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xdr:row>
      <xdr:rowOff>9525</xdr:rowOff>
    </xdr:from>
    <xdr:to>
      <xdr:col>6</xdr:col>
      <xdr:colOff>85725</xdr:colOff>
      <xdr:row>5</xdr:row>
      <xdr:rowOff>0</xdr:rowOff>
    </xdr:to>
    <xdr:sp macro="" textlink="">
      <xdr:nvSpPr>
        <xdr:cNvPr id="75970" name="AutoShape 9">
          <a:extLst>
            <a:ext uri="{FF2B5EF4-FFF2-40B4-BE49-F238E27FC236}">
              <a16:creationId xmlns:a16="http://schemas.microsoft.com/office/drawing/2014/main" id="{00000000-0008-0000-0500-0000C2280100}"/>
            </a:ext>
          </a:extLst>
        </xdr:cNvPr>
        <xdr:cNvSpPr>
          <a:spLocks noChangeArrowheads="1"/>
        </xdr:cNvSpPr>
      </xdr:nvSpPr>
      <xdr:spPr bwMode="auto">
        <a:xfrm rot="5400000">
          <a:off x="3910013" y="7381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4</xdr:col>
      <xdr:colOff>733425</xdr:colOff>
      <xdr:row>3</xdr:row>
      <xdr:rowOff>0</xdr:rowOff>
    </xdr:from>
    <xdr:to>
      <xdr:col>5</xdr:col>
      <xdr:colOff>104775</xdr:colOff>
      <xdr:row>3</xdr:row>
      <xdr:rowOff>0</xdr:rowOff>
    </xdr:to>
    <xdr:sp macro="" textlink="">
      <xdr:nvSpPr>
        <xdr:cNvPr id="12" name="AutoShape 10">
          <a:extLst>
            <a:ext uri="{FF2B5EF4-FFF2-40B4-BE49-F238E27FC236}">
              <a16:creationId xmlns:a16="http://schemas.microsoft.com/office/drawing/2014/main" id="{00000000-0008-0000-0500-0000C3280100}"/>
            </a:ext>
            <a:ext uri="{147F2762-F138-4A5C-976F-8EAC2B608ADB}">
              <a16:predDERef xmlns:a16="http://schemas.microsoft.com/office/drawing/2014/main" pred="{00000000-0008-0000-0500-0000C2280100}"/>
            </a:ext>
          </a:extLst>
        </xdr:cNvPr>
        <xdr:cNvSpPr>
          <a:spLocks noChangeArrowheads="1"/>
        </xdr:cNvSpPr>
      </xdr:nvSpPr>
      <xdr:spPr bwMode="auto">
        <a:xfrm rot="5400000">
          <a:off x="3186113" y="366712"/>
          <a:ext cx="171450" cy="1238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xdr:row>
      <xdr:rowOff>9525</xdr:rowOff>
    </xdr:from>
    <xdr:to>
      <xdr:col>6</xdr:col>
      <xdr:colOff>85725</xdr:colOff>
      <xdr:row>6</xdr:row>
      <xdr:rowOff>0</xdr:rowOff>
    </xdr:to>
    <xdr:sp macro="" textlink="">
      <xdr:nvSpPr>
        <xdr:cNvPr id="75972" name="AutoShape 11">
          <a:extLst>
            <a:ext uri="{FF2B5EF4-FFF2-40B4-BE49-F238E27FC236}">
              <a16:creationId xmlns:a16="http://schemas.microsoft.com/office/drawing/2014/main" id="{00000000-0008-0000-0500-0000C4280100}"/>
            </a:ext>
          </a:extLst>
        </xdr:cNvPr>
        <xdr:cNvSpPr>
          <a:spLocks noChangeArrowheads="1"/>
        </xdr:cNvSpPr>
      </xdr:nvSpPr>
      <xdr:spPr bwMode="auto">
        <a:xfrm rot="5400000">
          <a:off x="3910013" y="9001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6</xdr:row>
      <xdr:rowOff>9525</xdr:rowOff>
    </xdr:from>
    <xdr:to>
      <xdr:col>6</xdr:col>
      <xdr:colOff>85725</xdr:colOff>
      <xdr:row>7</xdr:row>
      <xdr:rowOff>0</xdr:rowOff>
    </xdr:to>
    <xdr:sp macro="" textlink="">
      <xdr:nvSpPr>
        <xdr:cNvPr id="75973" name="AutoShape 12">
          <a:extLst>
            <a:ext uri="{FF2B5EF4-FFF2-40B4-BE49-F238E27FC236}">
              <a16:creationId xmlns:a16="http://schemas.microsoft.com/office/drawing/2014/main" id="{00000000-0008-0000-0500-0000C5280100}"/>
            </a:ext>
          </a:extLst>
        </xdr:cNvPr>
        <xdr:cNvSpPr>
          <a:spLocks noChangeArrowheads="1"/>
        </xdr:cNvSpPr>
      </xdr:nvSpPr>
      <xdr:spPr bwMode="auto">
        <a:xfrm rot="5400000">
          <a:off x="3910013" y="10620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6</xdr:row>
      <xdr:rowOff>9525</xdr:rowOff>
    </xdr:from>
    <xdr:to>
      <xdr:col>6</xdr:col>
      <xdr:colOff>85725</xdr:colOff>
      <xdr:row>7</xdr:row>
      <xdr:rowOff>0</xdr:rowOff>
    </xdr:to>
    <xdr:sp macro="" textlink="">
      <xdr:nvSpPr>
        <xdr:cNvPr id="75974" name="AutoShape 13">
          <a:extLst>
            <a:ext uri="{FF2B5EF4-FFF2-40B4-BE49-F238E27FC236}">
              <a16:creationId xmlns:a16="http://schemas.microsoft.com/office/drawing/2014/main" id="{00000000-0008-0000-0500-0000C6280100}"/>
            </a:ext>
          </a:extLst>
        </xdr:cNvPr>
        <xdr:cNvSpPr>
          <a:spLocks noChangeArrowheads="1"/>
        </xdr:cNvSpPr>
      </xdr:nvSpPr>
      <xdr:spPr bwMode="auto">
        <a:xfrm rot="5400000">
          <a:off x="3910013" y="10620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8</xdr:row>
      <xdr:rowOff>9525</xdr:rowOff>
    </xdr:from>
    <xdr:to>
      <xdr:col>6</xdr:col>
      <xdr:colOff>85725</xdr:colOff>
      <xdr:row>9</xdr:row>
      <xdr:rowOff>0</xdr:rowOff>
    </xdr:to>
    <xdr:sp macro="" textlink="">
      <xdr:nvSpPr>
        <xdr:cNvPr id="75975" name="AutoShape 14">
          <a:extLst>
            <a:ext uri="{FF2B5EF4-FFF2-40B4-BE49-F238E27FC236}">
              <a16:creationId xmlns:a16="http://schemas.microsoft.com/office/drawing/2014/main" id="{00000000-0008-0000-0500-0000C7280100}"/>
            </a:ext>
          </a:extLst>
        </xdr:cNvPr>
        <xdr:cNvSpPr>
          <a:spLocks noChangeArrowheads="1"/>
        </xdr:cNvSpPr>
      </xdr:nvSpPr>
      <xdr:spPr bwMode="auto">
        <a:xfrm rot="5400000">
          <a:off x="3905250" y="12287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8</xdr:row>
      <xdr:rowOff>9525</xdr:rowOff>
    </xdr:from>
    <xdr:to>
      <xdr:col>6</xdr:col>
      <xdr:colOff>85725</xdr:colOff>
      <xdr:row>9</xdr:row>
      <xdr:rowOff>0</xdr:rowOff>
    </xdr:to>
    <xdr:sp macro="" textlink="">
      <xdr:nvSpPr>
        <xdr:cNvPr id="75976" name="AutoShape 15">
          <a:extLst>
            <a:ext uri="{FF2B5EF4-FFF2-40B4-BE49-F238E27FC236}">
              <a16:creationId xmlns:a16="http://schemas.microsoft.com/office/drawing/2014/main" id="{00000000-0008-0000-0500-0000C8280100}"/>
            </a:ext>
          </a:extLst>
        </xdr:cNvPr>
        <xdr:cNvSpPr>
          <a:spLocks noChangeArrowheads="1"/>
        </xdr:cNvSpPr>
      </xdr:nvSpPr>
      <xdr:spPr bwMode="auto">
        <a:xfrm rot="5400000">
          <a:off x="3905250" y="12287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0</xdr:rowOff>
    </xdr:from>
    <xdr:to>
      <xdr:col>5</xdr:col>
      <xdr:colOff>85725</xdr:colOff>
      <xdr:row>10</xdr:row>
      <xdr:rowOff>0</xdr:rowOff>
    </xdr:to>
    <xdr:sp macro="" textlink="">
      <xdr:nvSpPr>
        <xdr:cNvPr id="75977" name="AutoShape 16">
          <a:extLst>
            <a:ext uri="{FF2B5EF4-FFF2-40B4-BE49-F238E27FC236}">
              <a16:creationId xmlns:a16="http://schemas.microsoft.com/office/drawing/2014/main" id="{00000000-0008-0000-0500-0000C9280100}"/>
            </a:ext>
          </a:extLst>
        </xdr:cNvPr>
        <xdr:cNvSpPr>
          <a:spLocks noChangeArrowheads="1"/>
        </xdr:cNvSpPr>
      </xdr:nvSpPr>
      <xdr:spPr bwMode="auto">
        <a:xfrm rot="5400000">
          <a:off x="3138488" y="15097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10</xdr:row>
      <xdr:rowOff>0</xdr:rowOff>
    </xdr:from>
    <xdr:to>
      <xdr:col>5</xdr:col>
      <xdr:colOff>85725</xdr:colOff>
      <xdr:row>10</xdr:row>
      <xdr:rowOff>0</xdr:rowOff>
    </xdr:to>
    <xdr:sp macro="" textlink="">
      <xdr:nvSpPr>
        <xdr:cNvPr id="75978" name="AutoShape 17">
          <a:extLst>
            <a:ext uri="{FF2B5EF4-FFF2-40B4-BE49-F238E27FC236}">
              <a16:creationId xmlns:a16="http://schemas.microsoft.com/office/drawing/2014/main" id="{00000000-0008-0000-0500-0000CA280100}"/>
            </a:ext>
          </a:extLst>
        </xdr:cNvPr>
        <xdr:cNvSpPr>
          <a:spLocks noChangeArrowheads="1"/>
        </xdr:cNvSpPr>
      </xdr:nvSpPr>
      <xdr:spPr bwMode="auto">
        <a:xfrm rot="5400000">
          <a:off x="3138488" y="15097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16</xdr:row>
      <xdr:rowOff>0</xdr:rowOff>
    </xdr:from>
    <xdr:to>
      <xdr:col>7</xdr:col>
      <xdr:colOff>85725</xdr:colOff>
      <xdr:row>16</xdr:row>
      <xdr:rowOff>190500</xdr:rowOff>
    </xdr:to>
    <xdr:sp macro="" textlink="">
      <xdr:nvSpPr>
        <xdr:cNvPr id="75980" name="AutoShape 19">
          <a:extLst>
            <a:ext uri="{FF2B5EF4-FFF2-40B4-BE49-F238E27FC236}">
              <a16:creationId xmlns:a16="http://schemas.microsoft.com/office/drawing/2014/main" id="{00000000-0008-0000-0500-0000CC280100}"/>
            </a:ext>
          </a:extLst>
        </xdr:cNvPr>
        <xdr:cNvSpPr>
          <a:spLocks noChangeArrowheads="1"/>
        </xdr:cNvSpPr>
      </xdr:nvSpPr>
      <xdr:spPr bwMode="auto">
        <a:xfrm rot="5400000">
          <a:off x="4729163" y="26241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12</xdr:row>
      <xdr:rowOff>0</xdr:rowOff>
    </xdr:from>
    <xdr:to>
      <xdr:col>6</xdr:col>
      <xdr:colOff>0</xdr:colOff>
      <xdr:row>12</xdr:row>
      <xdr:rowOff>190500</xdr:rowOff>
    </xdr:to>
    <xdr:sp macro="" textlink="">
      <xdr:nvSpPr>
        <xdr:cNvPr id="75981" name="AutoShape 20">
          <a:extLst>
            <a:ext uri="{FF2B5EF4-FFF2-40B4-BE49-F238E27FC236}">
              <a16:creationId xmlns:a16="http://schemas.microsoft.com/office/drawing/2014/main" id="{00000000-0008-0000-0500-0000CD280100}"/>
            </a:ext>
          </a:extLst>
        </xdr:cNvPr>
        <xdr:cNvSpPr>
          <a:spLocks noChangeArrowheads="1"/>
        </xdr:cNvSpPr>
      </xdr:nvSpPr>
      <xdr:spPr bwMode="auto">
        <a:xfrm rot="5400000">
          <a:off x="3862387" y="199548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14</xdr:row>
      <xdr:rowOff>0</xdr:rowOff>
    </xdr:from>
    <xdr:to>
      <xdr:col>6</xdr:col>
      <xdr:colOff>0</xdr:colOff>
      <xdr:row>14</xdr:row>
      <xdr:rowOff>0</xdr:rowOff>
    </xdr:to>
    <xdr:sp macro="" textlink="">
      <xdr:nvSpPr>
        <xdr:cNvPr id="75982" name="AutoShape 21">
          <a:extLst>
            <a:ext uri="{FF2B5EF4-FFF2-40B4-BE49-F238E27FC236}">
              <a16:creationId xmlns:a16="http://schemas.microsoft.com/office/drawing/2014/main" id="{00000000-0008-0000-0500-0000CE280100}"/>
            </a:ext>
          </a:extLst>
        </xdr:cNvPr>
        <xdr:cNvSpPr>
          <a:spLocks noChangeArrowheads="1"/>
        </xdr:cNvSpPr>
      </xdr:nvSpPr>
      <xdr:spPr bwMode="auto">
        <a:xfrm rot="5400000">
          <a:off x="3943350" y="2076450"/>
          <a:ext cx="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16</xdr:row>
      <xdr:rowOff>0</xdr:rowOff>
    </xdr:from>
    <xdr:to>
      <xdr:col>6</xdr:col>
      <xdr:colOff>0</xdr:colOff>
      <xdr:row>16</xdr:row>
      <xdr:rowOff>0</xdr:rowOff>
    </xdr:to>
    <xdr:sp macro="" textlink="">
      <xdr:nvSpPr>
        <xdr:cNvPr id="75984" name="AutoShape 23">
          <a:extLst>
            <a:ext uri="{FF2B5EF4-FFF2-40B4-BE49-F238E27FC236}">
              <a16:creationId xmlns:a16="http://schemas.microsoft.com/office/drawing/2014/main" id="{00000000-0008-0000-0500-0000D0280100}"/>
            </a:ext>
          </a:extLst>
        </xdr:cNvPr>
        <xdr:cNvSpPr>
          <a:spLocks noChangeArrowheads="1"/>
        </xdr:cNvSpPr>
      </xdr:nvSpPr>
      <xdr:spPr bwMode="auto">
        <a:xfrm rot="5400000">
          <a:off x="3862387" y="231933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16</xdr:row>
      <xdr:rowOff>0</xdr:rowOff>
    </xdr:from>
    <xdr:to>
      <xdr:col>6</xdr:col>
      <xdr:colOff>0</xdr:colOff>
      <xdr:row>16</xdr:row>
      <xdr:rowOff>0</xdr:rowOff>
    </xdr:to>
    <xdr:sp macro="" textlink="">
      <xdr:nvSpPr>
        <xdr:cNvPr id="75986" name="AutoShape 25">
          <a:extLst>
            <a:ext uri="{FF2B5EF4-FFF2-40B4-BE49-F238E27FC236}">
              <a16:creationId xmlns:a16="http://schemas.microsoft.com/office/drawing/2014/main" id="{00000000-0008-0000-0500-0000D2280100}"/>
            </a:ext>
          </a:extLst>
        </xdr:cNvPr>
        <xdr:cNvSpPr>
          <a:spLocks noChangeArrowheads="1"/>
        </xdr:cNvSpPr>
      </xdr:nvSpPr>
      <xdr:spPr bwMode="auto">
        <a:xfrm rot="5400000">
          <a:off x="3943350" y="2571750"/>
          <a:ext cx="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14</xdr:row>
      <xdr:rowOff>9525</xdr:rowOff>
    </xdr:from>
    <xdr:to>
      <xdr:col>6</xdr:col>
      <xdr:colOff>85725</xdr:colOff>
      <xdr:row>15</xdr:row>
      <xdr:rowOff>0</xdr:rowOff>
    </xdr:to>
    <xdr:sp macro="" textlink="">
      <xdr:nvSpPr>
        <xdr:cNvPr id="75987" name="AutoShape 26">
          <a:extLst>
            <a:ext uri="{FF2B5EF4-FFF2-40B4-BE49-F238E27FC236}">
              <a16:creationId xmlns:a16="http://schemas.microsoft.com/office/drawing/2014/main" id="{00000000-0008-0000-0500-0000D3280100}"/>
            </a:ext>
          </a:extLst>
        </xdr:cNvPr>
        <xdr:cNvSpPr>
          <a:spLocks noChangeArrowheads="1"/>
        </xdr:cNvSpPr>
      </xdr:nvSpPr>
      <xdr:spPr bwMode="auto">
        <a:xfrm rot="5400000">
          <a:off x="3910013" y="2119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89" name="AutoShape 28">
          <a:extLst>
            <a:ext uri="{FF2B5EF4-FFF2-40B4-BE49-F238E27FC236}">
              <a16:creationId xmlns:a16="http://schemas.microsoft.com/office/drawing/2014/main" id="{00000000-0008-0000-0500-0000D5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90" name="AutoShape 29">
          <a:extLst>
            <a:ext uri="{FF2B5EF4-FFF2-40B4-BE49-F238E27FC236}">
              <a16:creationId xmlns:a16="http://schemas.microsoft.com/office/drawing/2014/main" id="{00000000-0008-0000-0500-0000D6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12</xdr:row>
      <xdr:rowOff>9525</xdr:rowOff>
    </xdr:from>
    <xdr:to>
      <xdr:col>6</xdr:col>
      <xdr:colOff>85725</xdr:colOff>
      <xdr:row>13</xdr:row>
      <xdr:rowOff>0</xdr:rowOff>
    </xdr:to>
    <xdr:sp macro="" textlink="">
      <xdr:nvSpPr>
        <xdr:cNvPr id="75991" name="AutoShape 30">
          <a:extLst>
            <a:ext uri="{FF2B5EF4-FFF2-40B4-BE49-F238E27FC236}">
              <a16:creationId xmlns:a16="http://schemas.microsoft.com/office/drawing/2014/main" id="{00000000-0008-0000-0500-0000D7280100}"/>
            </a:ext>
          </a:extLst>
        </xdr:cNvPr>
        <xdr:cNvSpPr>
          <a:spLocks noChangeArrowheads="1"/>
        </xdr:cNvSpPr>
      </xdr:nvSpPr>
      <xdr:spPr bwMode="auto">
        <a:xfrm rot="5400000">
          <a:off x="3910013" y="19573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92" name="AutoShape 31">
          <a:extLst>
            <a:ext uri="{FF2B5EF4-FFF2-40B4-BE49-F238E27FC236}">
              <a16:creationId xmlns:a16="http://schemas.microsoft.com/office/drawing/2014/main" id="{00000000-0008-0000-0500-0000D8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93" name="AutoShape 32">
          <a:extLst>
            <a:ext uri="{FF2B5EF4-FFF2-40B4-BE49-F238E27FC236}">
              <a16:creationId xmlns:a16="http://schemas.microsoft.com/office/drawing/2014/main" id="{00000000-0008-0000-0500-0000D9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94" name="AutoShape 33">
          <a:extLst>
            <a:ext uri="{FF2B5EF4-FFF2-40B4-BE49-F238E27FC236}">
              <a16:creationId xmlns:a16="http://schemas.microsoft.com/office/drawing/2014/main" id="{00000000-0008-0000-0500-0000DA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17</xdr:row>
      <xdr:rowOff>0</xdr:rowOff>
    </xdr:from>
    <xdr:to>
      <xdr:col>5</xdr:col>
      <xdr:colOff>85725</xdr:colOff>
      <xdr:row>17</xdr:row>
      <xdr:rowOff>0</xdr:rowOff>
    </xdr:to>
    <xdr:sp macro="" textlink="">
      <xdr:nvSpPr>
        <xdr:cNvPr id="75995" name="AutoShape 34">
          <a:extLst>
            <a:ext uri="{FF2B5EF4-FFF2-40B4-BE49-F238E27FC236}">
              <a16:creationId xmlns:a16="http://schemas.microsoft.com/office/drawing/2014/main" id="{00000000-0008-0000-0500-0000DB280100}"/>
            </a:ext>
          </a:extLst>
        </xdr:cNvPr>
        <xdr:cNvSpPr>
          <a:spLocks noChangeArrowheads="1"/>
        </xdr:cNvSpPr>
      </xdr:nvSpPr>
      <xdr:spPr bwMode="auto">
        <a:xfrm rot="5400000">
          <a:off x="3138488" y="27289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0</xdr:colOff>
      <xdr:row>25</xdr:row>
      <xdr:rowOff>0</xdr:rowOff>
    </xdr:from>
    <xdr:to>
      <xdr:col>8</xdr:col>
      <xdr:colOff>85725</xdr:colOff>
      <xdr:row>25</xdr:row>
      <xdr:rowOff>190500</xdr:rowOff>
    </xdr:to>
    <xdr:sp macro="" textlink="">
      <xdr:nvSpPr>
        <xdr:cNvPr id="75996" name="AutoShape 35">
          <a:extLst>
            <a:ext uri="{FF2B5EF4-FFF2-40B4-BE49-F238E27FC236}">
              <a16:creationId xmlns:a16="http://schemas.microsoft.com/office/drawing/2014/main" id="{00000000-0008-0000-0500-0000DC280100}"/>
            </a:ext>
          </a:extLst>
        </xdr:cNvPr>
        <xdr:cNvSpPr>
          <a:spLocks noChangeArrowheads="1"/>
        </xdr:cNvSpPr>
      </xdr:nvSpPr>
      <xdr:spPr bwMode="auto">
        <a:xfrm rot="5400000">
          <a:off x="5595938" y="401478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85725</xdr:colOff>
      <xdr:row>23</xdr:row>
      <xdr:rowOff>85725</xdr:rowOff>
    </xdr:from>
    <xdr:to>
      <xdr:col>8</xdr:col>
      <xdr:colOff>542925</xdr:colOff>
      <xdr:row>23</xdr:row>
      <xdr:rowOff>85725</xdr:rowOff>
    </xdr:to>
    <xdr:sp macro="" textlink="">
      <xdr:nvSpPr>
        <xdr:cNvPr id="75997" name="Line 36">
          <a:extLst>
            <a:ext uri="{FF2B5EF4-FFF2-40B4-BE49-F238E27FC236}">
              <a16:creationId xmlns:a16="http://schemas.microsoft.com/office/drawing/2014/main" id="{00000000-0008-0000-0500-0000DD280100}"/>
            </a:ext>
          </a:extLst>
        </xdr:cNvPr>
        <xdr:cNvSpPr>
          <a:spLocks noChangeShapeType="1"/>
        </xdr:cNvSpPr>
      </xdr:nvSpPr>
      <xdr:spPr bwMode="auto">
        <a:xfrm flipV="1">
          <a:off x="5724525" y="3714750"/>
          <a:ext cx="457200" cy="0"/>
        </a:xfrm>
        <a:prstGeom prst="line">
          <a:avLst/>
        </a:prstGeom>
        <a:noFill/>
        <a:ln w="38100">
          <a:solidFill>
            <a:srgbClr val="000000"/>
          </a:solidFill>
          <a:round/>
          <a:headEnd type="diamond" w="med" len="med"/>
          <a:tailEnd/>
        </a:ln>
      </xdr:spPr>
    </xdr:sp>
    <xdr:clientData/>
  </xdr:twoCellAnchor>
  <xdr:twoCellAnchor>
    <xdr:from>
      <xdr:col>8</xdr:col>
      <xdr:colOff>552450</xdr:colOff>
      <xdr:row>9</xdr:row>
      <xdr:rowOff>66675</xdr:rowOff>
    </xdr:from>
    <xdr:to>
      <xdr:col>8</xdr:col>
      <xdr:colOff>561975</xdr:colOff>
      <xdr:row>24</xdr:row>
      <xdr:rowOff>114300</xdr:rowOff>
    </xdr:to>
    <xdr:sp macro="" textlink="">
      <xdr:nvSpPr>
        <xdr:cNvPr id="75998" name="Line 37">
          <a:extLst>
            <a:ext uri="{FF2B5EF4-FFF2-40B4-BE49-F238E27FC236}">
              <a16:creationId xmlns:a16="http://schemas.microsoft.com/office/drawing/2014/main" id="{00000000-0008-0000-0500-0000DE280100}"/>
            </a:ext>
          </a:extLst>
        </xdr:cNvPr>
        <xdr:cNvSpPr>
          <a:spLocks noChangeShapeType="1"/>
        </xdr:cNvSpPr>
      </xdr:nvSpPr>
      <xdr:spPr bwMode="auto">
        <a:xfrm>
          <a:off x="6191250" y="1419225"/>
          <a:ext cx="9525" cy="2495550"/>
        </a:xfrm>
        <a:prstGeom prst="line">
          <a:avLst/>
        </a:prstGeom>
        <a:noFill/>
        <a:ln w="38100">
          <a:solidFill>
            <a:srgbClr val="000000"/>
          </a:solidFill>
          <a:round/>
          <a:headEnd/>
          <a:tailEnd type="triangle" w="med" len="med"/>
        </a:ln>
      </xdr:spPr>
    </xdr:sp>
    <xdr:clientData/>
  </xdr:twoCellAnchor>
  <xdr:twoCellAnchor>
    <xdr:from>
      <xdr:col>8</xdr:col>
      <xdr:colOff>114300</xdr:colOff>
      <xdr:row>9</xdr:row>
      <xdr:rowOff>85725</xdr:rowOff>
    </xdr:from>
    <xdr:to>
      <xdr:col>8</xdr:col>
      <xdr:colOff>571500</xdr:colOff>
      <xdr:row>9</xdr:row>
      <xdr:rowOff>85725</xdr:rowOff>
    </xdr:to>
    <xdr:sp macro="" textlink="">
      <xdr:nvSpPr>
        <xdr:cNvPr id="75999" name="Line 38">
          <a:extLst>
            <a:ext uri="{FF2B5EF4-FFF2-40B4-BE49-F238E27FC236}">
              <a16:creationId xmlns:a16="http://schemas.microsoft.com/office/drawing/2014/main" id="{00000000-0008-0000-0500-0000DF280100}"/>
            </a:ext>
          </a:extLst>
        </xdr:cNvPr>
        <xdr:cNvSpPr>
          <a:spLocks noChangeShapeType="1"/>
        </xdr:cNvSpPr>
      </xdr:nvSpPr>
      <xdr:spPr bwMode="auto">
        <a:xfrm flipV="1">
          <a:off x="5753100" y="1438275"/>
          <a:ext cx="457200" cy="0"/>
        </a:xfrm>
        <a:prstGeom prst="line">
          <a:avLst/>
        </a:prstGeom>
        <a:noFill/>
        <a:ln w="38100">
          <a:solidFill>
            <a:srgbClr val="000000"/>
          </a:solidFill>
          <a:round/>
          <a:headEnd type="diamond" w="med" len="med"/>
          <a:tailEnd/>
        </a:ln>
      </xdr:spPr>
    </xdr:sp>
    <xdr:clientData/>
  </xdr:twoCellAnchor>
  <xdr:twoCellAnchor>
    <xdr:from>
      <xdr:col>8</xdr:col>
      <xdr:colOff>104775</xdr:colOff>
      <xdr:row>16</xdr:row>
      <xdr:rowOff>104775</xdr:rowOff>
    </xdr:from>
    <xdr:to>
      <xdr:col>8</xdr:col>
      <xdr:colOff>561975</xdr:colOff>
      <xdr:row>16</xdr:row>
      <xdr:rowOff>104775</xdr:rowOff>
    </xdr:to>
    <xdr:sp macro="" textlink="">
      <xdr:nvSpPr>
        <xdr:cNvPr id="76000" name="Line 39">
          <a:extLst>
            <a:ext uri="{FF2B5EF4-FFF2-40B4-BE49-F238E27FC236}">
              <a16:creationId xmlns:a16="http://schemas.microsoft.com/office/drawing/2014/main" id="{00000000-0008-0000-0500-0000E0280100}"/>
            </a:ext>
          </a:extLst>
        </xdr:cNvPr>
        <xdr:cNvSpPr>
          <a:spLocks noChangeShapeType="1"/>
        </xdr:cNvSpPr>
      </xdr:nvSpPr>
      <xdr:spPr bwMode="auto">
        <a:xfrm flipV="1">
          <a:off x="5743575" y="2676525"/>
          <a:ext cx="457200" cy="0"/>
        </a:xfrm>
        <a:prstGeom prst="line">
          <a:avLst/>
        </a:prstGeom>
        <a:noFill/>
        <a:ln w="38100">
          <a:solidFill>
            <a:srgbClr val="000000"/>
          </a:solidFill>
          <a:round/>
          <a:headEnd type="diamond" w="med" len="med"/>
          <a:tailEnd/>
        </a:ln>
      </xdr:spPr>
    </xdr:sp>
    <xdr:clientData/>
  </xdr:twoCellAnchor>
  <xdr:twoCellAnchor>
    <xdr:from>
      <xdr:col>7</xdr:col>
      <xdr:colOff>0</xdr:colOff>
      <xdr:row>65</xdr:row>
      <xdr:rowOff>0</xdr:rowOff>
    </xdr:from>
    <xdr:to>
      <xdr:col>7</xdr:col>
      <xdr:colOff>85725</xdr:colOff>
      <xdr:row>65</xdr:row>
      <xdr:rowOff>0</xdr:rowOff>
    </xdr:to>
    <xdr:sp macro="" textlink="">
      <xdr:nvSpPr>
        <xdr:cNvPr id="76004" name="AutoShape 43">
          <a:extLst>
            <a:ext uri="{FF2B5EF4-FFF2-40B4-BE49-F238E27FC236}">
              <a16:creationId xmlns:a16="http://schemas.microsoft.com/office/drawing/2014/main" id="{00000000-0008-0000-0500-0000E4280100}"/>
            </a:ext>
          </a:extLst>
        </xdr:cNvPr>
        <xdr:cNvSpPr>
          <a:spLocks noChangeArrowheads="1"/>
        </xdr:cNvSpPr>
      </xdr:nvSpPr>
      <xdr:spPr bwMode="auto">
        <a:xfrm rot="5400000">
          <a:off x="4824413" y="89773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65</xdr:row>
      <xdr:rowOff>0</xdr:rowOff>
    </xdr:from>
    <xdr:to>
      <xdr:col>7</xdr:col>
      <xdr:colOff>85725</xdr:colOff>
      <xdr:row>65</xdr:row>
      <xdr:rowOff>0</xdr:rowOff>
    </xdr:to>
    <xdr:sp macro="" textlink="">
      <xdr:nvSpPr>
        <xdr:cNvPr id="76005" name="AutoShape 44">
          <a:extLst>
            <a:ext uri="{FF2B5EF4-FFF2-40B4-BE49-F238E27FC236}">
              <a16:creationId xmlns:a16="http://schemas.microsoft.com/office/drawing/2014/main" id="{00000000-0008-0000-0500-0000E5280100}"/>
            </a:ext>
          </a:extLst>
        </xdr:cNvPr>
        <xdr:cNvSpPr>
          <a:spLocks noChangeArrowheads="1"/>
        </xdr:cNvSpPr>
      </xdr:nvSpPr>
      <xdr:spPr bwMode="auto">
        <a:xfrm rot="5400000">
          <a:off x="4824413" y="8977312"/>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32</xdr:row>
      <xdr:rowOff>9525</xdr:rowOff>
    </xdr:from>
    <xdr:to>
      <xdr:col>6</xdr:col>
      <xdr:colOff>85725</xdr:colOff>
      <xdr:row>33</xdr:row>
      <xdr:rowOff>0</xdr:rowOff>
    </xdr:to>
    <xdr:sp macro="" textlink="">
      <xdr:nvSpPr>
        <xdr:cNvPr id="76008" name="AutoShape 48">
          <a:extLst>
            <a:ext uri="{FF2B5EF4-FFF2-40B4-BE49-F238E27FC236}">
              <a16:creationId xmlns:a16="http://schemas.microsoft.com/office/drawing/2014/main" id="{00000000-0008-0000-0500-0000E8280100}"/>
            </a:ext>
          </a:extLst>
        </xdr:cNvPr>
        <xdr:cNvSpPr>
          <a:spLocks noChangeArrowheads="1"/>
        </xdr:cNvSpPr>
      </xdr:nvSpPr>
      <xdr:spPr bwMode="auto">
        <a:xfrm rot="5400000">
          <a:off x="3910013" y="54149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0</xdr:colOff>
      <xdr:row>64</xdr:row>
      <xdr:rowOff>9525</xdr:rowOff>
    </xdr:from>
    <xdr:to>
      <xdr:col>8</xdr:col>
      <xdr:colOff>85725</xdr:colOff>
      <xdr:row>65</xdr:row>
      <xdr:rowOff>0</xdr:rowOff>
    </xdr:to>
    <xdr:sp macro="" textlink="">
      <xdr:nvSpPr>
        <xdr:cNvPr id="76010" name="AutoShape 50">
          <a:extLst>
            <a:ext uri="{FF2B5EF4-FFF2-40B4-BE49-F238E27FC236}">
              <a16:creationId xmlns:a16="http://schemas.microsoft.com/office/drawing/2014/main" id="{00000000-0008-0000-0500-0000EA280100}"/>
            </a:ext>
          </a:extLst>
        </xdr:cNvPr>
        <xdr:cNvSpPr>
          <a:spLocks noChangeArrowheads="1"/>
        </xdr:cNvSpPr>
      </xdr:nvSpPr>
      <xdr:spPr bwMode="auto">
        <a:xfrm rot="5400000">
          <a:off x="5600700" y="88963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79</xdr:row>
      <xdr:rowOff>9525</xdr:rowOff>
    </xdr:from>
    <xdr:to>
      <xdr:col>6</xdr:col>
      <xdr:colOff>85725</xdr:colOff>
      <xdr:row>80</xdr:row>
      <xdr:rowOff>0</xdr:rowOff>
    </xdr:to>
    <xdr:sp macro="" textlink="">
      <xdr:nvSpPr>
        <xdr:cNvPr id="76013" name="AutoShape 53">
          <a:extLst>
            <a:ext uri="{FF2B5EF4-FFF2-40B4-BE49-F238E27FC236}">
              <a16:creationId xmlns:a16="http://schemas.microsoft.com/office/drawing/2014/main" id="{00000000-0008-0000-0500-0000ED280100}"/>
            </a:ext>
          </a:extLst>
        </xdr:cNvPr>
        <xdr:cNvSpPr>
          <a:spLocks noChangeArrowheads="1"/>
        </xdr:cNvSpPr>
      </xdr:nvSpPr>
      <xdr:spPr bwMode="auto">
        <a:xfrm rot="5400000">
          <a:off x="3910013" y="110251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80</xdr:row>
      <xdr:rowOff>9525</xdr:rowOff>
    </xdr:from>
    <xdr:to>
      <xdr:col>6</xdr:col>
      <xdr:colOff>85725</xdr:colOff>
      <xdr:row>81</xdr:row>
      <xdr:rowOff>0</xdr:rowOff>
    </xdr:to>
    <xdr:sp macro="" textlink="">
      <xdr:nvSpPr>
        <xdr:cNvPr id="76014" name="AutoShape 54">
          <a:extLst>
            <a:ext uri="{FF2B5EF4-FFF2-40B4-BE49-F238E27FC236}">
              <a16:creationId xmlns:a16="http://schemas.microsoft.com/office/drawing/2014/main" id="{00000000-0008-0000-0500-0000EE280100}"/>
            </a:ext>
          </a:extLst>
        </xdr:cNvPr>
        <xdr:cNvSpPr>
          <a:spLocks noChangeArrowheads="1"/>
        </xdr:cNvSpPr>
      </xdr:nvSpPr>
      <xdr:spPr bwMode="auto">
        <a:xfrm rot="5400000">
          <a:off x="3910013" y="111871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81</xdr:row>
      <xdr:rowOff>9525</xdr:rowOff>
    </xdr:from>
    <xdr:to>
      <xdr:col>6</xdr:col>
      <xdr:colOff>85725</xdr:colOff>
      <xdr:row>82</xdr:row>
      <xdr:rowOff>0</xdr:rowOff>
    </xdr:to>
    <xdr:sp macro="" textlink="">
      <xdr:nvSpPr>
        <xdr:cNvPr id="76015" name="AutoShape 55">
          <a:extLst>
            <a:ext uri="{FF2B5EF4-FFF2-40B4-BE49-F238E27FC236}">
              <a16:creationId xmlns:a16="http://schemas.microsoft.com/office/drawing/2014/main" id="{00000000-0008-0000-0500-0000EF280100}"/>
            </a:ext>
          </a:extLst>
        </xdr:cNvPr>
        <xdr:cNvSpPr>
          <a:spLocks noChangeArrowheads="1"/>
        </xdr:cNvSpPr>
      </xdr:nvSpPr>
      <xdr:spPr bwMode="auto">
        <a:xfrm rot="5400000">
          <a:off x="3905250" y="113538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82</xdr:row>
      <xdr:rowOff>9525</xdr:rowOff>
    </xdr:from>
    <xdr:to>
      <xdr:col>7</xdr:col>
      <xdr:colOff>85725</xdr:colOff>
      <xdr:row>83</xdr:row>
      <xdr:rowOff>0</xdr:rowOff>
    </xdr:to>
    <xdr:sp macro="" textlink="">
      <xdr:nvSpPr>
        <xdr:cNvPr id="76016" name="AutoShape 56">
          <a:extLst>
            <a:ext uri="{FF2B5EF4-FFF2-40B4-BE49-F238E27FC236}">
              <a16:creationId xmlns:a16="http://schemas.microsoft.com/office/drawing/2014/main" id="{00000000-0008-0000-0500-0000F0280100}"/>
            </a:ext>
          </a:extLst>
        </xdr:cNvPr>
        <xdr:cNvSpPr>
          <a:spLocks noChangeArrowheads="1"/>
        </xdr:cNvSpPr>
      </xdr:nvSpPr>
      <xdr:spPr bwMode="auto">
        <a:xfrm rot="5400000">
          <a:off x="4743450" y="115252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20</xdr:row>
      <xdr:rowOff>9525</xdr:rowOff>
    </xdr:from>
    <xdr:to>
      <xdr:col>6</xdr:col>
      <xdr:colOff>85725</xdr:colOff>
      <xdr:row>21</xdr:row>
      <xdr:rowOff>0</xdr:rowOff>
    </xdr:to>
    <xdr:sp macro="" textlink="">
      <xdr:nvSpPr>
        <xdr:cNvPr id="76033" name="AutoShape 73">
          <a:extLst>
            <a:ext uri="{FF2B5EF4-FFF2-40B4-BE49-F238E27FC236}">
              <a16:creationId xmlns:a16="http://schemas.microsoft.com/office/drawing/2014/main" id="{00000000-0008-0000-0500-000001290100}"/>
            </a:ext>
          </a:extLst>
        </xdr:cNvPr>
        <xdr:cNvSpPr>
          <a:spLocks noChangeArrowheads="1"/>
        </xdr:cNvSpPr>
      </xdr:nvSpPr>
      <xdr:spPr bwMode="auto">
        <a:xfrm rot="5400000">
          <a:off x="3910013" y="33385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19</xdr:row>
      <xdr:rowOff>0</xdr:rowOff>
    </xdr:from>
    <xdr:to>
      <xdr:col>6</xdr:col>
      <xdr:colOff>0</xdr:colOff>
      <xdr:row>19</xdr:row>
      <xdr:rowOff>190500</xdr:rowOff>
    </xdr:to>
    <xdr:sp macro="" textlink="">
      <xdr:nvSpPr>
        <xdr:cNvPr id="76034" name="AutoShape 74">
          <a:extLst>
            <a:ext uri="{FF2B5EF4-FFF2-40B4-BE49-F238E27FC236}">
              <a16:creationId xmlns:a16="http://schemas.microsoft.com/office/drawing/2014/main" id="{00000000-0008-0000-0500-000002290100}"/>
            </a:ext>
          </a:extLst>
        </xdr:cNvPr>
        <xdr:cNvSpPr>
          <a:spLocks noChangeArrowheads="1"/>
        </xdr:cNvSpPr>
      </xdr:nvSpPr>
      <xdr:spPr bwMode="auto">
        <a:xfrm rot="5400000">
          <a:off x="3862387" y="321468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190500</xdr:rowOff>
    </xdr:to>
    <xdr:sp macro="" textlink="">
      <xdr:nvSpPr>
        <xdr:cNvPr id="76035" name="AutoShape 75">
          <a:extLst>
            <a:ext uri="{FF2B5EF4-FFF2-40B4-BE49-F238E27FC236}">
              <a16:creationId xmlns:a16="http://schemas.microsoft.com/office/drawing/2014/main" id="{00000000-0008-0000-0500-000003290100}"/>
            </a:ext>
          </a:extLst>
        </xdr:cNvPr>
        <xdr:cNvSpPr>
          <a:spLocks noChangeArrowheads="1"/>
        </xdr:cNvSpPr>
      </xdr:nvSpPr>
      <xdr:spPr bwMode="auto">
        <a:xfrm rot="5400000">
          <a:off x="3862387" y="3376613"/>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9525</xdr:rowOff>
    </xdr:from>
    <xdr:to>
      <xdr:col>7</xdr:col>
      <xdr:colOff>85725</xdr:colOff>
      <xdr:row>24</xdr:row>
      <xdr:rowOff>0</xdr:rowOff>
    </xdr:to>
    <xdr:sp macro="" textlink="">
      <xdr:nvSpPr>
        <xdr:cNvPr id="76036" name="AutoShape 76">
          <a:extLst>
            <a:ext uri="{FF2B5EF4-FFF2-40B4-BE49-F238E27FC236}">
              <a16:creationId xmlns:a16="http://schemas.microsoft.com/office/drawing/2014/main" id="{00000000-0008-0000-0500-000004290100}"/>
            </a:ext>
          </a:extLst>
        </xdr:cNvPr>
        <xdr:cNvSpPr>
          <a:spLocks noChangeArrowheads="1"/>
        </xdr:cNvSpPr>
      </xdr:nvSpPr>
      <xdr:spPr bwMode="auto">
        <a:xfrm rot="5400000">
          <a:off x="4743450" y="36766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22</xdr:row>
      <xdr:rowOff>9525</xdr:rowOff>
    </xdr:from>
    <xdr:to>
      <xdr:col>6</xdr:col>
      <xdr:colOff>85725</xdr:colOff>
      <xdr:row>23</xdr:row>
      <xdr:rowOff>0</xdr:rowOff>
    </xdr:to>
    <xdr:sp macro="" textlink="">
      <xdr:nvSpPr>
        <xdr:cNvPr id="76037" name="AutoShape 77">
          <a:extLst>
            <a:ext uri="{FF2B5EF4-FFF2-40B4-BE49-F238E27FC236}">
              <a16:creationId xmlns:a16="http://schemas.microsoft.com/office/drawing/2014/main" id="{00000000-0008-0000-0500-000005290100}"/>
            </a:ext>
          </a:extLst>
        </xdr:cNvPr>
        <xdr:cNvSpPr>
          <a:spLocks noChangeArrowheads="1"/>
        </xdr:cNvSpPr>
      </xdr:nvSpPr>
      <xdr:spPr bwMode="auto">
        <a:xfrm rot="5400000">
          <a:off x="3905250" y="35052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23</xdr:row>
      <xdr:rowOff>9525</xdr:rowOff>
    </xdr:from>
    <xdr:to>
      <xdr:col>7</xdr:col>
      <xdr:colOff>85725</xdr:colOff>
      <xdr:row>24</xdr:row>
      <xdr:rowOff>0</xdr:rowOff>
    </xdr:to>
    <xdr:sp macro="" textlink="">
      <xdr:nvSpPr>
        <xdr:cNvPr id="76038" name="AutoShape 78">
          <a:extLst>
            <a:ext uri="{FF2B5EF4-FFF2-40B4-BE49-F238E27FC236}">
              <a16:creationId xmlns:a16="http://schemas.microsoft.com/office/drawing/2014/main" id="{00000000-0008-0000-0500-000006290100}"/>
            </a:ext>
          </a:extLst>
        </xdr:cNvPr>
        <xdr:cNvSpPr>
          <a:spLocks noChangeArrowheads="1"/>
        </xdr:cNvSpPr>
      </xdr:nvSpPr>
      <xdr:spPr bwMode="auto">
        <a:xfrm rot="5400000">
          <a:off x="4743450" y="367665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19</xdr:row>
      <xdr:rowOff>9525</xdr:rowOff>
    </xdr:from>
    <xdr:to>
      <xdr:col>6</xdr:col>
      <xdr:colOff>85725</xdr:colOff>
      <xdr:row>20</xdr:row>
      <xdr:rowOff>0</xdr:rowOff>
    </xdr:to>
    <xdr:sp macro="" textlink="">
      <xdr:nvSpPr>
        <xdr:cNvPr id="76039" name="AutoShape 79">
          <a:extLst>
            <a:ext uri="{FF2B5EF4-FFF2-40B4-BE49-F238E27FC236}">
              <a16:creationId xmlns:a16="http://schemas.microsoft.com/office/drawing/2014/main" id="{00000000-0008-0000-0500-000007290100}"/>
            </a:ext>
          </a:extLst>
        </xdr:cNvPr>
        <xdr:cNvSpPr>
          <a:spLocks noChangeArrowheads="1"/>
        </xdr:cNvSpPr>
      </xdr:nvSpPr>
      <xdr:spPr bwMode="auto">
        <a:xfrm rot="5400000">
          <a:off x="3910013" y="31765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16</xdr:row>
      <xdr:rowOff>0</xdr:rowOff>
    </xdr:from>
    <xdr:to>
      <xdr:col>6</xdr:col>
      <xdr:colOff>0</xdr:colOff>
      <xdr:row>16</xdr:row>
      <xdr:rowOff>0</xdr:rowOff>
    </xdr:to>
    <xdr:sp macro="" textlink="">
      <xdr:nvSpPr>
        <xdr:cNvPr id="76041" name="AutoShape 81">
          <a:extLst>
            <a:ext uri="{FF2B5EF4-FFF2-40B4-BE49-F238E27FC236}">
              <a16:creationId xmlns:a16="http://schemas.microsoft.com/office/drawing/2014/main" id="{00000000-0008-0000-0500-000009290100}"/>
            </a:ext>
          </a:extLst>
        </xdr:cNvPr>
        <xdr:cNvSpPr>
          <a:spLocks noChangeArrowheads="1"/>
        </xdr:cNvSpPr>
      </xdr:nvSpPr>
      <xdr:spPr bwMode="auto">
        <a:xfrm rot="5400000">
          <a:off x="3943350" y="2400300"/>
          <a:ext cx="0"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38</xdr:row>
      <xdr:rowOff>9525</xdr:rowOff>
    </xdr:from>
    <xdr:to>
      <xdr:col>6</xdr:col>
      <xdr:colOff>85725</xdr:colOff>
      <xdr:row>39</xdr:row>
      <xdr:rowOff>0</xdr:rowOff>
    </xdr:to>
    <xdr:sp macro="" textlink="">
      <xdr:nvSpPr>
        <xdr:cNvPr id="76043" name="AutoShape 83">
          <a:extLst>
            <a:ext uri="{FF2B5EF4-FFF2-40B4-BE49-F238E27FC236}">
              <a16:creationId xmlns:a16="http://schemas.microsoft.com/office/drawing/2014/main" id="{00000000-0008-0000-0500-00000B290100}"/>
            </a:ext>
          </a:extLst>
        </xdr:cNvPr>
        <xdr:cNvSpPr>
          <a:spLocks noChangeArrowheads="1"/>
        </xdr:cNvSpPr>
      </xdr:nvSpPr>
      <xdr:spPr bwMode="auto">
        <a:xfrm rot="5400000">
          <a:off x="3910013" y="58340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51</xdr:row>
      <xdr:rowOff>9525</xdr:rowOff>
    </xdr:from>
    <xdr:to>
      <xdr:col>7</xdr:col>
      <xdr:colOff>85725</xdr:colOff>
      <xdr:row>52</xdr:row>
      <xdr:rowOff>0</xdr:rowOff>
    </xdr:to>
    <xdr:sp macro="" textlink="">
      <xdr:nvSpPr>
        <xdr:cNvPr id="76044" name="AutoShape 84">
          <a:extLst>
            <a:ext uri="{FF2B5EF4-FFF2-40B4-BE49-F238E27FC236}">
              <a16:creationId xmlns:a16="http://schemas.microsoft.com/office/drawing/2014/main" id="{00000000-0008-0000-0500-00000C290100}"/>
            </a:ext>
          </a:extLst>
        </xdr:cNvPr>
        <xdr:cNvSpPr>
          <a:spLocks noChangeArrowheads="1"/>
        </xdr:cNvSpPr>
      </xdr:nvSpPr>
      <xdr:spPr bwMode="auto">
        <a:xfrm rot="5400000">
          <a:off x="4743450" y="69818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62</xdr:row>
      <xdr:rowOff>9525</xdr:rowOff>
    </xdr:from>
    <xdr:to>
      <xdr:col>6</xdr:col>
      <xdr:colOff>85725</xdr:colOff>
      <xdr:row>63</xdr:row>
      <xdr:rowOff>0</xdr:rowOff>
    </xdr:to>
    <xdr:sp macro="" textlink="">
      <xdr:nvSpPr>
        <xdr:cNvPr id="76051" name="AutoShape 91">
          <a:extLst>
            <a:ext uri="{FF2B5EF4-FFF2-40B4-BE49-F238E27FC236}">
              <a16:creationId xmlns:a16="http://schemas.microsoft.com/office/drawing/2014/main" id="{00000000-0008-0000-0500-000013290100}"/>
            </a:ext>
          </a:extLst>
        </xdr:cNvPr>
        <xdr:cNvSpPr>
          <a:spLocks noChangeArrowheads="1"/>
        </xdr:cNvSpPr>
      </xdr:nvSpPr>
      <xdr:spPr bwMode="auto">
        <a:xfrm rot="5400000">
          <a:off x="3910013" y="8215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485775</xdr:colOff>
      <xdr:row>51</xdr:row>
      <xdr:rowOff>57150</xdr:rowOff>
    </xdr:from>
    <xdr:to>
      <xdr:col>8</xdr:col>
      <xdr:colOff>485775</xdr:colOff>
      <xdr:row>64</xdr:row>
      <xdr:rowOff>0</xdr:rowOff>
    </xdr:to>
    <xdr:sp macro="" textlink="">
      <xdr:nvSpPr>
        <xdr:cNvPr id="76053" name="Line 93">
          <a:extLst>
            <a:ext uri="{FF2B5EF4-FFF2-40B4-BE49-F238E27FC236}">
              <a16:creationId xmlns:a16="http://schemas.microsoft.com/office/drawing/2014/main" id="{00000000-0008-0000-0500-000015290100}"/>
            </a:ext>
          </a:extLst>
        </xdr:cNvPr>
        <xdr:cNvSpPr>
          <a:spLocks noChangeShapeType="1"/>
        </xdr:cNvSpPr>
      </xdr:nvSpPr>
      <xdr:spPr bwMode="auto">
        <a:xfrm>
          <a:off x="6124575" y="6991350"/>
          <a:ext cx="0" cy="1828800"/>
        </a:xfrm>
        <a:prstGeom prst="line">
          <a:avLst/>
        </a:prstGeom>
        <a:noFill/>
        <a:ln w="38100">
          <a:solidFill>
            <a:srgbClr val="000000"/>
          </a:solidFill>
          <a:round/>
          <a:headEnd/>
          <a:tailEnd type="triangle" w="med" len="med"/>
        </a:ln>
      </xdr:spPr>
    </xdr:sp>
    <xdr:clientData/>
  </xdr:twoCellAnchor>
  <xdr:twoCellAnchor>
    <xdr:from>
      <xdr:col>8</xdr:col>
      <xdr:colOff>104775</xdr:colOff>
      <xdr:row>51</xdr:row>
      <xdr:rowOff>76200</xdr:rowOff>
    </xdr:from>
    <xdr:to>
      <xdr:col>8</xdr:col>
      <xdr:colOff>476250</xdr:colOff>
      <xdr:row>51</xdr:row>
      <xdr:rowOff>76200</xdr:rowOff>
    </xdr:to>
    <xdr:sp macro="" textlink="">
      <xdr:nvSpPr>
        <xdr:cNvPr id="76054" name="Line 94">
          <a:extLst>
            <a:ext uri="{FF2B5EF4-FFF2-40B4-BE49-F238E27FC236}">
              <a16:creationId xmlns:a16="http://schemas.microsoft.com/office/drawing/2014/main" id="{00000000-0008-0000-0500-000016290100}"/>
            </a:ext>
          </a:extLst>
        </xdr:cNvPr>
        <xdr:cNvSpPr>
          <a:spLocks noChangeShapeType="1"/>
        </xdr:cNvSpPr>
      </xdr:nvSpPr>
      <xdr:spPr bwMode="auto">
        <a:xfrm flipV="1">
          <a:off x="5743575" y="7010400"/>
          <a:ext cx="371475" cy="0"/>
        </a:xfrm>
        <a:prstGeom prst="line">
          <a:avLst/>
        </a:prstGeom>
        <a:noFill/>
        <a:ln w="38100">
          <a:solidFill>
            <a:srgbClr val="000000"/>
          </a:solidFill>
          <a:round/>
          <a:headEnd type="diamond" w="med" len="med"/>
          <a:tailEnd/>
        </a:ln>
      </xdr:spPr>
    </xdr:sp>
    <xdr:clientData/>
  </xdr:twoCellAnchor>
  <xdr:twoCellAnchor>
    <xdr:from>
      <xdr:col>6</xdr:col>
      <xdr:colOff>0</xdr:colOff>
      <xdr:row>41</xdr:row>
      <xdr:rowOff>9525</xdr:rowOff>
    </xdr:from>
    <xdr:to>
      <xdr:col>6</xdr:col>
      <xdr:colOff>85725</xdr:colOff>
      <xdr:row>42</xdr:row>
      <xdr:rowOff>0</xdr:rowOff>
    </xdr:to>
    <xdr:sp macro="" textlink="">
      <xdr:nvSpPr>
        <xdr:cNvPr id="92" name="AutoShape 85">
          <a:extLst>
            <a:ext uri="{FF2B5EF4-FFF2-40B4-BE49-F238E27FC236}">
              <a16:creationId xmlns:a16="http://schemas.microsoft.com/office/drawing/2014/main" id="{00000000-0008-0000-0500-00005C000000}"/>
            </a:ext>
          </a:extLst>
        </xdr:cNvPr>
        <xdr:cNvSpPr>
          <a:spLocks noChangeArrowheads="1"/>
        </xdr:cNvSpPr>
      </xdr:nvSpPr>
      <xdr:spPr bwMode="auto">
        <a:xfrm rot="5400000">
          <a:off x="3986213" y="62245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21</xdr:row>
      <xdr:rowOff>9525</xdr:rowOff>
    </xdr:from>
    <xdr:to>
      <xdr:col>6</xdr:col>
      <xdr:colOff>85725</xdr:colOff>
      <xdr:row>22</xdr:row>
      <xdr:rowOff>0</xdr:rowOff>
    </xdr:to>
    <xdr:sp macro="" textlink="">
      <xdr:nvSpPr>
        <xdr:cNvPr id="93" name="AutoShape 73">
          <a:extLst>
            <a:ext uri="{FF2B5EF4-FFF2-40B4-BE49-F238E27FC236}">
              <a16:creationId xmlns:a16="http://schemas.microsoft.com/office/drawing/2014/main" id="{00000000-0008-0000-0500-00005D000000}"/>
            </a:ext>
          </a:extLst>
        </xdr:cNvPr>
        <xdr:cNvSpPr>
          <a:spLocks noChangeArrowheads="1"/>
        </xdr:cNvSpPr>
      </xdr:nvSpPr>
      <xdr:spPr bwMode="auto">
        <a:xfrm rot="5400000">
          <a:off x="4605338" y="33385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21</xdr:row>
      <xdr:rowOff>0</xdr:rowOff>
    </xdr:from>
    <xdr:to>
      <xdr:col>6</xdr:col>
      <xdr:colOff>0</xdr:colOff>
      <xdr:row>21</xdr:row>
      <xdr:rowOff>190500</xdr:rowOff>
    </xdr:to>
    <xdr:sp macro="" textlink="">
      <xdr:nvSpPr>
        <xdr:cNvPr id="94" name="AutoShape 75">
          <a:extLst>
            <a:ext uri="{FF2B5EF4-FFF2-40B4-BE49-F238E27FC236}">
              <a16:creationId xmlns:a16="http://schemas.microsoft.com/office/drawing/2014/main" id="{00000000-0008-0000-0500-00005E000000}"/>
            </a:ext>
          </a:extLst>
        </xdr:cNvPr>
        <xdr:cNvSpPr>
          <a:spLocks noChangeArrowheads="1"/>
        </xdr:cNvSpPr>
      </xdr:nvSpPr>
      <xdr:spPr bwMode="auto">
        <a:xfrm rot="5400000">
          <a:off x="4557712" y="3376613"/>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45</xdr:row>
      <xdr:rowOff>9525</xdr:rowOff>
    </xdr:from>
    <xdr:to>
      <xdr:col>6</xdr:col>
      <xdr:colOff>85725</xdr:colOff>
      <xdr:row>46</xdr:row>
      <xdr:rowOff>0</xdr:rowOff>
    </xdr:to>
    <xdr:sp macro="" textlink="">
      <xdr:nvSpPr>
        <xdr:cNvPr id="95" name="AutoShape 89">
          <a:extLst>
            <a:ext uri="{FF2B5EF4-FFF2-40B4-BE49-F238E27FC236}">
              <a16:creationId xmlns:a16="http://schemas.microsoft.com/office/drawing/2014/main" id="{00000000-0008-0000-0500-00005F000000}"/>
            </a:ext>
          </a:extLst>
        </xdr:cNvPr>
        <xdr:cNvSpPr>
          <a:spLocks noChangeArrowheads="1"/>
        </xdr:cNvSpPr>
      </xdr:nvSpPr>
      <xdr:spPr bwMode="auto">
        <a:xfrm rot="5400000">
          <a:off x="4605338" y="70342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59</xdr:row>
      <xdr:rowOff>9525</xdr:rowOff>
    </xdr:from>
    <xdr:to>
      <xdr:col>6</xdr:col>
      <xdr:colOff>85725</xdr:colOff>
      <xdr:row>60</xdr:row>
      <xdr:rowOff>0</xdr:rowOff>
    </xdr:to>
    <xdr:sp macro="" textlink="">
      <xdr:nvSpPr>
        <xdr:cNvPr id="97" name="AutoShape 90">
          <a:extLst>
            <a:ext uri="{FF2B5EF4-FFF2-40B4-BE49-F238E27FC236}">
              <a16:creationId xmlns:a16="http://schemas.microsoft.com/office/drawing/2014/main" id="{00000000-0008-0000-0500-000061000000}"/>
            </a:ext>
          </a:extLst>
        </xdr:cNvPr>
        <xdr:cNvSpPr>
          <a:spLocks noChangeArrowheads="1"/>
        </xdr:cNvSpPr>
      </xdr:nvSpPr>
      <xdr:spPr bwMode="auto">
        <a:xfrm rot="5400000">
          <a:off x="4619625" y="8541727"/>
          <a:ext cx="151667"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46</xdr:row>
      <xdr:rowOff>9525</xdr:rowOff>
    </xdr:from>
    <xdr:to>
      <xdr:col>6</xdr:col>
      <xdr:colOff>85725</xdr:colOff>
      <xdr:row>47</xdr:row>
      <xdr:rowOff>0</xdr:rowOff>
    </xdr:to>
    <xdr:sp macro="" textlink="">
      <xdr:nvSpPr>
        <xdr:cNvPr id="103" name="AutoShape 89">
          <a:extLst>
            <a:ext uri="{FF2B5EF4-FFF2-40B4-BE49-F238E27FC236}">
              <a16:creationId xmlns:a16="http://schemas.microsoft.com/office/drawing/2014/main" id="{00000000-0008-0000-0500-000067000000}"/>
            </a:ext>
          </a:extLst>
        </xdr:cNvPr>
        <xdr:cNvSpPr>
          <a:spLocks noChangeArrowheads="1"/>
        </xdr:cNvSpPr>
      </xdr:nvSpPr>
      <xdr:spPr bwMode="auto">
        <a:xfrm rot="5400000">
          <a:off x="5138738" y="69008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34</xdr:row>
      <xdr:rowOff>9525</xdr:rowOff>
    </xdr:from>
    <xdr:to>
      <xdr:col>6</xdr:col>
      <xdr:colOff>85725</xdr:colOff>
      <xdr:row>35</xdr:row>
      <xdr:rowOff>0</xdr:rowOff>
    </xdr:to>
    <xdr:sp macro="" textlink="">
      <xdr:nvSpPr>
        <xdr:cNvPr id="104" name="AutoShape 83">
          <a:extLst>
            <a:ext uri="{FF2B5EF4-FFF2-40B4-BE49-F238E27FC236}">
              <a16:creationId xmlns:a16="http://schemas.microsoft.com/office/drawing/2014/main" id="{00000000-0008-0000-0500-000068000000}"/>
            </a:ext>
          </a:extLst>
        </xdr:cNvPr>
        <xdr:cNvSpPr>
          <a:spLocks noChangeArrowheads="1"/>
        </xdr:cNvSpPr>
      </xdr:nvSpPr>
      <xdr:spPr bwMode="auto">
        <a:xfrm rot="5400000">
          <a:off x="5138738" y="59293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47</xdr:row>
      <xdr:rowOff>9525</xdr:rowOff>
    </xdr:from>
    <xdr:to>
      <xdr:col>6</xdr:col>
      <xdr:colOff>85725</xdr:colOff>
      <xdr:row>48</xdr:row>
      <xdr:rowOff>0</xdr:rowOff>
    </xdr:to>
    <xdr:sp macro="" textlink="">
      <xdr:nvSpPr>
        <xdr:cNvPr id="105" name="AutoShape 89">
          <a:extLst>
            <a:ext uri="{FF2B5EF4-FFF2-40B4-BE49-F238E27FC236}">
              <a16:creationId xmlns:a16="http://schemas.microsoft.com/office/drawing/2014/main" id="{00000000-0008-0000-0500-000069000000}"/>
            </a:ext>
          </a:extLst>
        </xdr:cNvPr>
        <xdr:cNvSpPr>
          <a:spLocks noChangeArrowheads="1"/>
        </xdr:cNvSpPr>
      </xdr:nvSpPr>
      <xdr:spPr bwMode="auto">
        <a:xfrm rot="5400000">
          <a:off x="5138738" y="72247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49</xdr:row>
      <xdr:rowOff>9525</xdr:rowOff>
    </xdr:from>
    <xdr:to>
      <xdr:col>6</xdr:col>
      <xdr:colOff>85725</xdr:colOff>
      <xdr:row>50</xdr:row>
      <xdr:rowOff>0</xdr:rowOff>
    </xdr:to>
    <xdr:sp macro="" textlink="">
      <xdr:nvSpPr>
        <xdr:cNvPr id="106" name="AutoShape 89">
          <a:extLst>
            <a:ext uri="{FF2B5EF4-FFF2-40B4-BE49-F238E27FC236}">
              <a16:creationId xmlns:a16="http://schemas.microsoft.com/office/drawing/2014/main" id="{00000000-0008-0000-0500-00006A000000}"/>
            </a:ext>
          </a:extLst>
        </xdr:cNvPr>
        <xdr:cNvSpPr>
          <a:spLocks noChangeArrowheads="1"/>
        </xdr:cNvSpPr>
      </xdr:nvSpPr>
      <xdr:spPr bwMode="auto">
        <a:xfrm rot="5400000">
          <a:off x="5138738" y="73866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35</xdr:row>
      <xdr:rowOff>9525</xdr:rowOff>
    </xdr:from>
    <xdr:to>
      <xdr:col>6</xdr:col>
      <xdr:colOff>85725</xdr:colOff>
      <xdr:row>36</xdr:row>
      <xdr:rowOff>0</xdr:rowOff>
    </xdr:to>
    <xdr:sp macro="" textlink="">
      <xdr:nvSpPr>
        <xdr:cNvPr id="111" name="AutoShape 83">
          <a:extLst>
            <a:ext uri="{FF2B5EF4-FFF2-40B4-BE49-F238E27FC236}">
              <a16:creationId xmlns:a16="http://schemas.microsoft.com/office/drawing/2014/main" id="{00000000-0008-0000-0500-00006F000000}"/>
            </a:ext>
          </a:extLst>
        </xdr:cNvPr>
        <xdr:cNvSpPr>
          <a:spLocks noChangeArrowheads="1"/>
        </xdr:cNvSpPr>
      </xdr:nvSpPr>
      <xdr:spPr bwMode="auto">
        <a:xfrm rot="5400000">
          <a:off x="5138738" y="60912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43</xdr:row>
      <xdr:rowOff>9525</xdr:rowOff>
    </xdr:from>
    <xdr:to>
      <xdr:col>6</xdr:col>
      <xdr:colOff>85725</xdr:colOff>
      <xdr:row>44</xdr:row>
      <xdr:rowOff>0</xdr:rowOff>
    </xdr:to>
    <xdr:sp macro="" textlink="">
      <xdr:nvSpPr>
        <xdr:cNvPr id="112" name="AutoShape 88">
          <a:extLst>
            <a:ext uri="{FF2B5EF4-FFF2-40B4-BE49-F238E27FC236}">
              <a16:creationId xmlns:a16="http://schemas.microsoft.com/office/drawing/2014/main" id="{00000000-0008-0000-0500-000070000000}"/>
            </a:ext>
          </a:extLst>
        </xdr:cNvPr>
        <xdr:cNvSpPr>
          <a:spLocks noChangeArrowheads="1"/>
        </xdr:cNvSpPr>
      </xdr:nvSpPr>
      <xdr:spPr bwMode="auto">
        <a:xfrm rot="5400000">
          <a:off x="5138738" y="67389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13</xdr:row>
      <xdr:rowOff>9525</xdr:rowOff>
    </xdr:from>
    <xdr:to>
      <xdr:col>6</xdr:col>
      <xdr:colOff>85725</xdr:colOff>
      <xdr:row>14</xdr:row>
      <xdr:rowOff>0</xdr:rowOff>
    </xdr:to>
    <xdr:sp macro="" textlink="">
      <xdr:nvSpPr>
        <xdr:cNvPr id="113" name="AutoShape 26">
          <a:extLst>
            <a:ext uri="{FF2B5EF4-FFF2-40B4-BE49-F238E27FC236}">
              <a16:creationId xmlns:a16="http://schemas.microsoft.com/office/drawing/2014/main" id="{00000000-0008-0000-0500-000071000000}"/>
            </a:ext>
          </a:extLst>
        </xdr:cNvPr>
        <xdr:cNvSpPr>
          <a:spLocks noChangeArrowheads="1"/>
        </xdr:cNvSpPr>
      </xdr:nvSpPr>
      <xdr:spPr bwMode="auto">
        <a:xfrm rot="5400000">
          <a:off x="5138738" y="2238375"/>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57</xdr:row>
      <xdr:rowOff>9525</xdr:rowOff>
    </xdr:from>
    <xdr:to>
      <xdr:col>6</xdr:col>
      <xdr:colOff>85725</xdr:colOff>
      <xdr:row>58</xdr:row>
      <xdr:rowOff>0</xdr:rowOff>
    </xdr:to>
    <xdr:sp macro="" textlink="">
      <xdr:nvSpPr>
        <xdr:cNvPr id="114" name="AutoShape 90">
          <a:extLst>
            <a:ext uri="{FF2B5EF4-FFF2-40B4-BE49-F238E27FC236}">
              <a16:creationId xmlns:a16="http://schemas.microsoft.com/office/drawing/2014/main" id="{00000000-0008-0000-0500-000072000000}"/>
            </a:ext>
          </a:extLst>
        </xdr:cNvPr>
        <xdr:cNvSpPr>
          <a:spLocks noChangeArrowheads="1"/>
        </xdr:cNvSpPr>
      </xdr:nvSpPr>
      <xdr:spPr bwMode="auto">
        <a:xfrm rot="5400000">
          <a:off x="5138738" y="99202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57</xdr:row>
      <xdr:rowOff>0</xdr:rowOff>
    </xdr:from>
    <xdr:to>
      <xdr:col>6</xdr:col>
      <xdr:colOff>0</xdr:colOff>
      <xdr:row>57</xdr:row>
      <xdr:rowOff>190500</xdr:rowOff>
    </xdr:to>
    <xdr:sp macro="" textlink="">
      <xdr:nvSpPr>
        <xdr:cNvPr id="115" name="AutoShape 41">
          <a:extLst>
            <a:ext uri="{FF2B5EF4-FFF2-40B4-BE49-F238E27FC236}">
              <a16:creationId xmlns:a16="http://schemas.microsoft.com/office/drawing/2014/main" id="{00000000-0008-0000-0500-000073000000}"/>
            </a:ext>
          </a:extLst>
        </xdr:cNvPr>
        <xdr:cNvSpPr>
          <a:spLocks noChangeArrowheads="1"/>
        </xdr:cNvSpPr>
      </xdr:nvSpPr>
      <xdr:spPr bwMode="auto">
        <a:xfrm rot="5400000">
          <a:off x="5091112" y="9053513"/>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60</xdr:row>
      <xdr:rowOff>9525</xdr:rowOff>
    </xdr:from>
    <xdr:to>
      <xdr:col>6</xdr:col>
      <xdr:colOff>85725</xdr:colOff>
      <xdr:row>61</xdr:row>
      <xdr:rowOff>0</xdr:rowOff>
    </xdr:to>
    <xdr:sp macro="" textlink="">
      <xdr:nvSpPr>
        <xdr:cNvPr id="116" name="AutoShape 90">
          <a:extLst>
            <a:ext uri="{FF2B5EF4-FFF2-40B4-BE49-F238E27FC236}">
              <a16:creationId xmlns:a16="http://schemas.microsoft.com/office/drawing/2014/main" id="{00000000-0008-0000-0500-000074000000}"/>
            </a:ext>
          </a:extLst>
        </xdr:cNvPr>
        <xdr:cNvSpPr>
          <a:spLocks noChangeArrowheads="1"/>
        </xdr:cNvSpPr>
      </xdr:nvSpPr>
      <xdr:spPr bwMode="auto">
        <a:xfrm rot="5400000">
          <a:off x="5138738" y="101774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15</xdr:row>
      <xdr:rowOff>9525</xdr:rowOff>
    </xdr:from>
    <xdr:to>
      <xdr:col>6</xdr:col>
      <xdr:colOff>85725</xdr:colOff>
      <xdr:row>16</xdr:row>
      <xdr:rowOff>0</xdr:rowOff>
    </xdr:to>
    <xdr:sp macro="" textlink="">
      <xdr:nvSpPr>
        <xdr:cNvPr id="117" name="AutoShape 22">
          <a:extLst>
            <a:ext uri="{FF2B5EF4-FFF2-40B4-BE49-F238E27FC236}">
              <a16:creationId xmlns:a16="http://schemas.microsoft.com/office/drawing/2014/main" id="{00000000-0008-0000-0500-000075000000}"/>
            </a:ext>
          </a:extLst>
        </xdr:cNvPr>
        <xdr:cNvSpPr>
          <a:spLocks noChangeArrowheads="1"/>
        </xdr:cNvSpPr>
      </xdr:nvSpPr>
      <xdr:spPr bwMode="auto">
        <a:xfrm rot="5400000">
          <a:off x="5138738" y="2562225"/>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15</xdr:row>
      <xdr:rowOff>0</xdr:rowOff>
    </xdr:from>
    <xdr:to>
      <xdr:col>6</xdr:col>
      <xdr:colOff>0</xdr:colOff>
      <xdr:row>15</xdr:row>
      <xdr:rowOff>190500</xdr:rowOff>
    </xdr:to>
    <xdr:sp macro="" textlink="">
      <xdr:nvSpPr>
        <xdr:cNvPr id="118" name="AutoShape 23">
          <a:extLst>
            <a:ext uri="{FF2B5EF4-FFF2-40B4-BE49-F238E27FC236}">
              <a16:creationId xmlns:a16="http://schemas.microsoft.com/office/drawing/2014/main" id="{00000000-0008-0000-0500-000076000000}"/>
            </a:ext>
          </a:extLst>
        </xdr:cNvPr>
        <xdr:cNvSpPr>
          <a:spLocks noChangeArrowheads="1"/>
        </xdr:cNvSpPr>
      </xdr:nvSpPr>
      <xdr:spPr bwMode="auto">
        <a:xfrm rot="5400000">
          <a:off x="5091112" y="2600326"/>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15</xdr:row>
      <xdr:rowOff>9525</xdr:rowOff>
    </xdr:from>
    <xdr:to>
      <xdr:col>6</xdr:col>
      <xdr:colOff>85725</xdr:colOff>
      <xdr:row>16</xdr:row>
      <xdr:rowOff>0</xdr:rowOff>
    </xdr:to>
    <xdr:sp macro="" textlink="">
      <xdr:nvSpPr>
        <xdr:cNvPr id="119" name="AutoShape 27">
          <a:extLst>
            <a:ext uri="{FF2B5EF4-FFF2-40B4-BE49-F238E27FC236}">
              <a16:creationId xmlns:a16="http://schemas.microsoft.com/office/drawing/2014/main" id="{00000000-0008-0000-0500-000077000000}"/>
            </a:ext>
          </a:extLst>
        </xdr:cNvPr>
        <xdr:cNvSpPr>
          <a:spLocks noChangeArrowheads="1"/>
        </xdr:cNvSpPr>
      </xdr:nvSpPr>
      <xdr:spPr bwMode="auto">
        <a:xfrm rot="5400000">
          <a:off x="5138738" y="2562225"/>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16</xdr:row>
      <xdr:rowOff>0</xdr:rowOff>
    </xdr:from>
    <xdr:to>
      <xdr:col>6</xdr:col>
      <xdr:colOff>85725</xdr:colOff>
      <xdr:row>16</xdr:row>
      <xdr:rowOff>0</xdr:rowOff>
    </xdr:to>
    <xdr:sp macro="" textlink="">
      <xdr:nvSpPr>
        <xdr:cNvPr id="120" name="AutoShape 80">
          <a:extLst>
            <a:ext uri="{FF2B5EF4-FFF2-40B4-BE49-F238E27FC236}">
              <a16:creationId xmlns:a16="http://schemas.microsoft.com/office/drawing/2014/main" id="{00000000-0008-0000-0500-000078000000}"/>
            </a:ext>
          </a:extLst>
        </xdr:cNvPr>
        <xdr:cNvSpPr>
          <a:spLocks noChangeArrowheads="1"/>
        </xdr:cNvSpPr>
      </xdr:nvSpPr>
      <xdr:spPr bwMode="auto">
        <a:xfrm rot="5400000">
          <a:off x="5214938" y="2638425"/>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16</xdr:row>
      <xdr:rowOff>0</xdr:rowOff>
    </xdr:from>
    <xdr:to>
      <xdr:col>6</xdr:col>
      <xdr:colOff>85725</xdr:colOff>
      <xdr:row>16</xdr:row>
      <xdr:rowOff>0</xdr:rowOff>
    </xdr:to>
    <xdr:sp macro="" textlink="">
      <xdr:nvSpPr>
        <xdr:cNvPr id="121" name="AutoShape 82">
          <a:extLst>
            <a:ext uri="{FF2B5EF4-FFF2-40B4-BE49-F238E27FC236}">
              <a16:creationId xmlns:a16="http://schemas.microsoft.com/office/drawing/2014/main" id="{00000000-0008-0000-0500-000079000000}"/>
            </a:ext>
          </a:extLst>
        </xdr:cNvPr>
        <xdr:cNvSpPr>
          <a:spLocks noChangeArrowheads="1"/>
        </xdr:cNvSpPr>
      </xdr:nvSpPr>
      <xdr:spPr bwMode="auto">
        <a:xfrm rot="5400000">
          <a:off x="5214938" y="2638425"/>
          <a:ext cx="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48</xdr:row>
      <xdr:rowOff>9525</xdr:rowOff>
    </xdr:from>
    <xdr:to>
      <xdr:col>6</xdr:col>
      <xdr:colOff>85725</xdr:colOff>
      <xdr:row>49</xdr:row>
      <xdr:rowOff>0</xdr:rowOff>
    </xdr:to>
    <xdr:sp macro="" textlink="">
      <xdr:nvSpPr>
        <xdr:cNvPr id="125" name="AutoShape 89">
          <a:extLst>
            <a:ext uri="{FF2B5EF4-FFF2-40B4-BE49-F238E27FC236}">
              <a16:creationId xmlns:a16="http://schemas.microsoft.com/office/drawing/2014/main" id="{00000000-0008-0000-0500-00007D000000}"/>
            </a:ext>
          </a:extLst>
        </xdr:cNvPr>
        <xdr:cNvSpPr>
          <a:spLocks noChangeArrowheads="1"/>
        </xdr:cNvSpPr>
      </xdr:nvSpPr>
      <xdr:spPr bwMode="auto">
        <a:xfrm rot="5400000">
          <a:off x="5143501" y="86820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36</xdr:row>
      <xdr:rowOff>9525</xdr:rowOff>
    </xdr:from>
    <xdr:to>
      <xdr:col>6</xdr:col>
      <xdr:colOff>85725</xdr:colOff>
      <xdr:row>37</xdr:row>
      <xdr:rowOff>0</xdr:rowOff>
    </xdr:to>
    <xdr:sp macro="" textlink="">
      <xdr:nvSpPr>
        <xdr:cNvPr id="128" name="AutoShape 83">
          <a:extLst>
            <a:ext uri="{FF2B5EF4-FFF2-40B4-BE49-F238E27FC236}">
              <a16:creationId xmlns:a16="http://schemas.microsoft.com/office/drawing/2014/main" id="{00000000-0008-0000-0500-000080000000}"/>
            </a:ext>
          </a:extLst>
        </xdr:cNvPr>
        <xdr:cNvSpPr>
          <a:spLocks noChangeArrowheads="1"/>
        </xdr:cNvSpPr>
      </xdr:nvSpPr>
      <xdr:spPr bwMode="auto">
        <a:xfrm rot="5400000">
          <a:off x="5143501" y="60912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37</xdr:row>
      <xdr:rowOff>9525</xdr:rowOff>
    </xdr:from>
    <xdr:to>
      <xdr:col>6</xdr:col>
      <xdr:colOff>85725</xdr:colOff>
      <xdr:row>38</xdr:row>
      <xdr:rowOff>0</xdr:rowOff>
    </xdr:to>
    <xdr:sp macro="" textlink="">
      <xdr:nvSpPr>
        <xdr:cNvPr id="129" name="AutoShape 83">
          <a:extLst>
            <a:ext uri="{FF2B5EF4-FFF2-40B4-BE49-F238E27FC236}">
              <a16:creationId xmlns:a16="http://schemas.microsoft.com/office/drawing/2014/main" id="{00000000-0008-0000-0500-000081000000}"/>
            </a:ext>
          </a:extLst>
        </xdr:cNvPr>
        <xdr:cNvSpPr>
          <a:spLocks noChangeArrowheads="1"/>
        </xdr:cNvSpPr>
      </xdr:nvSpPr>
      <xdr:spPr bwMode="auto">
        <a:xfrm rot="5400000">
          <a:off x="5143501" y="65770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39</xdr:row>
      <xdr:rowOff>9525</xdr:rowOff>
    </xdr:from>
    <xdr:to>
      <xdr:col>6</xdr:col>
      <xdr:colOff>85725</xdr:colOff>
      <xdr:row>40</xdr:row>
      <xdr:rowOff>0</xdr:rowOff>
    </xdr:to>
    <xdr:sp macro="" textlink="">
      <xdr:nvSpPr>
        <xdr:cNvPr id="130" name="AutoShape 83">
          <a:extLst>
            <a:ext uri="{FF2B5EF4-FFF2-40B4-BE49-F238E27FC236}">
              <a16:creationId xmlns:a16="http://schemas.microsoft.com/office/drawing/2014/main" id="{00000000-0008-0000-0500-000082000000}"/>
            </a:ext>
          </a:extLst>
        </xdr:cNvPr>
        <xdr:cNvSpPr>
          <a:spLocks noChangeArrowheads="1"/>
        </xdr:cNvSpPr>
      </xdr:nvSpPr>
      <xdr:spPr bwMode="auto">
        <a:xfrm rot="5400000">
          <a:off x="5143501" y="65770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42</xdr:row>
      <xdr:rowOff>9525</xdr:rowOff>
    </xdr:from>
    <xdr:to>
      <xdr:col>6</xdr:col>
      <xdr:colOff>85725</xdr:colOff>
      <xdr:row>43</xdr:row>
      <xdr:rowOff>0</xdr:rowOff>
    </xdr:to>
    <xdr:sp macro="" textlink="">
      <xdr:nvSpPr>
        <xdr:cNvPr id="131" name="AutoShape 88">
          <a:extLst>
            <a:ext uri="{FF2B5EF4-FFF2-40B4-BE49-F238E27FC236}">
              <a16:creationId xmlns:a16="http://schemas.microsoft.com/office/drawing/2014/main" id="{00000000-0008-0000-0500-000083000000}"/>
            </a:ext>
          </a:extLst>
        </xdr:cNvPr>
        <xdr:cNvSpPr>
          <a:spLocks noChangeArrowheads="1"/>
        </xdr:cNvSpPr>
      </xdr:nvSpPr>
      <xdr:spPr bwMode="auto">
        <a:xfrm rot="5400000">
          <a:off x="5143501" y="738663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97</xdr:row>
      <xdr:rowOff>0</xdr:rowOff>
    </xdr:from>
    <xdr:to>
      <xdr:col>6</xdr:col>
      <xdr:colOff>95250</xdr:colOff>
      <xdr:row>97</xdr:row>
      <xdr:rowOff>190500</xdr:rowOff>
    </xdr:to>
    <xdr:sp macro="" textlink="">
      <xdr:nvSpPr>
        <xdr:cNvPr id="140" name="AutoShape 9">
          <a:extLst>
            <a:ext uri="{FF2B5EF4-FFF2-40B4-BE49-F238E27FC236}">
              <a16:creationId xmlns:a16="http://schemas.microsoft.com/office/drawing/2014/main" id="{00000000-0008-0000-0500-00008C000000}"/>
            </a:ext>
          </a:extLst>
        </xdr:cNvPr>
        <xdr:cNvSpPr>
          <a:spLocks noChangeArrowheads="1"/>
        </xdr:cNvSpPr>
      </xdr:nvSpPr>
      <xdr:spPr bwMode="auto">
        <a:xfrm rot="5400000">
          <a:off x="4824413" y="83296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98</xdr:row>
      <xdr:rowOff>0</xdr:rowOff>
    </xdr:from>
    <xdr:to>
      <xdr:col>6</xdr:col>
      <xdr:colOff>95250</xdr:colOff>
      <xdr:row>98</xdr:row>
      <xdr:rowOff>190500</xdr:rowOff>
    </xdr:to>
    <xdr:sp macro="" textlink="">
      <xdr:nvSpPr>
        <xdr:cNvPr id="141" name="AutoShape 10">
          <a:extLst>
            <a:ext uri="{FF2B5EF4-FFF2-40B4-BE49-F238E27FC236}">
              <a16:creationId xmlns:a16="http://schemas.microsoft.com/office/drawing/2014/main" id="{00000000-0008-0000-0500-00008D000000}"/>
            </a:ext>
          </a:extLst>
        </xdr:cNvPr>
        <xdr:cNvSpPr>
          <a:spLocks noChangeArrowheads="1"/>
        </xdr:cNvSpPr>
      </xdr:nvSpPr>
      <xdr:spPr bwMode="auto">
        <a:xfrm rot="5400000">
          <a:off x="4829175" y="8496300"/>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100</xdr:row>
      <xdr:rowOff>0</xdr:rowOff>
    </xdr:from>
    <xdr:to>
      <xdr:col>6</xdr:col>
      <xdr:colOff>95250</xdr:colOff>
      <xdr:row>100</xdr:row>
      <xdr:rowOff>0</xdr:rowOff>
    </xdr:to>
    <xdr:sp macro="" textlink="">
      <xdr:nvSpPr>
        <xdr:cNvPr id="142" name="AutoShape 12">
          <a:extLst>
            <a:ext uri="{FF2B5EF4-FFF2-40B4-BE49-F238E27FC236}">
              <a16:creationId xmlns:a16="http://schemas.microsoft.com/office/drawing/2014/main" id="{00000000-0008-0000-0500-00008E000000}"/>
            </a:ext>
          </a:extLst>
        </xdr:cNvPr>
        <xdr:cNvSpPr>
          <a:spLocks noChangeArrowheads="1"/>
        </xdr:cNvSpPr>
      </xdr:nvSpPr>
      <xdr:spPr bwMode="auto">
        <a:xfrm rot="5400000">
          <a:off x="4814888" y="8672512"/>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94</xdr:row>
      <xdr:rowOff>0</xdr:rowOff>
    </xdr:from>
    <xdr:to>
      <xdr:col>6</xdr:col>
      <xdr:colOff>95250</xdr:colOff>
      <xdr:row>94</xdr:row>
      <xdr:rowOff>190500</xdr:rowOff>
    </xdr:to>
    <xdr:sp macro="" textlink="">
      <xdr:nvSpPr>
        <xdr:cNvPr id="144" name="AutoShape 9">
          <a:extLst>
            <a:ext uri="{FF2B5EF4-FFF2-40B4-BE49-F238E27FC236}">
              <a16:creationId xmlns:a16="http://schemas.microsoft.com/office/drawing/2014/main" id="{00000000-0008-0000-0500-000090000000}"/>
            </a:ext>
          </a:extLst>
        </xdr:cNvPr>
        <xdr:cNvSpPr>
          <a:spLocks noChangeArrowheads="1"/>
        </xdr:cNvSpPr>
      </xdr:nvSpPr>
      <xdr:spPr bwMode="auto">
        <a:xfrm rot="5400000">
          <a:off x="4824413" y="7996237"/>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97</xdr:row>
      <xdr:rowOff>0</xdr:rowOff>
    </xdr:from>
    <xdr:to>
      <xdr:col>6</xdr:col>
      <xdr:colOff>95250</xdr:colOff>
      <xdr:row>97</xdr:row>
      <xdr:rowOff>0</xdr:rowOff>
    </xdr:to>
    <xdr:sp macro="" textlink="">
      <xdr:nvSpPr>
        <xdr:cNvPr id="145" name="AutoShape 10">
          <a:extLst>
            <a:ext uri="{FF2B5EF4-FFF2-40B4-BE49-F238E27FC236}">
              <a16:creationId xmlns:a16="http://schemas.microsoft.com/office/drawing/2014/main" id="{00000000-0008-0000-0500-000091000000}"/>
            </a:ext>
          </a:extLst>
        </xdr:cNvPr>
        <xdr:cNvSpPr>
          <a:spLocks noChangeArrowheads="1"/>
        </xdr:cNvSpPr>
      </xdr:nvSpPr>
      <xdr:spPr bwMode="auto">
        <a:xfrm rot="5400000">
          <a:off x="4829175" y="81629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97</xdr:row>
      <xdr:rowOff>0</xdr:rowOff>
    </xdr:from>
    <xdr:to>
      <xdr:col>6</xdr:col>
      <xdr:colOff>95250</xdr:colOff>
      <xdr:row>97</xdr:row>
      <xdr:rowOff>190500</xdr:rowOff>
    </xdr:to>
    <xdr:sp macro="" textlink="">
      <xdr:nvSpPr>
        <xdr:cNvPr id="146" name="AutoShape 12">
          <a:extLst>
            <a:ext uri="{FF2B5EF4-FFF2-40B4-BE49-F238E27FC236}">
              <a16:creationId xmlns:a16="http://schemas.microsoft.com/office/drawing/2014/main" id="{00000000-0008-0000-0500-000092000000}"/>
            </a:ext>
          </a:extLst>
        </xdr:cNvPr>
        <xdr:cNvSpPr>
          <a:spLocks noChangeArrowheads="1"/>
        </xdr:cNvSpPr>
      </xdr:nvSpPr>
      <xdr:spPr bwMode="auto">
        <a:xfrm rot="5400000">
          <a:off x="4824413" y="832961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99</xdr:row>
      <xdr:rowOff>0</xdr:rowOff>
    </xdr:from>
    <xdr:to>
      <xdr:col>6</xdr:col>
      <xdr:colOff>95250</xdr:colOff>
      <xdr:row>99</xdr:row>
      <xdr:rowOff>190500</xdr:rowOff>
    </xdr:to>
    <xdr:sp macro="" textlink="">
      <xdr:nvSpPr>
        <xdr:cNvPr id="147" name="AutoShape 10">
          <a:extLst>
            <a:ext uri="{FF2B5EF4-FFF2-40B4-BE49-F238E27FC236}">
              <a16:creationId xmlns:a16="http://schemas.microsoft.com/office/drawing/2014/main" id="{00000000-0008-0000-0500-000093000000}"/>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105</xdr:row>
      <xdr:rowOff>0</xdr:rowOff>
    </xdr:from>
    <xdr:to>
      <xdr:col>6</xdr:col>
      <xdr:colOff>95250</xdr:colOff>
      <xdr:row>105</xdr:row>
      <xdr:rowOff>190500</xdr:rowOff>
    </xdr:to>
    <xdr:sp macro="" textlink="">
      <xdr:nvSpPr>
        <xdr:cNvPr id="149" name="AutoShape 9">
          <a:extLst>
            <a:ext uri="{FF2B5EF4-FFF2-40B4-BE49-F238E27FC236}">
              <a16:creationId xmlns:a16="http://schemas.microsoft.com/office/drawing/2014/main" id="{00000000-0008-0000-0500-000095000000}"/>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106</xdr:row>
      <xdr:rowOff>0</xdr:rowOff>
    </xdr:from>
    <xdr:to>
      <xdr:col>6</xdr:col>
      <xdr:colOff>95250</xdr:colOff>
      <xdr:row>106</xdr:row>
      <xdr:rowOff>190500</xdr:rowOff>
    </xdr:to>
    <xdr:sp macro="" textlink="">
      <xdr:nvSpPr>
        <xdr:cNvPr id="150" name="AutoShape 10">
          <a:extLst>
            <a:ext uri="{FF2B5EF4-FFF2-40B4-BE49-F238E27FC236}">
              <a16:creationId xmlns:a16="http://schemas.microsoft.com/office/drawing/2014/main" id="{00000000-0008-0000-0500-000096000000}"/>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102</xdr:row>
      <xdr:rowOff>0</xdr:rowOff>
    </xdr:from>
    <xdr:to>
      <xdr:col>6</xdr:col>
      <xdr:colOff>95250</xdr:colOff>
      <xdr:row>102</xdr:row>
      <xdr:rowOff>190500</xdr:rowOff>
    </xdr:to>
    <xdr:sp macro="" textlink="">
      <xdr:nvSpPr>
        <xdr:cNvPr id="152" name="AutoShape 9">
          <a:extLst>
            <a:ext uri="{FF2B5EF4-FFF2-40B4-BE49-F238E27FC236}">
              <a16:creationId xmlns:a16="http://schemas.microsoft.com/office/drawing/2014/main" id="{00000000-0008-0000-0500-000098000000}"/>
            </a:ext>
          </a:extLst>
        </xdr:cNvPr>
        <xdr:cNvSpPr>
          <a:spLocks noChangeArrowheads="1"/>
        </xdr:cNvSpPr>
      </xdr:nvSpPr>
      <xdr:spPr bwMode="auto">
        <a:xfrm rot="5400000">
          <a:off x="5129213" y="128158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104</xdr:row>
      <xdr:rowOff>0</xdr:rowOff>
    </xdr:from>
    <xdr:to>
      <xdr:col>6</xdr:col>
      <xdr:colOff>95250</xdr:colOff>
      <xdr:row>104</xdr:row>
      <xdr:rowOff>190500</xdr:rowOff>
    </xdr:to>
    <xdr:sp macro="" textlink="">
      <xdr:nvSpPr>
        <xdr:cNvPr id="153" name="AutoShape 10">
          <a:extLst>
            <a:ext uri="{FF2B5EF4-FFF2-40B4-BE49-F238E27FC236}">
              <a16:creationId xmlns:a16="http://schemas.microsoft.com/office/drawing/2014/main" id="{00000000-0008-0000-0500-000099000000}"/>
            </a:ext>
          </a:extLst>
        </xdr:cNvPr>
        <xdr:cNvSpPr>
          <a:spLocks noChangeArrowheads="1"/>
        </xdr:cNvSpPr>
      </xdr:nvSpPr>
      <xdr:spPr bwMode="auto">
        <a:xfrm rot="5400000">
          <a:off x="5129213" y="130254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105</xdr:row>
      <xdr:rowOff>0</xdr:rowOff>
    </xdr:from>
    <xdr:to>
      <xdr:col>6</xdr:col>
      <xdr:colOff>95250</xdr:colOff>
      <xdr:row>105</xdr:row>
      <xdr:rowOff>190500</xdr:rowOff>
    </xdr:to>
    <xdr:sp macro="" textlink="">
      <xdr:nvSpPr>
        <xdr:cNvPr id="154" name="AutoShape 12">
          <a:extLst>
            <a:ext uri="{FF2B5EF4-FFF2-40B4-BE49-F238E27FC236}">
              <a16:creationId xmlns:a16="http://schemas.microsoft.com/office/drawing/2014/main" id="{00000000-0008-0000-0500-00009A000000}"/>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107</xdr:row>
      <xdr:rowOff>0</xdr:rowOff>
    </xdr:from>
    <xdr:to>
      <xdr:col>6</xdr:col>
      <xdr:colOff>95250</xdr:colOff>
      <xdr:row>107</xdr:row>
      <xdr:rowOff>190500</xdr:rowOff>
    </xdr:to>
    <xdr:sp macro="" textlink="">
      <xdr:nvSpPr>
        <xdr:cNvPr id="155" name="AutoShape 10">
          <a:extLst>
            <a:ext uri="{FF2B5EF4-FFF2-40B4-BE49-F238E27FC236}">
              <a16:creationId xmlns:a16="http://schemas.microsoft.com/office/drawing/2014/main" id="{00000000-0008-0000-0500-00009B000000}"/>
            </a:ext>
          </a:extLst>
        </xdr:cNvPr>
        <xdr:cNvSpPr>
          <a:spLocks noChangeArrowheads="1"/>
        </xdr:cNvSpPr>
      </xdr:nvSpPr>
      <xdr:spPr bwMode="auto">
        <a:xfrm rot="5400000">
          <a:off x="5129213" y="136540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133350</xdr:colOff>
      <xdr:row>62</xdr:row>
      <xdr:rowOff>38100</xdr:rowOff>
    </xdr:from>
    <xdr:to>
      <xdr:col>8</xdr:col>
      <xdr:colOff>485775</xdr:colOff>
      <xdr:row>62</xdr:row>
      <xdr:rowOff>104775</xdr:rowOff>
    </xdr:to>
    <xdr:sp macro="" textlink="">
      <xdr:nvSpPr>
        <xdr:cNvPr id="8" name="Line 94">
          <a:extLst>
            <a:ext uri="{FF2B5EF4-FFF2-40B4-BE49-F238E27FC236}">
              <a16:creationId xmlns:a16="http://schemas.microsoft.com/office/drawing/2014/main" id="{00000000-0008-0000-0500-00009C000000}"/>
            </a:ext>
            <a:ext uri="{147F2762-F138-4A5C-976F-8EAC2B608ADB}">
              <a16:predDERef xmlns:a16="http://schemas.microsoft.com/office/drawing/2014/main" pred="{00000000-0008-0000-0500-00009B000000}"/>
            </a:ext>
          </a:extLst>
        </xdr:cNvPr>
        <xdr:cNvSpPr>
          <a:spLocks noChangeShapeType="1"/>
        </xdr:cNvSpPr>
      </xdr:nvSpPr>
      <xdr:spPr bwMode="auto">
        <a:xfrm rot="618291" flipV="1">
          <a:off x="6962775" y="10048875"/>
          <a:ext cx="352425" cy="66675"/>
        </a:xfrm>
        <a:prstGeom prst="line">
          <a:avLst/>
        </a:prstGeom>
        <a:noFill/>
        <a:ln w="38100">
          <a:solidFill>
            <a:srgbClr val="000000"/>
          </a:solidFill>
          <a:round/>
          <a:headEnd type="diamond" w="med" len="med"/>
          <a:tailEnd/>
        </a:ln>
      </xdr:spPr>
    </xdr:sp>
    <xdr:clientData/>
  </xdr:twoCellAnchor>
  <xdr:twoCellAnchor>
    <xdr:from>
      <xdr:col>6</xdr:col>
      <xdr:colOff>9525</xdr:colOff>
      <xdr:row>97</xdr:row>
      <xdr:rowOff>0</xdr:rowOff>
    </xdr:from>
    <xdr:to>
      <xdr:col>6</xdr:col>
      <xdr:colOff>95250</xdr:colOff>
      <xdr:row>97</xdr:row>
      <xdr:rowOff>0</xdr:rowOff>
    </xdr:to>
    <xdr:sp macro="" textlink="">
      <xdr:nvSpPr>
        <xdr:cNvPr id="107" name="AutoShape 9">
          <a:extLst>
            <a:ext uri="{FF2B5EF4-FFF2-40B4-BE49-F238E27FC236}">
              <a16:creationId xmlns:a16="http://schemas.microsoft.com/office/drawing/2014/main" id="{6A3DE757-8FB3-48BA-BD16-ED9EDAF41A58}"/>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96</xdr:row>
      <xdr:rowOff>0</xdr:rowOff>
    </xdr:from>
    <xdr:to>
      <xdr:col>6</xdr:col>
      <xdr:colOff>95250</xdr:colOff>
      <xdr:row>96</xdr:row>
      <xdr:rowOff>190500</xdr:rowOff>
    </xdr:to>
    <xdr:sp macro="" textlink="">
      <xdr:nvSpPr>
        <xdr:cNvPr id="108" name="AutoShape 10">
          <a:extLst>
            <a:ext uri="{FF2B5EF4-FFF2-40B4-BE49-F238E27FC236}">
              <a16:creationId xmlns:a16="http://schemas.microsoft.com/office/drawing/2014/main" id="{68343E14-4A42-4A32-8FB8-681D23C495C4}"/>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97</xdr:row>
      <xdr:rowOff>0</xdr:rowOff>
    </xdr:from>
    <xdr:to>
      <xdr:col>6</xdr:col>
      <xdr:colOff>95250</xdr:colOff>
      <xdr:row>97</xdr:row>
      <xdr:rowOff>0</xdr:rowOff>
    </xdr:to>
    <xdr:sp macro="" textlink="">
      <xdr:nvSpPr>
        <xdr:cNvPr id="109" name="AutoShape 12">
          <a:extLst>
            <a:ext uri="{FF2B5EF4-FFF2-40B4-BE49-F238E27FC236}">
              <a16:creationId xmlns:a16="http://schemas.microsoft.com/office/drawing/2014/main" id="{C88EBE0C-56A2-413C-89D3-28DB603F3D84}"/>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96</xdr:row>
      <xdr:rowOff>0</xdr:rowOff>
    </xdr:from>
    <xdr:to>
      <xdr:col>6</xdr:col>
      <xdr:colOff>95250</xdr:colOff>
      <xdr:row>96</xdr:row>
      <xdr:rowOff>190500</xdr:rowOff>
    </xdr:to>
    <xdr:sp macro="" textlink="">
      <xdr:nvSpPr>
        <xdr:cNvPr id="110" name="AutoShape 9">
          <a:extLst>
            <a:ext uri="{FF2B5EF4-FFF2-40B4-BE49-F238E27FC236}">
              <a16:creationId xmlns:a16="http://schemas.microsoft.com/office/drawing/2014/main" id="{DF43B28B-B83B-46CF-9B12-42A8602C52ED}"/>
            </a:ext>
          </a:extLst>
        </xdr:cNvPr>
        <xdr:cNvSpPr>
          <a:spLocks noChangeArrowheads="1"/>
        </xdr:cNvSpPr>
      </xdr:nvSpPr>
      <xdr:spPr bwMode="auto">
        <a:xfrm rot="5400000">
          <a:off x="5129213" y="136540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95</xdr:row>
      <xdr:rowOff>0</xdr:rowOff>
    </xdr:from>
    <xdr:to>
      <xdr:col>6</xdr:col>
      <xdr:colOff>95250</xdr:colOff>
      <xdr:row>95</xdr:row>
      <xdr:rowOff>190500</xdr:rowOff>
    </xdr:to>
    <xdr:sp macro="" textlink="">
      <xdr:nvSpPr>
        <xdr:cNvPr id="122" name="AutoShape 10">
          <a:extLst>
            <a:ext uri="{FF2B5EF4-FFF2-40B4-BE49-F238E27FC236}">
              <a16:creationId xmlns:a16="http://schemas.microsoft.com/office/drawing/2014/main" id="{5D329A22-2A6F-4359-A0A8-02DE6EE5B9D2}"/>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96</xdr:row>
      <xdr:rowOff>0</xdr:rowOff>
    </xdr:from>
    <xdr:to>
      <xdr:col>6</xdr:col>
      <xdr:colOff>95250</xdr:colOff>
      <xdr:row>96</xdr:row>
      <xdr:rowOff>190500</xdr:rowOff>
    </xdr:to>
    <xdr:sp macro="" textlink="">
      <xdr:nvSpPr>
        <xdr:cNvPr id="123" name="AutoShape 12">
          <a:extLst>
            <a:ext uri="{FF2B5EF4-FFF2-40B4-BE49-F238E27FC236}">
              <a16:creationId xmlns:a16="http://schemas.microsoft.com/office/drawing/2014/main" id="{56E7133D-E675-43A3-9D05-95A91F092842}"/>
            </a:ext>
          </a:extLst>
        </xdr:cNvPr>
        <xdr:cNvSpPr>
          <a:spLocks noChangeArrowheads="1"/>
        </xdr:cNvSpPr>
      </xdr:nvSpPr>
      <xdr:spPr bwMode="auto">
        <a:xfrm rot="5400000">
          <a:off x="5129213" y="136540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95</xdr:row>
      <xdr:rowOff>0</xdr:rowOff>
    </xdr:from>
    <xdr:to>
      <xdr:col>6</xdr:col>
      <xdr:colOff>95250</xdr:colOff>
      <xdr:row>95</xdr:row>
      <xdr:rowOff>190500</xdr:rowOff>
    </xdr:to>
    <xdr:sp macro="" textlink="">
      <xdr:nvSpPr>
        <xdr:cNvPr id="124" name="AutoShape 9">
          <a:extLst>
            <a:ext uri="{FF2B5EF4-FFF2-40B4-BE49-F238E27FC236}">
              <a16:creationId xmlns:a16="http://schemas.microsoft.com/office/drawing/2014/main" id="{17482308-9031-4F13-A0C4-631892ECA967}"/>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95</xdr:row>
      <xdr:rowOff>0</xdr:rowOff>
    </xdr:from>
    <xdr:to>
      <xdr:col>6</xdr:col>
      <xdr:colOff>95250</xdr:colOff>
      <xdr:row>95</xdr:row>
      <xdr:rowOff>190500</xdr:rowOff>
    </xdr:to>
    <xdr:sp macro="" textlink="">
      <xdr:nvSpPr>
        <xdr:cNvPr id="127" name="AutoShape 12">
          <a:extLst>
            <a:ext uri="{FF2B5EF4-FFF2-40B4-BE49-F238E27FC236}">
              <a16:creationId xmlns:a16="http://schemas.microsoft.com/office/drawing/2014/main" id="{8200CB87-2088-4093-A8EB-264FA3CB50F3}"/>
            </a:ext>
          </a:extLst>
        </xdr:cNvPr>
        <xdr:cNvSpPr>
          <a:spLocks noChangeArrowheads="1"/>
        </xdr:cNvSpPr>
      </xdr:nvSpPr>
      <xdr:spPr bwMode="auto">
        <a:xfrm rot="5400000">
          <a:off x="5129213" y="134445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104</xdr:row>
      <xdr:rowOff>0</xdr:rowOff>
    </xdr:from>
    <xdr:to>
      <xdr:col>6</xdr:col>
      <xdr:colOff>95250</xdr:colOff>
      <xdr:row>104</xdr:row>
      <xdr:rowOff>190500</xdr:rowOff>
    </xdr:to>
    <xdr:sp macro="" textlink="">
      <xdr:nvSpPr>
        <xdr:cNvPr id="132" name="AutoShape 10">
          <a:extLst>
            <a:ext uri="{FF2B5EF4-FFF2-40B4-BE49-F238E27FC236}">
              <a16:creationId xmlns:a16="http://schemas.microsoft.com/office/drawing/2014/main" id="{3EE691EA-FAB9-4B9B-8BA6-77D9F1F21810}"/>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104</xdr:row>
      <xdr:rowOff>0</xdr:rowOff>
    </xdr:from>
    <xdr:to>
      <xdr:col>6</xdr:col>
      <xdr:colOff>95250</xdr:colOff>
      <xdr:row>104</xdr:row>
      <xdr:rowOff>190500</xdr:rowOff>
    </xdr:to>
    <xdr:sp macro="" textlink="">
      <xdr:nvSpPr>
        <xdr:cNvPr id="133" name="AutoShape 9">
          <a:extLst>
            <a:ext uri="{FF2B5EF4-FFF2-40B4-BE49-F238E27FC236}">
              <a16:creationId xmlns:a16="http://schemas.microsoft.com/office/drawing/2014/main" id="{80DEF01F-717E-487A-87D4-5EE39499EB30}"/>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103</xdr:row>
      <xdr:rowOff>0</xdr:rowOff>
    </xdr:from>
    <xdr:to>
      <xdr:col>6</xdr:col>
      <xdr:colOff>95250</xdr:colOff>
      <xdr:row>103</xdr:row>
      <xdr:rowOff>190500</xdr:rowOff>
    </xdr:to>
    <xdr:sp macro="" textlink="">
      <xdr:nvSpPr>
        <xdr:cNvPr id="134" name="AutoShape 10">
          <a:extLst>
            <a:ext uri="{FF2B5EF4-FFF2-40B4-BE49-F238E27FC236}">
              <a16:creationId xmlns:a16="http://schemas.microsoft.com/office/drawing/2014/main" id="{EE466085-ABD5-495D-9B49-672B01DC548C}"/>
            </a:ext>
          </a:extLst>
        </xdr:cNvPr>
        <xdr:cNvSpPr>
          <a:spLocks noChangeArrowheads="1"/>
        </xdr:cNvSpPr>
      </xdr:nvSpPr>
      <xdr:spPr bwMode="auto">
        <a:xfrm rot="5400000">
          <a:off x="5129213" y="130254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104</xdr:row>
      <xdr:rowOff>0</xdr:rowOff>
    </xdr:from>
    <xdr:to>
      <xdr:col>6</xdr:col>
      <xdr:colOff>95250</xdr:colOff>
      <xdr:row>104</xdr:row>
      <xdr:rowOff>190500</xdr:rowOff>
    </xdr:to>
    <xdr:sp macro="" textlink="">
      <xdr:nvSpPr>
        <xdr:cNvPr id="135" name="AutoShape 12">
          <a:extLst>
            <a:ext uri="{FF2B5EF4-FFF2-40B4-BE49-F238E27FC236}">
              <a16:creationId xmlns:a16="http://schemas.microsoft.com/office/drawing/2014/main" id="{5272BA27-7B82-45C6-B685-964856398141}"/>
            </a:ext>
          </a:extLst>
        </xdr:cNvPr>
        <xdr:cNvSpPr>
          <a:spLocks noChangeArrowheads="1"/>
        </xdr:cNvSpPr>
      </xdr:nvSpPr>
      <xdr:spPr bwMode="auto">
        <a:xfrm rot="5400000">
          <a:off x="5129213" y="1323498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103</xdr:row>
      <xdr:rowOff>0</xdr:rowOff>
    </xdr:from>
    <xdr:to>
      <xdr:col>6</xdr:col>
      <xdr:colOff>95250</xdr:colOff>
      <xdr:row>103</xdr:row>
      <xdr:rowOff>190500</xdr:rowOff>
    </xdr:to>
    <xdr:sp macro="" textlink="">
      <xdr:nvSpPr>
        <xdr:cNvPr id="136" name="AutoShape 9">
          <a:extLst>
            <a:ext uri="{FF2B5EF4-FFF2-40B4-BE49-F238E27FC236}">
              <a16:creationId xmlns:a16="http://schemas.microsoft.com/office/drawing/2014/main" id="{C6C07E0E-AA18-4841-8705-8050A7520C36}"/>
            </a:ext>
          </a:extLst>
        </xdr:cNvPr>
        <xdr:cNvSpPr>
          <a:spLocks noChangeArrowheads="1"/>
        </xdr:cNvSpPr>
      </xdr:nvSpPr>
      <xdr:spPr bwMode="auto">
        <a:xfrm rot="5400000">
          <a:off x="5129213" y="130254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9525</xdr:colOff>
      <xdr:row>103</xdr:row>
      <xdr:rowOff>0</xdr:rowOff>
    </xdr:from>
    <xdr:to>
      <xdr:col>6</xdr:col>
      <xdr:colOff>95250</xdr:colOff>
      <xdr:row>103</xdr:row>
      <xdr:rowOff>190500</xdr:rowOff>
    </xdr:to>
    <xdr:sp macro="" textlink="">
      <xdr:nvSpPr>
        <xdr:cNvPr id="137" name="AutoShape 12">
          <a:extLst>
            <a:ext uri="{FF2B5EF4-FFF2-40B4-BE49-F238E27FC236}">
              <a16:creationId xmlns:a16="http://schemas.microsoft.com/office/drawing/2014/main" id="{CCE27BE2-6C99-4659-9CD8-8DF7D89A5DB0}"/>
            </a:ext>
          </a:extLst>
        </xdr:cNvPr>
        <xdr:cNvSpPr>
          <a:spLocks noChangeArrowheads="1"/>
        </xdr:cNvSpPr>
      </xdr:nvSpPr>
      <xdr:spPr bwMode="auto">
        <a:xfrm rot="5400000">
          <a:off x="5129213" y="13025437"/>
          <a:ext cx="1905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82</xdr:row>
      <xdr:rowOff>9525</xdr:rowOff>
    </xdr:from>
    <xdr:to>
      <xdr:col>6</xdr:col>
      <xdr:colOff>85725</xdr:colOff>
      <xdr:row>83</xdr:row>
      <xdr:rowOff>0</xdr:rowOff>
    </xdr:to>
    <xdr:sp macro="" textlink="">
      <xdr:nvSpPr>
        <xdr:cNvPr id="138" name="AutoShape 91">
          <a:extLst>
            <a:ext uri="{FF2B5EF4-FFF2-40B4-BE49-F238E27FC236}">
              <a16:creationId xmlns:a16="http://schemas.microsoft.com/office/drawing/2014/main" id="{85618BA5-0126-4C11-9888-EFF3FB255D86}"/>
            </a:ext>
            <a:ext uri="{147F2762-F138-4A5C-976F-8EAC2B608ADB}">
              <a16:predDERef xmlns:a16="http://schemas.microsoft.com/office/drawing/2014/main" pred="{CCE27BE2-6C99-4659-9CD8-8DF7D89A5DB0}"/>
            </a:ext>
          </a:extLst>
        </xdr:cNvPr>
        <xdr:cNvSpPr>
          <a:spLocks noChangeArrowheads="1"/>
        </xdr:cNvSpPr>
      </xdr:nvSpPr>
      <xdr:spPr bwMode="auto">
        <a:xfrm rot="5400000">
          <a:off x="4786313" y="100345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62</xdr:row>
      <xdr:rowOff>9525</xdr:rowOff>
    </xdr:from>
    <xdr:to>
      <xdr:col>7</xdr:col>
      <xdr:colOff>85725</xdr:colOff>
      <xdr:row>63</xdr:row>
      <xdr:rowOff>0</xdr:rowOff>
    </xdr:to>
    <xdr:sp macro="" textlink="">
      <xdr:nvSpPr>
        <xdr:cNvPr id="139" name="AutoShape 84">
          <a:extLst>
            <a:ext uri="{FF2B5EF4-FFF2-40B4-BE49-F238E27FC236}">
              <a16:creationId xmlns:a16="http://schemas.microsoft.com/office/drawing/2014/main" id="{28E38E90-9981-4742-8E54-D1D414E15E4C}"/>
            </a:ext>
            <a:ext uri="{147F2762-F138-4A5C-976F-8EAC2B608ADB}">
              <a16:predDERef xmlns:a16="http://schemas.microsoft.com/office/drawing/2014/main" pred="{85618BA5-0126-4C11-9888-EFF3FB255D86}"/>
            </a:ext>
          </a:extLst>
        </xdr:cNvPr>
        <xdr:cNvSpPr>
          <a:spLocks noChangeArrowheads="1"/>
        </xdr:cNvSpPr>
      </xdr:nvSpPr>
      <xdr:spPr bwMode="auto">
        <a:xfrm rot="5400000">
          <a:off x="5757863" y="80819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62</xdr:row>
      <xdr:rowOff>9525</xdr:rowOff>
    </xdr:from>
    <xdr:to>
      <xdr:col>7</xdr:col>
      <xdr:colOff>85725</xdr:colOff>
      <xdr:row>63</xdr:row>
      <xdr:rowOff>0</xdr:rowOff>
    </xdr:to>
    <xdr:sp macro="" textlink="">
      <xdr:nvSpPr>
        <xdr:cNvPr id="143" name="AutoShape 84">
          <a:extLst>
            <a:ext uri="{FF2B5EF4-FFF2-40B4-BE49-F238E27FC236}">
              <a16:creationId xmlns:a16="http://schemas.microsoft.com/office/drawing/2014/main" id="{AFFDDA24-1FE5-4F11-BB8B-EA096E1CEF9A}"/>
            </a:ext>
            <a:ext uri="{147F2762-F138-4A5C-976F-8EAC2B608ADB}">
              <a16:predDERef xmlns:a16="http://schemas.microsoft.com/office/drawing/2014/main" pred="{28E38E90-9981-4742-8E54-D1D414E15E4C}"/>
            </a:ext>
          </a:extLst>
        </xdr:cNvPr>
        <xdr:cNvSpPr>
          <a:spLocks noChangeArrowheads="1"/>
        </xdr:cNvSpPr>
      </xdr:nvSpPr>
      <xdr:spPr bwMode="auto">
        <a:xfrm rot="5400000">
          <a:off x="5757863" y="80819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0</xdr:colOff>
      <xdr:row>62</xdr:row>
      <xdr:rowOff>9525</xdr:rowOff>
    </xdr:from>
    <xdr:to>
      <xdr:col>7</xdr:col>
      <xdr:colOff>85725</xdr:colOff>
      <xdr:row>63</xdr:row>
      <xdr:rowOff>0</xdr:rowOff>
    </xdr:to>
    <xdr:sp macro="" textlink="">
      <xdr:nvSpPr>
        <xdr:cNvPr id="148" name="AutoShape 84">
          <a:extLst>
            <a:ext uri="{FF2B5EF4-FFF2-40B4-BE49-F238E27FC236}">
              <a16:creationId xmlns:a16="http://schemas.microsoft.com/office/drawing/2014/main" id="{D04746F4-FE26-4957-85E4-E366A68FE536}"/>
            </a:ext>
            <a:ext uri="{147F2762-F138-4A5C-976F-8EAC2B608ADB}">
              <a16:predDERef xmlns:a16="http://schemas.microsoft.com/office/drawing/2014/main" pred="{AFFDDA24-1FE5-4F11-BB8B-EA096E1CEF9A}"/>
            </a:ext>
          </a:extLst>
        </xdr:cNvPr>
        <xdr:cNvSpPr>
          <a:spLocks noChangeArrowheads="1"/>
        </xdr:cNvSpPr>
      </xdr:nvSpPr>
      <xdr:spPr bwMode="auto">
        <a:xfrm rot="5400000">
          <a:off x="5757863" y="80819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32</xdr:row>
      <xdr:rowOff>9525</xdr:rowOff>
    </xdr:from>
    <xdr:to>
      <xdr:col>6</xdr:col>
      <xdr:colOff>85725</xdr:colOff>
      <xdr:row>33</xdr:row>
      <xdr:rowOff>0</xdr:rowOff>
    </xdr:to>
    <xdr:sp macro="" textlink="">
      <xdr:nvSpPr>
        <xdr:cNvPr id="157" name="AutoShape 1">
          <a:extLst>
            <a:ext uri="{FF2B5EF4-FFF2-40B4-BE49-F238E27FC236}">
              <a16:creationId xmlns:a16="http://schemas.microsoft.com/office/drawing/2014/main" id="{9BC6EF94-D93C-47AF-9024-50BA6433A4D6}"/>
            </a:ext>
            <a:ext uri="{147F2762-F138-4A5C-976F-8EAC2B608ADB}">
              <a16:predDERef xmlns:a16="http://schemas.microsoft.com/office/drawing/2014/main" pred="{D04746F4-FE26-4957-85E4-E366A68FE536}"/>
            </a:ext>
          </a:extLst>
        </xdr:cNvPr>
        <xdr:cNvSpPr>
          <a:spLocks noChangeArrowheads="1"/>
        </xdr:cNvSpPr>
      </xdr:nvSpPr>
      <xdr:spPr bwMode="auto">
        <a:xfrm rot="5400000">
          <a:off x="4786313" y="5476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32</xdr:row>
      <xdr:rowOff>0</xdr:rowOff>
    </xdr:from>
    <xdr:to>
      <xdr:col>6</xdr:col>
      <xdr:colOff>0</xdr:colOff>
      <xdr:row>32</xdr:row>
      <xdr:rowOff>190500</xdr:rowOff>
    </xdr:to>
    <xdr:sp macro="" textlink="">
      <xdr:nvSpPr>
        <xdr:cNvPr id="158" name="AutoShape 4">
          <a:extLst>
            <a:ext uri="{FF2B5EF4-FFF2-40B4-BE49-F238E27FC236}">
              <a16:creationId xmlns:a16="http://schemas.microsoft.com/office/drawing/2014/main" id="{4358B5DB-860F-408B-84BC-2AA5663C9FCC}"/>
            </a:ext>
            <a:ext uri="{147F2762-F138-4A5C-976F-8EAC2B608ADB}">
              <a16:predDERef xmlns:a16="http://schemas.microsoft.com/office/drawing/2014/main" pred="{9BC6EF94-D93C-47AF-9024-50BA6433A4D6}"/>
            </a:ext>
          </a:extLst>
        </xdr:cNvPr>
        <xdr:cNvSpPr>
          <a:spLocks noChangeArrowheads="1"/>
        </xdr:cNvSpPr>
      </xdr:nvSpPr>
      <xdr:spPr bwMode="auto">
        <a:xfrm rot="5400000">
          <a:off x="4738687" y="58578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32</xdr:row>
      <xdr:rowOff>9525</xdr:rowOff>
    </xdr:from>
    <xdr:to>
      <xdr:col>6</xdr:col>
      <xdr:colOff>85725</xdr:colOff>
      <xdr:row>33</xdr:row>
      <xdr:rowOff>0</xdr:rowOff>
    </xdr:to>
    <xdr:sp macro="" textlink="">
      <xdr:nvSpPr>
        <xdr:cNvPr id="159" name="AutoShape 1">
          <a:extLst>
            <a:ext uri="{FF2B5EF4-FFF2-40B4-BE49-F238E27FC236}">
              <a16:creationId xmlns:a16="http://schemas.microsoft.com/office/drawing/2014/main" id="{8F405243-5341-495C-B39C-E9E22CBF9CC1}"/>
            </a:ext>
            <a:ext uri="{147F2762-F138-4A5C-976F-8EAC2B608ADB}">
              <a16:predDERef xmlns:a16="http://schemas.microsoft.com/office/drawing/2014/main" pred="{4358B5DB-860F-408B-84BC-2AA5663C9FCC}"/>
            </a:ext>
          </a:extLst>
        </xdr:cNvPr>
        <xdr:cNvSpPr>
          <a:spLocks noChangeArrowheads="1"/>
        </xdr:cNvSpPr>
      </xdr:nvSpPr>
      <xdr:spPr bwMode="auto">
        <a:xfrm rot="5400000">
          <a:off x="4786313" y="5476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32</xdr:row>
      <xdr:rowOff>0</xdr:rowOff>
    </xdr:from>
    <xdr:to>
      <xdr:col>6</xdr:col>
      <xdr:colOff>0</xdr:colOff>
      <xdr:row>32</xdr:row>
      <xdr:rowOff>190500</xdr:rowOff>
    </xdr:to>
    <xdr:sp macro="" textlink="">
      <xdr:nvSpPr>
        <xdr:cNvPr id="160" name="AutoShape 4">
          <a:extLst>
            <a:ext uri="{FF2B5EF4-FFF2-40B4-BE49-F238E27FC236}">
              <a16:creationId xmlns:a16="http://schemas.microsoft.com/office/drawing/2014/main" id="{A01C5F25-0949-4DEC-87CB-43B8F5074C50}"/>
            </a:ext>
            <a:ext uri="{147F2762-F138-4A5C-976F-8EAC2B608ADB}">
              <a16:predDERef xmlns:a16="http://schemas.microsoft.com/office/drawing/2014/main" pred="{8F405243-5341-495C-B39C-E9E22CBF9CC1}"/>
            </a:ext>
          </a:extLst>
        </xdr:cNvPr>
        <xdr:cNvSpPr>
          <a:spLocks noChangeArrowheads="1"/>
        </xdr:cNvSpPr>
      </xdr:nvSpPr>
      <xdr:spPr bwMode="auto">
        <a:xfrm rot="5400000">
          <a:off x="4738687" y="585788"/>
          <a:ext cx="161925" cy="0"/>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8</xdr:col>
      <xdr:colOff>0</xdr:colOff>
      <xdr:row>76</xdr:row>
      <xdr:rowOff>9525</xdr:rowOff>
    </xdr:from>
    <xdr:to>
      <xdr:col>8</xdr:col>
      <xdr:colOff>85725</xdr:colOff>
      <xdr:row>77</xdr:row>
      <xdr:rowOff>0</xdr:rowOff>
    </xdr:to>
    <xdr:sp macro="" textlink="">
      <xdr:nvSpPr>
        <xdr:cNvPr id="163" name="AutoShape 52">
          <a:extLst>
            <a:ext uri="{FF2B5EF4-FFF2-40B4-BE49-F238E27FC236}">
              <a16:creationId xmlns:a16="http://schemas.microsoft.com/office/drawing/2014/main" id="{C8CBA6F9-2E77-43DF-BBBC-3138D1FCE88E}"/>
            </a:ext>
          </a:extLst>
        </xdr:cNvPr>
        <xdr:cNvSpPr>
          <a:spLocks noChangeArrowheads="1"/>
        </xdr:cNvSpPr>
      </xdr:nvSpPr>
      <xdr:spPr bwMode="auto">
        <a:xfrm rot="5400000">
          <a:off x="7262813" y="134635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86</xdr:row>
      <xdr:rowOff>9525</xdr:rowOff>
    </xdr:from>
    <xdr:to>
      <xdr:col>5</xdr:col>
      <xdr:colOff>85725</xdr:colOff>
      <xdr:row>87</xdr:row>
      <xdr:rowOff>0</xdr:rowOff>
    </xdr:to>
    <xdr:sp macro="" textlink="">
      <xdr:nvSpPr>
        <xdr:cNvPr id="164" name="AutoShape 53">
          <a:extLst>
            <a:ext uri="{FF2B5EF4-FFF2-40B4-BE49-F238E27FC236}">
              <a16:creationId xmlns:a16="http://schemas.microsoft.com/office/drawing/2014/main" id="{7BBA01BA-376D-4E8F-A1E9-F646A8CA8C13}"/>
            </a:ext>
          </a:extLst>
        </xdr:cNvPr>
        <xdr:cNvSpPr>
          <a:spLocks noChangeArrowheads="1"/>
        </xdr:cNvSpPr>
      </xdr:nvSpPr>
      <xdr:spPr bwMode="auto">
        <a:xfrm rot="5400000">
          <a:off x="5151438" y="12757150"/>
          <a:ext cx="1492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87</xdr:row>
      <xdr:rowOff>9525</xdr:rowOff>
    </xdr:from>
    <xdr:to>
      <xdr:col>5</xdr:col>
      <xdr:colOff>85725</xdr:colOff>
      <xdr:row>88</xdr:row>
      <xdr:rowOff>0</xdr:rowOff>
    </xdr:to>
    <xdr:sp macro="" textlink="">
      <xdr:nvSpPr>
        <xdr:cNvPr id="165" name="AutoShape 53">
          <a:extLst>
            <a:ext uri="{FF2B5EF4-FFF2-40B4-BE49-F238E27FC236}">
              <a16:creationId xmlns:a16="http://schemas.microsoft.com/office/drawing/2014/main" id="{9E5A8912-E750-439C-AC84-0AACB8A95D7C}"/>
            </a:ext>
          </a:extLst>
        </xdr:cNvPr>
        <xdr:cNvSpPr>
          <a:spLocks noChangeArrowheads="1"/>
        </xdr:cNvSpPr>
      </xdr:nvSpPr>
      <xdr:spPr bwMode="auto">
        <a:xfrm rot="5400000">
          <a:off x="3270251" y="14241462"/>
          <a:ext cx="1968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88</xdr:row>
      <xdr:rowOff>9525</xdr:rowOff>
    </xdr:from>
    <xdr:to>
      <xdr:col>5</xdr:col>
      <xdr:colOff>85725</xdr:colOff>
      <xdr:row>89</xdr:row>
      <xdr:rowOff>0</xdr:rowOff>
    </xdr:to>
    <xdr:sp macro="" textlink="">
      <xdr:nvSpPr>
        <xdr:cNvPr id="166" name="AutoShape 53">
          <a:extLst>
            <a:ext uri="{FF2B5EF4-FFF2-40B4-BE49-F238E27FC236}">
              <a16:creationId xmlns:a16="http://schemas.microsoft.com/office/drawing/2014/main" id="{5DA0916D-D847-4478-A020-13BEAAB43DF1}"/>
            </a:ext>
          </a:extLst>
        </xdr:cNvPr>
        <xdr:cNvSpPr>
          <a:spLocks noChangeArrowheads="1"/>
        </xdr:cNvSpPr>
      </xdr:nvSpPr>
      <xdr:spPr bwMode="auto">
        <a:xfrm rot="5400000">
          <a:off x="3270251" y="14241462"/>
          <a:ext cx="1968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89</xdr:row>
      <xdr:rowOff>9525</xdr:rowOff>
    </xdr:from>
    <xdr:to>
      <xdr:col>5</xdr:col>
      <xdr:colOff>85725</xdr:colOff>
      <xdr:row>90</xdr:row>
      <xdr:rowOff>0</xdr:rowOff>
    </xdr:to>
    <xdr:sp macro="" textlink="">
      <xdr:nvSpPr>
        <xdr:cNvPr id="167" name="AutoShape 53">
          <a:extLst>
            <a:ext uri="{FF2B5EF4-FFF2-40B4-BE49-F238E27FC236}">
              <a16:creationId xmlns:a16="http://schemas.microsoft.com/office/drawing/2014/main" id="{AC8C2B36-70AC-44D4-9E78-E5E3D01C83D3}"/>
            </a:ext>
          </a:extLst>
        </xdr:cNvPr>
        <xdr:cNvSpPr>
          <a:spLocks noChangeArrowheads="1"/>
        </xdr:cNvSpPr>
      </xdr:nvSpPr>
      <xdr:spPr bwMode="auto">
        <a:xfrm rot="5400000">
          <a:off x="3270251" y="14241462"/>
          <a:ext cx="1968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5</xdr:col>
      <xdr:colOff>0</xdr:colOff>
      <xdr:row>90</xdr:row>
      <xdr:rowOff>9525</xdr:rowOff>
    </xdr:from>
    <xdr:to>
      <xdr:col>5</xdr:col>
      <xdr:colOff>85725</xdr:colOff>
      <xdr:row>91</xdr:row>
      <xdr:rowOff>0</xdr:rowOff>
    </xdr:to>
    <xdr:sp macro="" textlink="">
      <xdr:nvSpPr>
        <xdr:cNvPr id="168" name="AutoShape 53">
          <a:extLst>
            <a:ext uri="{FF2B5EF4-FFF2-40B4-BE49-F238E27FC236}">
              <a16:creationId xmlns:a16="http://schemas.microsoft.com/office/drawing/2014/main" id="{3C7C7FD1-AE50-4D1C-8B39-63A539A913A1}"/>
            </a:ext>
          </a:extLst>
        </xdr:cNvPr>
        <xdr:cNvSpPr>
          <a:spLocks noChangeArrowheads="1"/>
        </xdr:cNvSpPr>
      </xdr:nvSpPr>
      <xdr:spPr bwMode="auto">
        <a:xfrm rot="5400000">
          <a:off x="3270251" y="14241462"/>
          <a:ext cx="1968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54</xdr:row>
      <xdr:rowOff>9525</xdr:rowOff>
    </xdr:from>
    <xdr:to>
      <xdr:col>6</xdr:col>
      <xdr:colOff>85725</xdr:colOff>
      <xdr:row>55</xdr:row>
      <xdr:rowOff>0</xdr:rowOff>
    </xdr:to>
    <xdr:sp macro="" textlink="">
      <xdr:nvSpPr>
        <xdr:cNvPr id="161" name="AutoShape 45">
          <a:extLst>
            <a:ext uri="{FF2B5EF4-FFF2-40B4-BE49-F238E27FC236}">
              <a16:creationId xmlns:a16="http://schemas.microsoft.com/office/drawing/2014/main" id="{C8BBE342-9254-4910-923B-766AD5E9D788}"/>
            </a:ext>
          </a:extLst>
        </xdr:cNvPr>
        <xdr:cNvSpPr>
          <a:spLocks noChangeArrowheads="1"/>
        </xdr:cNvSpPr>
      </xdr:nvSpPr>
      <xdr:spPr bwMode="auto">
        <a:xfrm rot="5400000">
          <a:off x="5138738" y="94535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55</xdr:row>
      <xdr:rowOff>9525</xdr:rowOff>
    </xdr:from>
    <xdr:to>
      <xdr:col>6</xdr:col>
      <xdr:colOff>85725</xdr:colOff>
      <xdr:row>56</xdr:row>
      <xdr:rowOff>0</xdr:rowOff>
    </xdr:to>
    <xdr:sp macro="" textlink="">
      <xdr:nvSpPr>
        <xdr:cNvPr id="162" name="AutoShape 45">
          <a:extLst>
            <a:ext uri="{FF2B5EF4-FFF2-40B4-BE49-F238E27FC236}">
              <a16:creationId xmlns:a16="http://schemas.microsoft.com/office/drawing/2014/main" id="{F0917FD6-2E57-45DD-9F23-FE9336756097}"/>
            </a:ext>
          </a:extLst>
        </xdr:cNvPr>
        <xdr:cNvSpPr>
          <a:spLocks noChangeArrowheads="1"/>
        </xdr:cNvSpPr>
      </xdr:nvSpPr>
      <xdr:spPr bwMode="auto">
        <a:xfrm rot="5400000">
          <a:off x="5138738" y="87106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7</xdr:row>
      <xdr:rowOff>9525</xdr:rowOff>
    </xdr:from>
    <xdr:to>
      <xdr:col>6</xdr:col>
      <xdr:colOff>85725</xdr:colOff>
      <xdr:row>8</xdr:row>
      <xdr:rowOff>0</xdr:rowOff>
    </xdr:to>
    <xdr:sp macro="" textlink="">
      <xdr:nvSpPr>
        <xdr:cNvPr id="172" name="AutoShape 14">
          <a:extLst>
            <a:ext uri="{FF2B5EF4-FFF2-40B4-BE49-F238E27FC236}">
              <a16:creationId xmlns:a16="http://schemas.microsoft.com/office/drawing/2014/main" id="{922ABB49-8683-45F9-8C93-672CAEE44D96}"/>
            </a:ext>
          </a:extLst>
        </xdr:cNvPr>
        <xdr:cNvSpPr>
          <a:spLocks noChangeArrowheads="1"/>
        </xdr:cNvSpPr>
      </xdr:nvSpPr>
      <xdr:spPr bwMode="auto">
        <a:xfrm rot="5400000">
          <a:off x="5133975" y="13811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7</xdr:row>
      <xdr:rowOff>9525</xdr:rowOff>
    </xdr:from>
    <xdr:to>
      <xdr:col>6</xdr:col>
      <xdr:colOff>85725</xdr:colOff>
      <xdr:row>8</xdr:row>
      <xdr:rowOff>0</xdr:rowOff>
    </xdr:to>
    <xdr:sp macro="" textlink="">
      <xdr:nvSpPr>
        <xdr:cNvPr id="173" name="AutoShape 15">
          <a:extLst>
            <a:ext uri="{FF2B5EF4-FFF2-40B4-BE49-F238E27FC236}">
              <a16:creationId xmlns:a16="http://schemas.microsoft.com/office/drawing/2014/main" id="{BAE19E53-41CC-4256-ABE9-50D55C3F6692}"/>
            </a:ext>
          </a:extLst>
        </xdr:cNvPr>
        <xdr:cNvSpPr>
          <a:spLocks noChangeArrowheads="1"/>
        </xdr:cNvSpPr>
      </xdr:nvSpPr>
      <xdr:spPr bwMode="auto">
        <a:xfrm rot="5400000">
          <a:off x="5133975" y="1381125"/>
          <a:ext cx="161925"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53</xdr:row>
      <xdr:rowOff>0</xdr:rowOff>
    </xdr:from>
    <xdr:to>
      <xdr:col>6</xdr:col>
      <xdr:colOff>85725</xdr:colOff>
      <xdr:row>53</xdr:row>
      <xdr:rowOff>152400</xdr:rowOff>
    </xdr:to>
    <xdr:sp macro="" textlink="">
      <xdr:nvSpPr>
        <xdr:cNvPr id="156" name="AutoShape 45">
          <a:extLst>
            <a:ext uri="{FF2B5EF4-FFF2-40B4-BE49-F238E27FC236}">
              <a16:creationId xmlns:a16="http://schemas.microsoft.com/office/drawing/2014/main" id="{895C7917-A07C-40F8-80BD-F70317B62E5E}"/>
            </a:ext>
          </a:extLst>
        </xdr:cNvPr>
        <xdr:cNvSpPr>
          <a:spLocks noChangeArrowheads="1"/>
        </xdr:cNvSpPr>
      </xdr:nvSpPr>
      <xdr:spPr bwMode="auto">
        <a:xfrm rot="5400000">
          <a:off x="5376863" y="836771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7</xdr:col>
      <xdr:colOff>9525</xdr:colOff>
      <xdr:row>27</xdr:row>
      <xdr:rowOff>0</xdr:rowOff>
    </xdr:from>
    <xdr:to>
      <xdr:col>7</xdr:col>
      <xdr:colOff>95250</xdr:colOff>
      <xdr:row>28</xdr:row>
      <xdr:rowOff>0</xdr:rowOff>
    </xdr:to>
    <xdr:sp macro="" textlink="">
      <xdr:nvSpPr>
        <xdr:cNvPr id="169" name="AutoShape 21">
          <a:extLst>
            <a:ext uri="{FF2B5EF4-FFF2-40B4-BE49-F238E27FC236}">
              <a16:creationId xmlns:a16="http://schemas.microsoft.com/office/drawing/2014/main" id="{F0C72300-009A-4B8D-8F4D-9EEEC04AC80C}"/>
            </a:ext>
          </a:extLst>
        </xdr:cNvPr>
        <xdr:cNvSpPr>
          <a:spLocks noChangeArrowheads="1"/>
        </xdr:cNvSpPr>
      </xdr:nvSpPr>
      <xdr:spPr bwMode="auto">
        <a:xfrm rot="5400000">
          <a:off x="5386388" y="5795962"/>
          <a:ext cx="17145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xdr:row>
      <xdr:rowOff>9525</xdr:rowOff>
    </xdr:from>
    <xdr:to>
      <xdr:col>6</xdr:col>
      <xdr:colOff>85725</xdr:colOff>
      <xdr:row>5</xdr:row>
      <xdr:rowOff>0</xdr:rowOff>
    </xdr:to>
    <xdr:sp macro="" textlink="">
      <xdr:nvSpPr>
        <xdr:cNvPr id="170" name="AutoShape 1">
          <a:extLst>
            <a:ext uri="{FF2B5EF4-FFF2-40B4-BE49-F238E27FC236}">
              <a16:creationId xmlns:a16="http://schemas.microsoft.com/office/drawing/2014/main" id="{19CB5406-14D1-4184-A09A-241E28E690ED}"/>
            </a:ext>
          </a:extLst>
        </xdr:cNvPr>
        <xdr:cNvSpPr>
          <a:spLocks noChangeArrowheads="1"/>
        </xdr:cNvSpPr>
      </xdr:nvSpPr>
      <xdr:spPr bwMode="auto">
        <a:xfrm rot="5400000">
          <a:off x="5362576" y="3857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5</xdr:row>
      <xdr:rowOff>9525</xdr:rowOff>
    </xdr:from>
    <xdr:to>
      <xdr:col>6</xdr:col>
      <xdr:colOff>85725</xdr:colOff>
      <xdr:row>6</xdr:row>
      <xdr:rowOff>0</xdr:rowOff>
    </xdr:to>
    <xdr:sp macro="" textlink="">
      <xdr:nvSpPr>
        <xdr:cNvPr id="171" name="AutoShape 1">
          <a:extLst>
            <a:ext uri="{FF2B5EF4-FFF2-40B4-BE49-F238E27FC236}">
              <a16:creationId xmlns:a16="http://schemas.microsoft.com/office/drawing/2014/main" id="{F6F052E2-8E77-404F-A99C-C97F961A0510}"/>
            </a:ext>
          </a:extLst>
        </xdr:cNvPr>
        <xdr:cNvSpPr>
          <a:spLocks noChangeArrowheads="1"/>
        </xdr:cNvSpPr>
      </xdr:nvSpPr>
      <xdr:spPr bwMode="auto">
        <a:xfrm rot="5400000">
          <a:off x="5362576" y="385762"/>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twoCellAnchor>
    <xdr:from>
      <xdr:col>6</xdr:col>
      <xdr:colOff>0</xdr:colOff>
      <xdr:row>44</xdr:row>
      <xdr:rowOff>9525</xdr:rowOff>
    </xdr:from>
    <xdr:to>
      <xdr:col>6</xdr:col>
      <xdr:colOff>85725</xdr:colOff>
      <xdr:row>45</xdr:row>
      <xdr:rowOff>0</xdr:rowOff>
    </xdr:to>
    <xdr:sp macro="" textlink="">
      <xdr:nvSpPr>
        <xdr:cNvPr id="174" name="AutoShape 89">
          <a:extLst>
            <a:ext uri="{FF2B5EF4-FFF2-40B4-BE49-F238E27FC236}">
              <a16:creationId xmlns:a16="http://schemas.microsoft.com/office/drawing/2014/main" id="{8F0BE7F6-B15C-45E8-9F65-A3839FECD8EA}"/>
            </a:ext>
          </a:extLst>
        </xdr:cNvPr>
        <xdr:cNvSpPr>
          <a:spLocks noChangeArrowheads="1"/>
        </xdr:cNvSpPr>
      </xdr:nvSpPr>
      <xdr:spPr bwMode="auto">
        <a:xfrm rot="5400000">
          <a:off x="5376863" y="7405687"/>
          <a:ext cx="152400" cy="85725"/>
        </a:xfrm>
        <a:prstGeom prst="triangle">
          <a:avLst>
            <a:gd name="adj" fmla="val 49995"/>
          </a:avLst>
        </a:prstGeom>
        <a:solidFill>
          <a:srgbClr val="000000"/>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552450</xdr:colOff>
      <xdr:row>1</xdr:row>
      <xdr:rowOff>66675</xdr:rowOff>
    </xdr:from>
    <xdr:to>
      <xdr:col>9</xdr:col>
      <xdr:colOff>266007</xdr:colOff>
      <xdr:row>27</xdr:row>
      <xdr:rowOff>132815</xdr:rowOff>
    </xdr:to>
    <xdr:pic>
      <xdr:nvPicPr>
        <xdr:cNvPr id="2" name="Picture 1">
          <a:extLst>
            <a:ext uri="{FF2B5EF4-FFF2-40B4-BE49-F238E27FC236}">
              <a16:creationId xmlns:a16="http://schemas.microsoft.com/office/drawing/2014/main" id="{585145DF-32CA-4DE9-98A8-DB69E84F6AD1}"/>
            </a:ext>
          </a:extLst>
        </xdr:cNvPr>
        <xdr:cNvPicPr>
          <a:picLocks noChangeAspect="1"/>
        </xdr:cNvPicPr>
      </xdr:nvPicPr>
      <xdr:blipFill>
        <a:blip xmlns:r="http://schemas.openxmlformats.org/officeDocument/2006/relationships" r:embed="rId1"/>
        <a:stretch>
          <a:fillRect/>
        </a:stretch>
      </xdr:blipFill>
      <xdr:spPr>
        <a:xfrm>
          <a:off x="552450" y="228600"/>
          <a:ext cx="5542857" cy="42761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00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000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srao.ca/media/5801/download"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3254A-6CD9-4352-AF01-1B4BE7268D9B}">
  <sheetPr>
    <pageSetUpPr fitToPage="1"/>
  </sheetPr>
  <dimension ref="C3:X13"/>
  <sheetViews>
    <sheetView showGridLines="0" tabSelected="1" topLeftCell="C1" zoomScaleNormal="100" workbookViewId="0">
      <selection activeCell="L27" sqref="L27"/>
    </sheetView>
  </sheetViews>
  <sheetFormatPr defaultRowHeight="12.75" x14ac:dyDescent="0.35"/>
  <cols>
    <col min="1" max="2" width="0" style="601" hidden="1" customWidth="1"/>
    <col min="3" max="3" width="7" style="601" customWidth="1"/>
    <col min="4" max="4" width="16" style="601" customWidth="1"/>
    <col min="5" max="16384" width="9.06640625" style="601"/>
  </cols>
  <sheetData>
    <row r="3" spans="3:24" ht="14.25" x14ac:dyDescent="0.35">
      <c r="C3" s="605"/>
      <c r="D3" s="602" t="s">
        <v>733</v>
      </c>
      <c r="E3" s="605"/>
      <c r="F3" s="605"/>
      <c r="G3" s="605"/>
      <c r="H3" s="605"/>
      <c r="I3" s="605"/>
      <c r="J3" s="605"/>
      <c r="K3" s="605"/>
      <c r="L3" s="605"/>
      <c r="M3" s="605"/>
      <c r="N3" s="605"/>
      <c r="O3" s="605"/>
      <c r="P3" s="605"/>
      <c r="Q3" s="605"/>
      <c r="R3" s="605"/>
      <c r="S3" s="605"/>
      <c r="T3" s="605"/>
      <c r="U3" s="605"/>
      <c r="V3" s="605"/>
      <c r="W3" s="605"/>
      <c r="X3" s="605"/>
    </row>
    <row r="4" spans="3:24" ht="14.25" x14ac:dyDescent="0.35">
      <c r="C4" s="605"/>
      <c r="D4" s="602"/>
      <c r="E4" s="605"/>
      <c r="F4" s="605"/>
      <c r="G4" s="605"/>
      <c r="H4" s="605"/>
      <c r="I4" s="605"/>
      <c r="J4" s="605"/>
      <c r="K4" s="605"/>
      <c r="L4" s="605"/>
      <c r="M4" s="605"/>
      <c r="N4" s="605"/>
      <c r="O4" s="605"/>
      <c r="P4" s="605"/>
      <c r="Q4" s="605"/>
      <c r="R4" s="605"/>
      <c r="S4" s="605"/>
      <c r="T4" s="605"/>
      <c r="U4" s="605"/>
      <c r="V4" s="605"/>
      <c r="W4" s="605"/>
      <c r="X4" s="605"/>
    </row>
    <row r="5" spans="3:24" ht="29.25" customHeight="1" x14ac:dyDescent="0.45">
      <c r="C5" s="603">
        <v>1</v>
      </c>
      <c r="D5" s="668" t="s">
        <v>738</v>
      </c>
      <c r="E5" s="668"/>
      <c r="F5" s="668"/>
      <c r="G5" s="668"/>
      <c r="H5" s="668"/>
      <c r="I5" s="668"/>
      <c r="J5" s="668"/>
      <c r="K5" s="668"/>
      <c r="L5" s="668"/>
      <c r="M5" s="668"/>
      <c r="N5" s="668"/>
      <c r="O5" s="668"/>
      <c r="P5" s="668"/>
      <c r="Q5" s="668"/>
      <c r="R5" s="668"/>
      <c r="S5" s="668"/>
      <c r="T5" s="668"/>
      <c r="U5" s="668"/>
      <c r="V5" s="668"/>
      <c r="W5" s="668"/>
      <c r="X5" s="668"/>
    </row>
    <row r="6" spans="3:24" ht="28.5" customHeight="1" x14ac:dyDescent="0.45">
      <c r="C6" s="603">
        <v>2</v>
      </c>
      <c r="D6" s="668" t="s">
        <v>734</v>
      </c>
      <c r="E6" s="668"/>
      <c r="F6" s="668"/>
      <c r="G6" s="668"/>
      <c r="H6" s="668"/>
      <c r="I6" s="668"/>
      <c r="J6" s="668"/>
      <c r="K6" s="668"/>
      <c r="L6" s="668"/>
      <c r="M6" s="668"/>
      <c r="N6" s="668"/>
      <c r="O6" s="668"/>
      <c r="P6" s="668"/>
      <c r="Q6" s="668"/>
      <c r="R6" s="668"/>
      <c r="S6" s="668"/>
      <c r="T6" s="668"/>
      <c r="U6" s="668"/>
      <c r="V6" s="668"/>
      <c r="W6" s="668"/>
      <c r="X6" s="668"/>
    </row>
    <row r="7" spans="3:24" ht="14.25" x14ac:dyDescent="0.45">
      <c r="C7" s="603">
        <v>3</v>
      </c>
      <c r="D7" s="604" t="s">
        <v>736</v>
      </c>
      <c r="E7" s="605"/>
      <c r="F7" s="605"/>
      <c r="G7" s="605"/>
      <c r="H7" s="605"/>
      <c r="I7" s="605"/>
      <c r="J7" s="605"/>
      <c r="K7" s="605"/>
      <c r="L7" s="605"/>
      <c r="M7" s="605"/>
      <c r="N7" s="605"/>
      <c r="O7" s="605"/>
      <c r="P7" s="605"/>
      <c r="Q7" s="605"/>
      <c r="R7" s="605"/>
      <c r="S7" s="605"/>
      <c r="T7" s="605"/>
      <c r="U7" s="605"/>
      <c r="V7" s="605"/>
      <c r="W7" s="605"/>
      <c r="X7" s="605"/>
    </row>
    <row r="8" spans="3:24" ht="14.25" x14ac:dyDescent="0.45">
      <c r="C8" s="603">
        <v>4</v>
      </c>
      <c r="D8" s="604" t="s">
        <v>739</v>
      </c>
      <c r="E8" s="604"/>
      <c r="F8" s="605"/>
      <c r="G8" s="605"/>
      <c r="H8" s="605"/>
      <c r="I8" s="605"/>
      <c r="J8" s="605"/>
      <c r="K8" s="605"/>
      <c r="L8" s="605"/>
      <c r="M8" s="605"/>
      <c r="N8" s="605"/>
      <c r="O8" s="605"/>
      <c r="P8" s="605"/>
      <c r="Q8" s="605"/>
      <c r="R8" s="605"/>
      <c r="S8" s="605"/>
      <c r="T8" s="605"/>
      <c r="U8" s="605"/>
      <c r="V8" s="605"/>
      <c r="W8" s="605"/>
      <c r="X8" s="605"/>
    </row>
    <row r="9" spans="3:24" ht="14.25" x14ac:dyDescent="0.45">
      <c r="C9" s="603">
        <v>5</v>
      </c>
      <c r="D9" s="604" t="s">
        <v>735</v>
      </c>
      <c r="E9" s="604"/>
      <c r="F9" s="604"/>
      <c r="G9" s="604"/>
      <c r="H9" s="604"/>
      <c r="I9" s="604"/>
      <c r="J9" s="604"/>
      <c r="K9" s="604"/>
      <c r="L9" s="604"/>
      <c r="M9" s="604"/>
      <c r="N9" s="605"/>
      <c r="O9" s="605"/>
      <c r="P9" s="605"/>
      <c r="Q9" s="605"/>
      <c r="R9" s="605"/>
      <c r="S9" s="605"/>
      <c r="T9" s="605"/>
      <c r="U9" s="605"/>
      <c r="V9" s="605"/>
      <c r="W9" s="605"/>
      <c r="X9" s="605"/>
    </row>
    <row r="10" spans="3:24" ht="14.25" x14ac:dyDescent="0.45">
      <c r="C10" s="606">
        <v>6</v>
      </c>
      <c r="D10" s="604" t="s">
        <v>737</v>
      </c>
      <c r="E10" s="605"/>
      <c r="F10" s="605"/>
      <c r="G10" s="605"/>
      <c r="H10" s="605"/>
      <c r="I10" s="605"/>
      <c r="J10" s="605"/>
      <c r="K10" s="605"/>
      <c r="L10" s="605"/>
      <c r="M10" s="605"/>
      <c r="N10" s="605"/>
      <c r="O10" s="605"/>
      <c r="P10" s="605"/>
      <c r="Q10" s="605"/>
      <c r="R10" s="605"/>
      <c r="S10" s="605"/>
      <c r="T10" s="605"/>
      <c r="U10" s="605"/>
      <c r="V10" s="605"/>
      <c r="W10" s="605"/>
      <c r="X10" s="605"/>
    </row>
    <row r="11" spans="3:24" ht="14.25" x14ac:dyDescent="0.45">
      <c r="C11" s="606">
        <v>7</v>
      </c>
      <c r="D11" s="604" t="s">
        <v>743</v>
      </c>
      <c r="E11" s="605"/>
      <c r="F11" s="605"/>
      <c r="G11" s="605"/>
      <c r="H11" s="605"/>
      <c r="I11" s="605"/>
      <c r="J11" s="605"/>
      <c r="K11" s="605"/>
      <c r="L11" s="667" t="s">
        <v>742</v>
      </c>
      <c r="M11" s="605"/>
      <c r="N11" s="605"/>
      <c r="O11" s="605"/>
      <c r="P11" s="605"/>
      <c r="Q11" s="605"/>
      <c r="R11" s="605"/>
      <c r="S11" s="605"/>
      <c r="T11" s="605"/>
      <c r="U11" s="605"/>
      <c r="V11" s="605"/>
      <c r="W11" s="605"/>
      <c r="X11" s="605"/>
    </row>
    <row r="12" spans="3:24" x14ac:dyDescent="0.35">
      <c r="C12" s="605"/>
      <c r="H12" s="605"/>
      <c r="I12" s="605"/>
      <c r="J12" s="605"/>
      <c r="K12" s="605"/>
      <c r="L12" s="605"/>
      <c r="M12" s="605"/>
      <c r="N12" s="605"/>
      <c r="O12" s="605"/>
      <c r="P12" s="605"/>
      <c r="Q12" s="605"/>
      <c r="R12" s="605"/>
      <c r="S12" s="605"/>
      <c r="T12" s="605"/>
      <c r="U12" s="605"/>
      <c r="V12" s="605"/>
      <c r="W12" s="605"/>
      <c r="X12" s="605"/>
    </row>
    <row r="13" spans="3:24" x14ac:dyDescent="0.35">
      <c r="C13" s="605"/>
      <c r="D13" s="605"/>
      <c r="E13" s="605"/>
      <c r="F13" s="605"/>
      <c r="G13" s="605"/>
      <c r="H13" s="605"/>
      <c r="I13" s="605"/>
      <c r="J13" s="605"/>
      <c r="K13" s="605"/>
      <c r="L13" s="605"/>
      <c r="M13" s="605"/>
      <c r="N13" s="605"/>
      <c r="O13" s="605"/>
      <c r="P13" s="605"/>
      <c r="Q13" s="605"/>
      <c r="R13" s="605"/>
      <c r="S13" s="605"/>
      <c r="T13" s="605"/>
      <c r="U13" s="605"/>
      <c r="V13" s="605"/>
      <c r="W13" s="605"/>
      <c r="X13" s="605"/>
    </row>
  </sheetData>
  <sheetProtection algorithmName="SHA-512" hashValue="9pfDC/26CG4uY25f+fMhur0LAY4LY/Nb0H0/98lC+ePZyweA+cIHqZ3MD8Xajs5j3WQwkRcdwWvjUJmmd4dHXQ==" saltValue="tvzuURTwc4zZhCK4DRSQXw==" spinCount="100000" sheet="1" objects="1" scenarios="1"/>
  <mergeCells count="2">
    <mergeCell ref="D6:X6"/>
    <mergeCell ref="D5:X5"/>
  </mergeCells>
  <hyperlinks>
    <hyperlink ref="L11" r:id="rId1" xr:uid="{27F9CACC-BD7D-4511-B963-1D9DA78FF8D8}"/>
  </hyperlinks>
  <pageMargins left="0.7" right="0.7" top="0.75" bottom="0.75" header="0.3" footer="0.3"/>
  <pageSetup scale="61"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B221B-6F0E-4528-B557-7527FDB6D163}">
  <dimension ref="A1"/>
  <sheetViews>
    <sheetView showGridLines="0" workbookViewId="0">
      <selection activeCell="P26" sqref="P26"/>
    </sheetView>
  </sheetViews>
  <sheetFormatPr defaultRowHeight="12.75" x14ac:dyDescent="0.3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B87BF-ACC2-4BF6-898E-42680F75ADA8}">
  <sheetPr>
    <pageSetUpPr fitToPage="1"/>
  </sheetPr>
  <dimension ref="B2:T52"/>
  <sheetViews>
    <sheetView showGridLines="0" zoomScaleNormal="100" workbookViewId="0">
      <selection activeCell="C20" sqref="C20"/>
    </sheetView>
  </sheetViews>
  <sheetFormatPr defaultColWidth="9" defaultRowHeight="12.75" x14ac:dyDescent="0.35"/>
  <cols>
    <col min="1" max="1" width="9" style="80"/>
    <col min="2" max="2" width="5.73046875" style="80" customWidth="1"/>
    <col min="3" max="3" width="42.73046875" style="80" customWidth="1"/>
    <col min="4" max="4" width="22.9296875" style="80" customWidth="1"/>
    <col min="5" max="5" width="20.796875" style="80" customWidth="1"/>
    <col min="6" max="6" width="19.73046875" style="80" customWidth="1"/>
    <col min="7" max="7" width="22.265625" style="80" customWidth="1"/>
    <col min="8" max="8" width="20.9296875" style="80" customWidth="1"/>
    <col min="9" max="9" width="19.06640625" style="80" customWidth="1"/>
    <col min="10" max="10" width="22.265625" style="80" customWidth="1"/>
    <col min="11" max="11" width="21.33203125" style="80" customWidth="1"/>
    <col min="12" max="12" width="20.796875" style="80" customWidth="1"/>
    <col min="13" max="13" width="20.19921875" style="80" customWidth="1"/>
    <col min="14" max="16384" width="9" style="80"/>
  </cols>
  <sheetData>
    <row r="2" spans="2:8" ht="15" customHeight="1" x14ac:dyDescent="0.35">
      <c r="B2" s="77" t="s">
        <v>0</v>
      </c>
      <c r="C2" s="78"/>
      <c r="D2" s="78"/>
      <c r="E2" s="78"/>
      <c r="F2" s="79"/>
      <c r="G2" s="79"/>
      <c r="H2" s="79"/>
    </row>
    <row r="3" spans="2:8" ht="13.15" thickBot="1" x14ac:dyDescent="0.4"/>
    <row r="4" spans="2:8" ht="15.6" customHeight="1" x14ac:dyDescent="0.4">
      <c r="B4" s="81" t="s">
        <v>1</v>
      </c>
      <c r="C4" s="82" t="s">
        <v>2</v>
      </c>
      <c r="D4" s="83"/>
      <c r="E4" s="84"/>
      <c r="F4" s="85"/>
      <c r="G4" s="86"/>
      <c r="H4" s="87"/>
    </row>
    <row r="5" spans="2:8" ht="15.6" customHeight="1" x14ac:dyDescent="0.4">
      <c r="B5" s="88" t="s">
        <v>3</v>
      </c>
      <c r="C5" s="89"/>
      <c r="D5" s="4">
        <f>'Member Equity &amp; RW Fields'!G6</f>
        <v>0</v>
      </c>
      <c r="E5" s="90" t="s">
        <v>4</v>
      </c>
      <c r="F5" s="91"/>
      <c r="G5" s="92"/>
      <c r="H5" s="87"/>
    </row>
    <row r="6" spans="2:8" ht="15.6" customHeight="1" x14ac:dyDescent="0.4">
      <c r="B6" s="93"/>
      <c r="C6" s="94"/>
      <c r="D6" s="95"/>
      <c r="E6" s="96"/>
      <c r="F6" s="91"/>
      <c r="G6" s="92"/>
      <c r="H6" s="87"/>
    </row>
    <row r="7" spans="2:8" ht="15.6" customHeight="1" x14ac:dyDescent="0.35">
      <c r="B7" s="97" t="s">
        <v>5</v>
      </c>
      <c r="C7" s="98"/>
      <c r="D7" s="5">
        <f>'Member Equity &amp; RW Fields'!G33</f>
        <v>0</v>
      </c>
      <c r="E7" s="99" t="s">
        <v>6</v>
      </c>
      <c r="F7" s="100"/>
      <c r="G7" s="101"/>
    </row>
    <row r="8" spans="2:8" ht="16.149999999999999" customHeight="1" x14ac:dyDescent="0.35">
      <c r="B8" s="102" t="s">
        <v>7</v>
      </c>
      <c r="C8" s="103"/>
      <c r="D8" s="6">
        <f>SUM('Member Equity &amp; RW Fields'!G35:G50)</f>
        <v>0</v>
      </c>
      <c r="E8" s="671" t="s">
        <v>8</v>
      </c>
      <c r="F8" s="672"/>
      <c r="G8" s="673"/>
      <c r="H8" s="104"/>
    </row>
    <row r="9" spans="2:8" ht="15.6" customHeight="1" x14ac:dyDescent="0.35">
      <c r="B9" s="105"/>
      <c r="C9" s="106"/>
      <c r="D9" s="107"/>
      <c r="E9" s="108"/>
      <c r="F9" s="109"/>
      <c r="G9" s="110"/>
      <c r="H9" s="104"/>
    </row>
    <row r="10" spans="2:8" ht="15.6" customHeight="1" x14ac:dyDescent="0.35">
      <c r="B10" s="111" t="s">
        <v>9</v>
      </c>
      <c r="C10" s="112"/>
      <c r="D10" s="7">
        <f>'Member Equity &amp; RW Fields'!H52</f>
        <v>0</v>
      </c>
      <c r="E10" s="113" t="s">
        <v>10</v>
      </c>
      <c r="F10" s="100"/>
      <c r="G10" s="101"/>
      <c r="H10" s="114"/>
    </row>
    <row r="11" spans="2:8" ht="15.6" customHeight="1" x14ac:dyDescent="0.35">
      <c r="B11" s="115"/>
      <c r="C11" s="116"/>
      <c r="D11" s="107"/>
      <c r="E11" s="113"/>
      <c r="F11" s="100"/>
      <c r="G11" s="101"/>
    </row>
    <row r="12" spans="2:8" ht="15.6" customHeight="1" x14ac:dyDescent="0.35">
      <c r="B12" s="117" t="s">
        <v>11</v>
      </c>
      <c r="C12" s="118"/>
      <c r="D12" s="5">
        <f>'Member Equity &amp; RW Fields'!G56</f>
        <v>0</v>
      </c>
      <c r="E12" s="113" t="s">
        <v>12</v>
      </c>
      <c r="F12" s="100"/>
      <c r="G12" s="101"/>
    </row>
    <row r="13" spans="2:8" ht="15.6" customHeight="1" x14ac:dyDescent="0.35">
      <c r="B13" s="119" t="s">
        <v>13</v>
      </c>
      <c r="C13" s="120"/>
      <c r="D13" s="8">
        <f>'Member Equity &amp; RW Fields'!G60+'Member Equity &amp; RW Fields'!G61-'Member Equity &amp; RW Fields'!G58</f>
        <v>0</v>
      </c>
      <c r="E13" s="113" t="s">
        <v>14</v>
      </c>
      <c r="F13" s="100"/>
      <c r="G13" s="101"/>
    </row>
    <row r="14" spans="2:8" ht="15.6" customHeight="1" x14ac:dyDescent="0.35">
      <c r="B14" s="121"/>
      <c r="C14" s="116"/>
      <c r="D14" s="107"/>
      <c r="E14" s="113"/>
      <c r="F14" s="100"/>
      <c r="G14" s="101"/>
    </row>
    <row r="15" spans="2:8" ht="15.6" customHeight="1" x14ac:dyDescent="0.35">
      <c r="B15" s="122" t="s">
        <v>15</v>
      </c>
      <c r="C15" s="123"/>
      <c r="D15" s="9">
        <f>'Member Equity &amp; RW Fields'!H63</f>
        <v>0</v>
      </c>
      <c r="E15" s="113" t="s">
        <v>16</v>
      </c>
      <c r="F15" s="100"/>
      <c r="G15" s="101"/>
      <c r="H15" s="114"/>
    </row>
    <row r="16" spans="2:8" ht="15.6" customHeight="1" x14ac:dyDescent="0.35">
      <c r="B16" s="124"/>
      <c r="C16" s="100"/>
      <c r="D16" s="125"/>
      <c r="E16" s="113"/>
      <c r="F16" s="100"/>
      <c r="G16" s="101"/>
      <c r="H16" s="114"/>
    </row>
    <row r="17" spans="2:20" ht="15.6" customHeight="1" thickBot="1" x14ac:dyDescent="0.4">
      <c r="B17" s="126" t="s">
        <v>17</v>
      </c>
      <c r="C17" s="127"/>
      <c r="D17" s="10">
        <f>'Member Equity &amp; RW Fields'!I65</f>
        <v>0</v>
      </c>
      <c r="E17" s="128" t="s">
        <v>18</v>
      </c>
      <c r="F17" s="129"/>
      <c r="G17" s="130"/>
      <c r="H17" s="114"/>
    </row>
    <row r="18" spans="2:20" ht="12.75" customHeight="1" x14ac:dyDescent="0.35">
      <c r="R18" s="131"/>
      <c r="S18" s="131"/>
      <c r="T18" s="131"/>
    </row>
    <row r="19" spans="2:20" ht="12.75" customHeight="1" thickBot="1" x14ac:dyDescent="0.4">
      <c r="R19" s="131"/>
      <c r="S19" s="131"/>
      <c r="T19" s="131"/>
    </row>
    <row r="20" spans="2:20" ht="16.149999999999999" customHeight="1" x14ac:dyDescent="0.35">
      <c r="B20" s="132" t="s">
        <v>19</v>
      </c>
      <c r="C20" s="133" t="s">
        <v>20</v>
      </c>
      <c r="D20" s="134"/>
      <c r="E20" s="135"/>
      <c r="F20" s="136"/>
      <c r="G20" s="136"/>
      <c r="H20" s="136"/>
      <c r="I20" s="136"/>
      <c r="J20" s="136"/>
      <c r="K20" s="136"/>
      <c r="L20" s="674"/>
      <c r="M20" s="675"/>
      <c r="R20" s="137"/>
      <c r="S20" s="138"/>
      <c r="T20" s="137"/>
    </row>
    <row r="21" spans="2:20" ht="16.149999999999999" customHeight="1" x14ac:dyDescent="0.35">
      <c r="B21" s="669" t="s">
        <v>21</v>
      </c>
      <c r="C21" s="670"/>
      <c r="D21" s="676" t="s">
        <v>22</v>
      </c>
      <c r="E21" s="676"/>
      <c r="F21" s="676"/>
      <c r="G21" s="676"/>
      <c r="H21" s="676"/>
      <c r="I21" s="676"/>
      <c r="J21" s="676"/>
      <c r="K21" s="676"/>
      <c r="L21" s="676"/>
      <c r="M21" s="677"/>
      <c r="R21" s="139"/>
      <c r="S21" s="140"/>
      <c r="T21" s="139"/>
    </row>
    <row r="22" spans="2:20" ht="29.45" customHeight="1" x14ac:dyDescent="0.35">
      <c r="B22" s="669"/>
      <c r="C22" s="670"/>
      <c r="D22" s="74">
        <v>0</v>
      </c>
      <c r="E22" s="74">
        <v>0.2</v>
      </c>
      <c r="F22" s="74">
        <v>0.35</v>
      </c>
      <c r="G22" s="74">
        <v>0.5</v>
      </c>
      <c r="H22" s="74">
        <v>0.75</v>
      </c>
      <c r="I22" s="74">
        <v>1</v>
      </c>
      <c r="J22" s="74">
        <v>1.5</v>
      </c>
      <c r="K22" s="74">
        <v>2.5</v>
      </c>
      <c r="L22" s="74">
        <v>12.5</v>
      </c>
      <c r="M22" s="141" t="s">
        <v>23</v>
      </c>
      <c r="R22" s="139"/>
      <c r="S22" s="140"/>
      <c r="T22" s="139"/>
    </row>
    <row r="23" spans="2:20" s="145" customFormat="1" ht="15.6" customHeight="1" x14ac:dyDescent="0.35">
      <c r="B23" s="142" t="s">
        <v>24</v>
      </c>
      <c r="C23" s="143"/>
      <c r="D23" s="5">
        <f>'Cash and Investments'!O47+'Investment Schedule'!P59</f>
        <v>0</v>
      </c>
      <c r="E23" s="5">
        <f>'Cash and Investments'!P47+'Investment Schedule'!Q59</f>
        <v>0</v>
      </c>
      <c r="F23" s="5">
        <f>'Cash and Investments'!Q47+'Investment Schedule'!R59</f>
        <v>0</v>
      </c>
      <c r="G23" s="5">
        <f>'Cash and Investments'!R47+'Investment Schedule'!S59</f>
        <v>0</v>
      </c>
      <c r="H23" s="144"/>
      <c r="I23" s="5">
        <f>'Cash and Investments'!T47+'Investment Schedule'!U59</f>
        <v>0</v>
      </c>
      <c r="J23" s="5">
        <f>'Cash and Investments'!U47+'Investment Schedule'!V59</f>
        <v>0</v>
      </c>
      <c r="K23" s="144"/>
      <c r="L23" s="5">
        <f>'Cash and Investments'!W47+'Investment Schedule'!X59</f>
        <v>0</v>
      </c>
      <c r="M23" s="11">
        <f>'Investment Schedule'!Y59</f>
        <v>0</v>
      </c>
      <c r="R23" s="146"/>
      <c r="S23" s="147"/>
      <c r="T23" s="146"/>
    </row>
    <row r="24" spans="2:20" s="145" customFormat="1" ht="15.6" hidden="1" customHeight="1" x14ac:dyDescent="0.35">
      <c r="B24" s="148"/>
      <c r="C24" s="123"/>
      <c r="D24" s="5"/>
      <c r="E24" s="5"/>
      <c r="F24" s="5"/>
      <c r="G24" s="5"/>
      <c r="H24" s="149"/>
      <c r="I24" s="5"/>
      <c r="J24" s="5"/>
      <c r="K24" s="144"/>
      <c r="L24" s="5"/>
      <c r="M24" s="11"/>
      <c r="R24" s="146"/>
      <c r="S24" s="147"/>
      <c r="T24" s="146"/>
    </row>
    <row r="25" spans="2:20" s="145" customFormat="1" ht="16.149999999999999" customHeight="1" x14ac:dyDescent="0.35">
      <c r="B25" s="148" t="s">
        <v>25</v>
      </c>
      <c r="C25" s="123"/>
      <c r="D25" s="5">
        <f>'Loans - Risk weighted'!M48</f>
        <v>0</v>
      </c>
      <c r="E25" s="5">
        <f>'Loans - Risk weighted'!N48</f>
        <v>0</v>
      </c>
      <c r="F25" s="5">
        <f>'Loans - Risk weighted'!O48</f>
        <v>0</v>
      </c>
      <c r="G25" s="5">
        <f>'Loans - Risk weighted'!P48</f>
        <v>0</v>
      </c>
      <c r="H25" s="5">
        <f>'Loans - Risk weighted'!Q48</f>
        <v>0</v>
      </c>
      <c r="I25" s="5">
        <f>'Loans - Risk weighted'!R48</f>
        <v>0</v>
      </c>
      <c r="J25" s="5">
        <f>'Loans - Risk weighted'!S48</f>
        <v>0</v>
      </c>
      <c r="K25" s="144"/>
      <c r="L25" s="144"/>
      <c r="M25" s="150"/>
    </row>
    <row r="26" spans="2:20" s="145" customFormat="1" ht="16.149999999999999" customHeight="1" x14ac:dyDescent="0.35">
      <c r="B26" s="142" t="s">
        <v>26</v>
      </c>
      <c r="C26" s="143"/>
      <c r="D26" s="5">
        <f>'Other Assets'!P28</f>
        <v>0</v>
      </c>
      <c r="E26" s="151"/>
      <c r="F26" s="144"/>
      <c r="G26" s="144"/>
      <c r="H26" s="144"/>
      <c r="I26" s="5">
        <f>'Other Assets'!Q28</f>
        <v>0</v>
      </c>
      <c r="J26" s="151"/>
      <c r="K26" s="5">
        <f>'Other Assets'!R28</f>
        <v>0</v>
      </c>
      <c r="L26" s="5">
        <f>'Other Assets'!S28</f>
        <v>0</v>
      </c>
      <c r="M26" s="150"/>
    </row>
    <row r="27" spans="2:20" s="145" customFormat="1" ht="16.149999999999999" customHeight="1" x14ac:dyDescent="0.35">
      <c r="B27" s="142" t="s">
        <v>27</v>
      </c>
      <c r="C27" s="143"/>
      <c r="D27" s="151"/>
      <c r="E27" s="151"/>
      <c r="F27" s="151"/>
      <c r="G27" s="151"/>
      <c r="H27" s="151"/>
      <c r="I27" s="151"/>
      <c r="J27" s="151"/>
      <c r="K27" s="151"/>
      <c r="L27" s="151"/>
      <c r="M27" s="7">
        <f>'Off-balance sheet'!P13</f>
        <v>0</v>
      </c>
    </row>
    <row r="28" spans="2:20" s="145" customFormat="1" ht="16.149999999999999" customHeight="1" x14ac:dyDescent="0.35">
      <c r="B28" s="142" t="s">
        <v>28</v>
      </c>
      <c r="C28" s="143"/>
      <c r="D28" s="5">
        <f>'Member Equity &amp; RW Fields'!G80</f>
        <v>0</v>
      </c>
      <c r="E28" s="90" t="s">
        <v>29</v>
      </c>
      <c r="F28" s="100"/>
      <c r="G28" s="100"/>
      <c r="H28" s="100"/>
      <c r="I28" s="100"/>
      <c r="J28" s="100"/>
      <c r="K28" s="100"/>
      <c r="L28" s="100"/>
      <c r="M28" s="101"/>
    </row>
    <row r="29" spans="2:20" ht="16.149999999999999" customHeight="1" x14ac:dyDescent="0.35">
      <c r="B29" s="152"/>
      <c r="C29" s="153"/>
      <c r="D29" s="154"/>
      <c r="E29" s="100"/>
      <c r="F29" s="100"/>
      <c r="G29" s="100"/>
      <c r="H29" s="100"/>
      <c r="I29" s="100"/>
      <c r="J29" s="100"/>
      <c r="K29" s="100"/>
      <c r="L29" s="100"/>
      <c r="M29" s="101"/>
    </row>
    <row r="30" spans="2:20" ht="16.149999999999999" customHeight="1" x14ac:dyDescent="0.35">
      <c r="B30" s="142" t="s">
        <v>30</v>
      </c>
      <c r="C30" s="155"/>
      <c r="D30" s="7">
        <f>'Member Equity &amp; RW Fields'!G81</f>
        <v>0</v>
      </c>
      <c r="E30" s="90" t="s">
        <v>31</v>
      </c>
      <c r="F30" s="100"/>
      <c r="G30" s="100"/>
      <c r="H30" s="100"/>
      <c r="I30" s="100"/>
      <c r="J30" s="100"/>
      <c r="K30" s="100"/>
      <c r="L30" s="100"/>
      <c r="M30" s="101"/>
    </row>
    <row r="31" spans="2:20" ht="16.149999999999999" customHeight="1" x14ac:dyDescent="0.35">
      <c r="B31" s="152"/>
      <c r="C31" s="153"/>
      <c r="D31" s="154"/>
      <c r="E31" s="90"/>
      <c r="F31" s="100"/>
      <c r="G31" s="100"/>
      <c r="H31" s="100"/>
      <c r="I31" s="100"/>
      <c r="J31" s="100"/>
      <c r="K31" s="100"/>
      <c r="L31" s="100"/>
      <c r="M31" s="101"/>
    </row>
    <row r="32" spans="2:20" ht="16.149999999999999" customHeight="1" x14ac:dyDescent="0.35">
      <c r="B32" s="142" t="s">
        <v>32</v>
      </c>
      <c r="C32" s="156"/>
      <c r="D32" s="7">
        <f>'Member Equity &amp; RW Fields'!G82</f>
        <v>0</v>
      </c>
      <c r="E32" s="90" t="s">
        <v>33</v>
      </c>
      <c r="F32" s="100"/>
      <c r="G32" s="100"/>
      <c r="H32" s="100"/>
      <c r="I32" s="100"/>
      <c r="J32" s="100"/>
      <c r="K32" s="100"/>
      <c r="L32" s="100"/>
      <c r="M32" s="101"/>
    </row>
    <row r="33" spans="2:13" ht="16.149999999999999" customHeight="1" x14ac:dyDescent="0.35">
      <c r="B33" s="157"/>
      <c r="C33" s="90"/>
      <c r="D33" s="158"/>
      <c r="E33" s="90"/>
      <c r="F33" s="100"/>
      <c r="G33" s="100"/>
      <c r="H33" s="100"/>
      <c r="I33" s="100"/>
      <c r="J33" s="100"/>
      <c r="K33" s="100"/>
      <c r="L33" s="100"/>
      <c r="M33" s="101"/>
    </row>
    <row r="34" spans="2:13" ht="16.149999999999999" customHeight="1" thickBot="1" x14ac:dyDescent="0.4">
      <c r="B34" s="159" t="s">
        <v>34</v>
      </c>
      <c r="C34" s="160"/>
      <c r="D34" s="12">
        <f>'Member Equity &amp; RW Fields'!H83</f>
        <v>0</v>
      </c>
      <c r="E34" s="161" t="s">
        <v>35</v>
      </c>
      <c r="F34" s="162"/>
      <c r="G34" s="129"/>
      <c r="H34" s="129"/>
      <c r="I34" s="129"/>
      <c r="J34" s="129"/>
      <c r="K34" s="129"/>
      <c r="L34" s="129"/>
      <c r="M34" s="130"/>
    </row>
    <row r="36" spans="2:13" ht="13.15" thickBot="1" x14ac:dyDescent="0.4"/>
    <row r="37" spans="2:13" ht="16.149999999999999" customHeight="1" x14ac:dyDescent="0.4">
      <c r="B37" s="132" t="s">
        <v>36</v>
      </c>
      <c r="C37" s="133" t="s">
        <v>37</v>
      </c>
      <c r="D37" s="132"/>
      <c r="E37" s="163"/>
      <c r="F37" s="164"/>
      <c r="G37" s="165"/>
      <c r="H37" s="166"/>
      <c r="I37" s="166"/>
      <c r="J37" s="166"/>
    </row>
    <row r="38" spans="2:13" ht="16.149999999999999" customHeight="1" x14ac:dyDescent="0.35">
      <c r="B38" s="142" t="s">
        <v>38</v>
      </c>
      <c r="C38" s="167"/>
      <c r="D38" s="7">
        <f>'Other Assets'!I33</f>
        <v>0</v>
      </c>
      <c r="E38" s="168" t="s">
        <v>39</v>
      </c>
      <c r="F38" s="90"/>
      <c r="G38" s="169"/>
    </row>
    <row r="39" spans="2:13" ht="16.149999999999999" customHeight="1" x14ac:dyDescent="0.35">
      <c r="B39" s="142" t="s">
        <v>40</v>
      </c>
      <c r="C39" s="167"/>
      <c r="D39" s="7">
        <f>SUM('Member Equity &amp; RW Fields'!G35:G50)</f>
        <v>0</v>
      </c>
      <c r="E39" s="168" t="s">
        <v>8</v>
      </c>
      <c r="F39" s="90"/>
      <c r="G39" s="169"/>
    </row>
    <row r="40" spans="2:13" ht="16.149999999999999" customHeight="1" x14ac:dyDescent="0.35">
      <c r="B40" s="142" t="s">
        <v>41</v>
      </c>
      <c r="C40" s="167"/>
      <c r="D40" s="7">
        <f>SUM('Off-balance sheet'!F4:F12)</f>
        <v>0</v>
      </c>
      <c r="E40" s="168" t="s">
        <v>42</v>
      </c>
      <c r="F40" s="90"/>
      <c r="G40" s="169"/>
    </row>
    <row r="41" spans="2:13" ht="16.149999999999999" customHeight="1" x14ac:dyDescent="0.35">
      <c r="B41" s="142" t="s">
        <v>43</v>
      </c>
      <c r="C41" s="167"/>
      <c r="D41" s="7">
        <f>'Loans - Risk weighted'!G52</f>
        <v>0</v>
      </c>
      <c r="E41" s="168" t="s">
        <v>44</v>
      </c>
      <c r="F41" s="90"/>
      <c r="G41" s="169"/>
    </row>
    <row r="42" spans="2:13" ht="16.149999999999999" customHeight="1" x14ac:dyDescent="0.35">
      <c r="B42" s="157"/>
      <c r="C42" s="90"/>
      <c r="D42" s="90"/>
      <c r="E42" s="90"/>
      <c r="F42" s="90"/>
      <c r="G42" s="169"/>
    </row>
    <row r="43" spans="2:13" ht="16.149999999999999" customHeight="1" thickBot="1" x14ac:dyDescent="0.4">
      <c r="B43" s="159" t="s">
        <v>45</v>
      </c>
      <c r="C43" s="170"/>
      <c r="D43" s="13">
        <f>'Member Equity &amp; RW Fields'!F91</f>
        <v>0</v>
      </c>
      <c r="E43" s="161" t="s">
        <v>46</v>
      </c>
      <c r="F43" s="161"/>
      <c r="G43" s="171"/>
    </row>
    <row r="45" spans="2:13" ht="13.15" thickBot="1" x14ac:dyDescent="0.4"/>
    <row r="46" spans="2:13" ht="15.6" customHeight="1" x14ac:dyDescent="0.35">
      <c r="B46" s="132" t="s">
        <v>47</v>
      </c>
      <c r="C46" s="133" t="s">
        <v>48</v>
      </c>
      <c r="D46" s="132"/>
      <c r="E46" s="163"/>
      <c r="F46" s="172" t="s">
        <v>49</v>
      </c>
    </row>
    <row r="47" spans="2:13" ht="15.6" customHeight="1" x14ac:dyDescent="0.35">
      <c r="B47" s="142" t="s">
        <v>50</v>
      </c>
      <c r="C47" s="167"/>
      <c r="D47" s="14">
        <f>IFERROR(D10/D34,0)</f>
        <v>0</v>
      </c>
      <c r="E47" s="90" t="s">
        <v>51</v>
      </c>
      <c r="F47" s="173">
        <v>6.5000000000000002E-2</v>
      </c>
    </row>
    <row r="48" spans="2:13" ht="15.6" customHeight="1" x14ac:dyDescent="0.35">
      <c r="B48" s="142" t="s">
        <v>52</v>
      </c>
      <c r="C48" s="167"/>
      <c r="D48" s="14">
        <f>IFERROR(D5/D34,0)</f>
        <v>0</v>
      </c>
      <c r="E48" s="90" t="s">
        <v>53</v>
      </c>
      <c r="F48" s="173">
        <v>0.03</v>
      </c>
    </row>
    <row r="49" spans="2:6" ht="15.6" customHeight="1" x14ac:dyDescent="0.35">
      <c r="B49" s="142" t="s">
        <v>54</v>
      </c>
      <c r="C49" s="167"/>
      <c r="D49" s="14">
        <f>IFERROR(D17/D34,0)</f>
        <v>0</v>
      </c>
      <c r="E49" s="90" t="s">
        <v>55</v>
      </c>
      <c r="F49" s="173">
        <v>0.08</v>
      </c>
    </row>
    <row r="50" spans="2:6" ht="15.6" customHeight="1" x14ac:dyDescent="0.35">
      <c r="B50" s="142" t="s">
        <v>56</v>
      </c>
      <c r="C50" s="167"/>
      <c r="D50" s="14">
        <f>IFERROR((D10-(D34*0.065))/D34,0)</f>
        <v>0</v>
      </c>
      <c r="E50" s="90" t="s">
        <v>53</v>
      </c>
      <c r="F50" s="173">
        <v>2.5000000000000001E-2</v>
      </c>
    </row>
    <row r="51" spans="2:6" ht="15.6" customHeight="1" x14ac:dyDescent="0.35">
      <c r="B51" s="142" t="s">
        <v>57</v>
      </c>
      <c r="C51" s="167"/>
      <c r="D51" s="14">
        <f>IFERROR(D17/D34,0)</f>
        <v>0</v>
      </c>
      <c r="E51" s="90" t="s">
        <v>55</v>
      </c>
      <c r="F51" s="173">
        <v>0.105</v>
      </c>
    </row>
    <row r="52" spans="2:6" ht="15.6" customHeight="1" thickBot="1" x14ac:dyDescent="0.4">
      <c r="B52" s="174" t="s">
        <v>58</v>
      </c>
      <c r="C52" s="170"/>
      <c r="D52" s="15">
        <f>IFERROR(D17/D43,0)</f>
        <v>0</v>
      </c>
      <c r="E52" s="161" t="s">
        <v>59</v>
      </c>
      <c r="F52" s="175">
        <v>0.03</v>
      </c>
    </row>
  </sheetData>
  <sheetProtection algorithmName="SHA-512" hashValue="q5ZDrv45xMFgyEFpyAbcLRv/tsg/HvXhIZA+ILWltA8dkMByKRtCJbGZ7Mfyc2GXzJIdeztz3BbmS5REH7x/dQ==" saltValue="O6HjYZ6H6ExbXscVzJU2ZA==" spinCount="100000" sheet="1" objects="1" scenarios="1"/>
  <mergeCells count="4">
    <mergeCell ref="B21:C22"/>
    <mergeCell ref="E8:G8"/>
    <mergeCell ref="L20:M20"/>
    <mergeCell ref="D21:M21"/>
  </mergeCells>
  <pageMargins left="0.7" right="0.7" top="0.75" bottom="0.75" header="0.3" footer="0.3"/>
  <pageSetup scale="48" orientation="landscape" r:id="rId1"/>
  <rowBreaks count="1" manualBreakCount="1">
    <brk id="34" min="1"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rgb="FF92D050"/>
    <pageSetUpPr fitToPage="1"/>
  </sheetPr>
  <dimension ref="A1:AU57"/>
  <sheetViews>
    <sheetView showGridLines="0" zoomScaleNormal="100" workbookViewId="0">
      <selection activeCell="B1" sqref="B1"/>
    </sheetView>
  </sheetViews>
  <sheetFormatPr defaultColWidth="9" defaultRowHeight="12.75" x14ac:dyDescent="0.35"/>
  <cols>
    <col min="1" max="1" width="2" customWidth="1"/>
    <col min="4" max="4" width="9" customWidth="1"/>
    <col min="5" max="5" width="41.265625" customWidth="1"/>
    <col min="6" max="6" width="8.265625" customWidth="1"/>
    <col min="7" max="7" width="26.33203125" customWidth="1"/>
    <col min="8" max="8" width="8" customWidth="1"/>
    <col min="9" max="9" width="22.59765625" customWidth="1"/>
    <col min="10" max="10" width="8.3984375" customWidth="1"/>
    <col min="12" max="12" width="0" hidden="1" customWidth="1"/>
    <col min="13" max="13" width="30.6640625" customWidth="1"/>
    <col min="14" max="14" width="24" customWidth="1"/>
    <col min="15" max="15" width="14.06640625" bestFit="1" customWidth="1"/>
    <col min="16" max="18" width="12.86328125" bestFit="1" customWidth="1"/>
    <col min="19" max="19" width="9.6640625" customWidth="1"/>
    <col min="20" max="21" width="12.86328125" bestFit="1" customWidth="1"/>
    <col min="23" max="23" width="14.06640625" bestFit="1" customWidth="1"/>
    <col min="24" max="24" width="17.3984375" customWidth="1"/>
  </cols>
  <sheetData>
    <row r="1" spans="1:47" ht="14.25" thickBot="1" x14ac:dyDescent="0.45">
      <c r="A1" s="282"/>
      <c r="B1" s="733" t="s">
        <v>24</v>
      </c>
      <c r="C1" s="282"/>
      <c r="D1" s="282"/>
      <c r="E1" s="282"/>
      <c r="F1" s="282"/>
      <c r="G1" s="282"/>
      <c r="H1" s="282"/>
      <c r="I1" s="325"/>
      <c r="J1" s="403"/>
      <c r="K1" s="325" t="s">
        <v>60</v>
      </c>
      <c r="L1" s="325"/>
      <c r="N1" s="628"/>
      <c r="O1" s="678" t="s">
        <v>740</v>
      </c>
      <c r="P1" s="678"/>
      <c r="Q1" s="678"/>
      <c r="R1" s="678"/>
      <c r="S1" s="678"/>
      <c r="T1" s="678"/>
      <c r="U1" s="678"/>
      <c r="V1" s="678"/>
      <c r="W1" s="679"/>
    </row>
    <row r="2" spans="1:47" ht="13.15" thickBot="1" x14ac:dyDescent="0.4">
      <c r="A2" s="282"/>
      <c r="B2" s="282"/>
      <c r="C2" s="282"/>
      <c r="D2" s="282"/>
      <c r="E2" s="282"/>
      <c r="F2" s="282"/>
      <c r="G2" s="282"/>
      <c r="H2" s="282"/>
      <c r="I2" s="325"/>
      <c r="J2" s="403"/>
      <c r="K2" s="325"/>
      <c r="L2" s="325"/>
      <c r="N2" s="730"/>
      <c r="O2" s="731"/>
      <c r="P2" s="731"/>
      <c r="Q2" s="731"/>
      <c r="R2" s="731"/>
      <c r="S2" s="731"/>
      <c r="T2" s="731"/>
      <c r="U2" s="731"/>
      <c r="V2" s="731"/>
      <c r="W2" s="732"/>
    </row>
    <row r="3" spans="1:47" ht="26.25" x14ac:dyDescent="0.4">
      <c r="A3" s="282"/>
      <c r="B3" s="36" t="s">
        <v>61</v>
      </c>
      <c r="C3" s="37"/>
      <c r="D3" s="37"/>
      <c r="E3" s="37"/>
      <c r="F3" s="37"/>
      <c r="G3" s="49" t="s">
        <v>62</v>
      </c>
      <c r="H3" s="50" t="s">
        <v>63</v>
      </c>
      <c r="I3" s="51" t="s">
        <v>64</v>
      </c>
      <c r="K3" s="53"/>
      <c r="L3" s="53"/>
      <c r="M3" s="3"/>
      <c r="N3" s="616"/>
      <c r="O3" s="617">
        <v>0</v>
      </c>
      <c r="P3" s="617">
        <v>0.2</v>
      </c>
      <c r="Q3" s="617">
        <v>0.35</v>
      </c>
      <c r="R3" s="617">
        <v>0.5</v>
      </c>
      <c r="S3" s="617">
        <v>0.75</v>
      </c>
      <c r="T3" s="617">
        <v>1</v>
      </c>
      <c r="U3" s="617">
        <v>1.5</v>
      </c>
      <c r="V3" s="617">
        <v>2.5</v>
      </c>
      <c r="W3" s="618">
        <v>12.5</v>
      </c>
      <c r="X3" s="53"/>
      <c r="Y3" s="53"/>
      <c r="Z3" s="53"/>
      <c r="AA3" s="53"/>
      <c r="AB3" s="53"/>
      <c r="AC3" s="53"/>
      <c r="AD3" s="53"/>
      <c r="AE3" s="53"/>
      <c r="AF3" s="53"/>
      <c r="AG3" s="53"/>
      <c r="AH3" s="53"/>
      <c r="AI3" s="53"/>
      <c r="AJ3" s="53"/>
      <c r="AK3" s="53"/>
      <c r="AL3" s="53"/>
      <c r="AM3" s="53"/>
      <c r="AN3" s="53"/>
      <c r="AO3" s="53"/>
      <c r="AP3" s="53"/>
      <c r="AQ3" s="53"/>
      <c r="AR3" s="53"/>
      <c r="AS3" s="53"/>
      <c r="AT3" s="53"/>
      <c r="AU3" s="53"/>
    </row>
    <row r="4" spans="1:47" s="53" customFormat="1" ht="12.75" customHeight="1" x14ac:dyDescent="0.35">
      <c r="A4" s="57"/>
      <c r="B4" s="38" t="s">
        <v>65</v>
      </c>
      <c r="C4" s="39"/>
      <c r="D4" s="39"/>
      <c r="E4" s="40"/>
      <c r="F4" s="41" t="s">
        <v>66</v>
      </c>
      <c r="G4" s="470"/>
      <c r="H4" s="461">
        <v>0</v>
      </c>
      <c r="I4" s="462" t="s">
        <v>67</v>
      </c>
      <c r="M4" s="3"/>
      <c r="N4" s="616"/>
      <c r="O4" s="607">
        <f>IF(H4=$O$3,G4,0)</f>
        <v>0</v>
      </c>
      <c r="P4" s="607">
        <f>IF($P$3=H4,G4,0)</f>
        <v>0</v>
      </c>
      <c r="Q4" s="607">
        <f>IF($Q$3=H4,G4,0)</f>
        <v>0</v>
      </c>
      <c r="R4" s="607">
        <f>IF($R$3=H4,G4,0)</f>
        <v>0</v>
      </c>
      <c r="S4" s="607">
        <f>IF($S$3=H4,G4,0)</f>
        <v>0</v>
      </c>
      <c r="T4" s="607">
        <f>IF($T$3=H4,G4,0)</f>
        <v>0</v>
      </c>
      <c r="U4" s="607">
        <f>IF($U$3=H4,G4,0)</f>
        <v>0</v>
      </c>
      <c r="V4" s="607">
        <f>IF($V$3=H4,G4,0)</f>
        <v>0</v>
      </c>
      <c r="W4" s="619">
        <f>IF($W$3=H4,G4,0)</f>
        <v>0</v>
      </c>
    </row>
    <row r="5" spans="1:47" s="76" customFormat="1" x14ac:dyDescent="0.35">
      <c r="A5" s="388"/>
      <c r="B5" s="38" t="s">
        <v>68</v>
      </c>
      <c r="C5" s="39"/>
      <c r="D5" s="39"/>
      <c r="E5" s="40"/>
      <c r="F5" s="41" t="s">
        <v>69</v>
      </c>
      <c r="G5" s="470"/>
      <c r="H5" s="461">
        <v>0.2</v>
      </c>
      <c r="I5" s="462" t="s">
        <v>70</v>
      </c>
      <c r="K5" s="53"/>
      <c r="L5" s="53"/>
      <c r="M5" s="3"/>
      <c r="N5" s="616"/>
      <c r="O5" s="607">
        <f>IF(H5=$O$3,G5,0)</f>
        <v>0</v>
      </c>
      <c r="P5" s="607">
        <f>IF($P$3=H5,G5,0)</f>
        <v>0</v>
      </c>
      <c r="Q5" s="607">
        <f>IF($Q$3=H5,G5,0)</f>
        <v>0</v>
      </c>
      <c r="R5" s="607">
        <f>IF($R$3=H5,G5,0)</f>
        <v>0</v>
      </c>
      <c r="S5" s="607">
        <f>IF($S$3=H5,G5,0)</f>
        <v>0</v>
      </c>
      <c r="T5" s="607">
        <f>IF($T$3=H5,G5,0)</f>
        <v>0</v>
      </c>
      <c r="U5" s="607">
        <f>IF($U$3=H5,G5,0)</f>
        <v>0</v>
      </c>
      <c r="V5" s="607">
        <f>IF($V$3=H5,G5,0)</f>
        <v>0</v>
      </c>
      <c r="W5" s="619">
        <f>IF($W$3=H5,G5,0)</f>
        <v>0</v>
      </c>
      <c r="X5" s="53"/>
      <c r="Y5" s="53"/>
      <c r="Z5" s="53"/>
      <c r="AA5" s="53"/>
      <c r="AB5" s="53"/>
      <c r="AC5" s="53"/>
      <c r="AD5" s="53"/>
      <c r="AE5" s="53"/>
      <c r="AF5" s="53"/>
      <c r="AG5" s="53"/>
      <c r="AH5" s="53"/>
      <c r="AI5" s="53"/>
      <c r="AJ5" s="53"/>
      <c r="AK5" s="53"/>
      <c r="AL5" s="53"/>
      <c r="AM5" s="53"/>
      <c r="AN5" s="53"/>
      <c r="AO5" s="53"/>
      <c r="AP5" s="53"/>
      <c r="AQ5" s="53"/>
      <c r="AR5" s="53"/>
      <c r="AS5" s="53"/>
      <c r="AT5" s="53"/>
      <c r="AU5" s="53"/>
    </row>
    <row r="6" spans="1:47" s="53" customFormat="1" x14ac:dyDescent="0.35">
      <c r="A6" s="57"/>
      <c r="B6" s="42" t="s">
        <v>71</v>
      </c>
      <c r="C6" s="39"/>
      <c r="D6" s="39"/>
      <c r="E6" s="40"/>
      <c r="F6" s="41" t="s">
        <v>72</v>
      </c>
      <c r="G6" s="470"/>
      <c r="H6" s="463">
        <v>0.2</v>
      </c>
      <c r="I6" s="462" t="s">
        <v>73</v>
      </c>
      <c r="M6" s="3"/>
      <c r="N6" s="616"/>
      <c r="O6" s="607">
        <f>IF(H6=$O$3,G6,0)</f>
        <v>0</v>
      </c>
      <c r="P6" s="607">
        <f>IF($P$3=H6,G6,0)</f>
        <v>0</v>
      </c>
      <c r="Q6" s="607">
        <f>IF($Q$3=H6,G6,0)</f>
        <v>0</v>
      </c>
      <c r="R6" s="607">
        <f>IF($R$3=H6,G6,0)</f>
        <v>0</v>
      </c>
      <c r="S6" s="607">
        <f>IF($S$3=H6,G6,0)</f>
        <v>0</v>
      </c>
      <c r="T6" s="607">
        <f>IF($T$3=H6,G6,0)</f>
        <v>0</v>
      </c>
      <c r="U6" s="607">
        <f>IF($U$3=H6,G6,0)</f>
        <v>0</v>
      </c>
      <c r="V6" s="607">
        <f>IF($V$3=H6,G6,0)</f>
        <v>0</v>
      </c>
      <c r="W6" s="619">
        <f>IF($W$3=H6,G6,0)</f>
        <v>0</v>
      </c>
    </row>
    <row r="7" spans="1:47" s="53" customFormat="1" x14ac:dyDescent="0.35">
      <c r="A7" s="57"/>
      <c r="B7" s="43" t="s">
        <v>74</v>
      </c>
      <c r="C7" s="44"/>
      <c r="D7" s="44"/>
      <c r="E7" s="45"/>
      <c r="F7" s="41" t="s">
        <v>75</v>
      </c>
      <c r="G7" s="470"/>
      <c r="H7" s="461">
        <v>0.2</v>
      </c>
      <c r="I7" s="462" t="s">
        <v>76</v>
      </c>
      <c r="M7" s="3"/>
      <c r="N7" s="616"/>
      <c r="O7" s="607">
        <f>IF(H7=$O$3,G7,0)</f>
        <v>0</v>
      </c>
      <c r="P7" s="607">
        <f>IF($P$3=H7,G7,0)</f>
        <v>0</v>
      </c>
      <c r="Q7" s="607">
        <f>IF($Q$3=H7,G7,0)</f>
        <v>0</v>
      </c>
      <c r="R7" s="607">
        <f>IF($R$3=H7,G7,0)</f>
        <v>0</v>
      </c>
      <c r="S7" s="607">
        <f>IF($S$3=H7,G7,0)</f>
        <v>0</v>
      </c>
      <c r="T7" s="607">
        <f>IF($T$3=H7,G7,0)</f>
        <v>0</v>
      </c>
      <c r="U7" s="607">
        <f>IF($U$3=H7,G7,0)</f>
        <v>0</v>
      </c>
      <c r="V7" s="607">
        <f>IF($V$3=H7,G7,0)</f>
        <v>0</v>
      </c>
      <c r="W7" s="619">
        <f>IF($W$3=H7,G7,0)</f>
        <v>0</v>
      </c>
    </row>
    <row r="8" spans="1:47" s="53" customFormat="1" ht="15.4" thickBot="1" x14ac:dyDescent="0.45">
      <c r="A8" s="57"/>
      <c r="B8" s="46" t="s">
        <v>77</v>
      </c>
      <c r="C8" s="47"/>
      <c r="D8" s="47"/>
      <c r="E8" s="47"/>
      <c r="F8" s="48" t="s">
        <v>78</v>
      </c>
      <c r="G8" s="556">
        <f>SUM(G4:G7)</f>
        <v>0</v>
      </c>
      <c r="H8" s="464"/>
      <c r="I8" s="465"/>
      <c r="M8" s="3"/>
      <c r="N8" s="616"/>
      <c r="O8" s="607"/>
      <c r="P8" s="607"/>
      <c r="Q8" s="607"/>
      <c r="R8" s="607"/>
      <c r="S8" s="607"/>
      <c r="T8" s="607"/>
      <c r="U8" s="607"/>
      <c r="V8" s="607"/>
      <c r="W8" s="619"/>
    </row>
    <row r="9" spans="1:47" s="53" customFormat="1" ht="9.75" customHeight="1" thickBot="1" x14ac:dyDescent="0.4">
      <c r="A9" s="57"/>
      <c r="B9" s="57"/>
      <c r="C9" s="57"/>
      <c r="D9" s="57"/>
      <c r="E9" s="57"/>
      <c r="F9" s="57"/>
      <c r="G9" s="557"/>
      <c r="H9" s="57"/>
      <c r="M9" s="3"/>
      <c r="N9" s="616"/>
      <c r="O9" s="607"/>
      <c r="P9" s="607"/>
      <c r="Q9" s="607"/>
      <c r="R9" s="607"/>
      <c r="S9" s="607"/>
      <c r="T9" s="607"/>
      <c r="U9" s="607"/>
      <c r="V9" s="607"/>
      <c r="W9" s="619"/>
    </row>
    <row r="10" spans="1:47" s="53" customFormat="1" ht="26.25" x14ac:dyDescent="0.4">
      <c r="A10" s="57"/>
      <c r="B10" s="399" t="s">
        <v>79</v>
      </c>
      <c r="C10" s="52"/>
      <c r="D10" s="52"/>
      <c r="E10" s="52"/>
      <c r="F10" s="52"/>
      <c r="G10" s="558" t="s">
        <v>62</v>
      </c>
      <c r="H10" s="70" t="s">
        <v>63</v>
      </c>
      <c r="I10" s="51" t="s">
        <v>64</v>
      </c>
      <c r="M10" s="3"/>
      <c r="N10" s="616"/>
      <c r="O10" s="607"/>
      <c r="P10" s="607"/>
      <c r="Q10" s="607"/>
      <c r="R10" s="607"/>
      <c r="S10" s="607"/>
      <c r="T10" s="607"/>
      <c r="U10" s="607"/>
      <c r="V10" s="607"/>
      <c r="W10" s="619"/>
    </row>
    <row r="11" spans="1:47" s="53" customFormat="1" x14ac:dyDescent="0.35">
      <c r="A11" s="57"/>
      <c r="B11" s="43" t="s">
        <v>80</v>
      </c>
      <c r="C11" s="44"/>
      <c r="D11" s="44"/>
      <c r="E11" s="45"/>
      <c r="F11" s="41" t="s">
        <v>81</v>
      </c>
      <c r="G11" s="471"/>
      <c r="H11" s="461">
        <v>0</v>
      </c>
      <c r="I11" s="466" t="s">
        <v>82</v>
      </c>
      <c r="M11" s="3"/>
      <c r="N11" s="616"/>
      <c r="O11" s="607">
        <f t="shared" ref="O11:O46" si="0">IF(H11=$O$3,G11,0)</f>
        <v>0</v>
      </c>
      <c r="P11" s="607">
        <f t="shared" ref="P11:P46" si="1">IF($P$3=H11,G11,0)</f>
        <v>0</v>
      </c>
      <c r="Q11" s="607">
        <f t="shared" ref="Q11:Q46" si="2">IF($Q$3=H11,G11,0)</f>
        <v>0</v>
      </c>
      <c r="R11" s="607">
        <f t="shared" ref="R11:R46" si="3">IF($R$3=H11,G11,0)</f>
        <v>0</v>
      </c>
      <c r="S11" s="607">
        <f t="shared" ref="S11:S46" si="4">IF($S$3=H11,G11,0)</f>
        <v>0</v>
      </c>
      <c r="T11" s="607">
        <f t="shared" ref="T11:T46" si="5">IF($T$3=H11,G11,0)</f>
        <v>0</v>
      </c>
      <c r="U11" s="607">
        <f t="shared" ref="U11:U46" si="6">IF($U$3=H11,G11,0)</f>
        <v>0</v>
      </c>
      <c r="V11" s="607">
        <f t="shared" ref="V11:V46" si="7">IF($V$3=H11,G11,0)</f>
        <v>0</v>
      </c>
      <c r="W11" s="619">
        <f t="shared" ref="W11:W46" si="8">IF($W$3=H11,G11,0)</f>
        <v>0</v>
      </c>
    </row>
    <row r="12" spans="1:47" s="76" customFormat="1" ht="13.5" customHeight="1" x14ac:dyDescent="0.35">
      <c r="A12" s="388"/>
      <c r="B12" s="38" t="s">
        <v>83</v>
      </c>
      <c r="C12" s="39"/>
      <c r="D12" s="39"/>
      <c r="E12" s="40"/>
      <c r="F12" s="41" t="s">
        <v>84</v>
      </c>
      <c r="G12" s="471"/>
      <c r="H12" s="461">
        <v>0</v>
      </c>
      <c r="I12" s="466" t="s">
        <v>85</v>
      </c>
      <c r="K12" s="53"/>
      <c r="L12" s="53"/>
      <c r="M12" s="3"/>
      <c r="N12" s="616"/>
      <c r="O12" s="607">
        <f t="shared" si="0"/>
        <v>0</v>
      </c>
      <c r="P12" s="607">
        <f t="shared" si="1"/>
        <v>0</v>
      </c>
      <c r="Q12" s="607">
        <f t="shared" si="2"/>
        <v>0</v>
      </c>
      <c r="R12" s="607">
        <f t="shared" si="3"/>
        <v>0</v>
      </c>
      <c r="S12" s="607">
        <f t="shared" si="4"/>
        <v>0</v>
      </c>
      <c r="T12" s="607">
        <f t="shared" si="5"/>
        <v>0</v>
      </c>
      <c r="U12" s="607">
        <f t="shared" si="6"/>
        <v>0</v>
      </c>
      <c r="V12" s="607">
        <f t="shared" si="7"/>
        <v>0</v>
      </c>
      <c r="W12" s="619">
        <f t="shared" si="8"/>
        <v>0</v>
      </c>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row>
    <row r="13" spans="1:47" s="76" customFormat="1" ht="13.5" customHeight="1" x14ac:dyDescent="0.35">
      <c r="A13" s="388"/>
      <c r="B13" s="38" t="s">
        <v>86</v>
      </c>
      <c r="C13" s="39"/>
      <c r="D13" s="39"/>
      <c r="E13" s="53"/>
      <c r="F13" s="41" t="s">
        <v>87</v>
      </c>
      <c r="G13" s="471"/>
      <c r="H13" s="461">
        <v>0</v>
      </c>
      <c r="I13" s="466" t="s">
        <v>88</v>
      </c>
      <c r="K13" s="53"/>
      <c r="L13" s="53"/>
      <c r="M13" s="3"/>
      <c r="N13" s="616"/>
      <c r="O13" s="607">
        <f t="shared" si="0"/>
        <v>0</v>
      </c>
      <c r="P13" s="607">
        <f t="shared" si="1"/>
        <v>0</v>
      </c>
      <c r="Q13" s="607">
        <f t="shared" si="2"/>
        <v>0</v>
      </c>
      <c r="R13" s="607">
        <f t="shared" si="3"/>
        <v>0</v>
      </c>
      <c r="S13" s="607">
        <f t="shared" si="4"/>
        <v>0</v>
      </c>
      <c r="T13" s="607">
        <f t="shared" si="5"/>
        <v>0</v>
      </c>
      <c r="U13" s="607">
        <f t="shared" si="6"/>
        <v>0</v>
      </c>
      <c r="V13" s="607">
        <f t="shared" si="7"/>
        <v>0</v>
      </c>
      <c r="W13" s="619">
        <f t="shared" si="8"/>
        <v>0</v>
      </c>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row>
    <row r="14" spans="1:47" s="76" customFormat="1" ht="13.5" customHeight="1" x14ac:dyDescent="0.35">
      <c r="A14" s="388"/>
      <c r="B14" s="38" t="s">
        <v>89</v>
      </c>
      <c r="C14" s="39"/>
      <c r="D14" s="39"/>
      <c r="E14" s="40"/>
      <c r="F14" s="41" t="s">
        <v>90</v>
      </c>
      <c r="G14" s="471"/>
      <c r="H14" s="461">
        <v>0.2</v>
      </c>
      <c r="I14" s="466" t="s">
        <v>91</v>
      </c>
      <c r="K14" s="53"/>
      <c r="L14" s="53"/>
      <c r="M14" s="3"/>
      <c r="N14" s="616"/>
      <c r="O14" s="607">
        <f t="shared" si="0"/>
        <v>0</v>
      </c>
      <c r="P14" s="607">
        <f t="shared" si="1"/>
        <v>0</v>
      </c>
      <c r="Q14" s="607">
        <f t="shared" si="2"/>
        <v>0</v>
      </c>
      <c r="R14" s="607">
        <f t="shared" si="3"/>
        <v>0</v>
      </c>
      <c r="S14" s="607">
        <f t="shared" si="4"/>
        <v>0</v>
      </c>
      <c r="T14" s="607">
        <f t="shared" si="5"/>
        <v>0</v>
      </c>
      <c r="U14" s="607">
        <f t="shared" si="6"/>
        <v>0</v>
      </c>
      <c r="V14" s="607">
        <f t="shared" si="7"/>
        <v>0</v>
      </c>
      <c r="W14" s="619">
        <f t="shared" si="8"/>
        <v>0</v>
      </c>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row>
    <row r="15" spans="1:47" s="76" customFormat="1" ht="13.5" customHeight="1" x14ac:dyDescent="0.35">
      <c r="A15" s="388"/>
      <c r="B15" s="38" t="s">
        <v>92</v>
      </c>
      <c r="C15" s="39"/>
      <c r="D15" s="39"/>
      <c r="E15" s="40"/>
      <c r="F15" s="41" t="s">
        <v>93</v>
      </c>
      <c r="G15" s="471"/>
      <c r="H15" s="461">
        <v>0.5</v>
      </c>
      <c r="I15" s="466" t="s">
        <v>94</v>
      </c>
      <c r="K15" s="53"/>
      <c r="L15" s="53"/>
      <c r="M15" s="3"/>
      <c r="N15" s="616"/>
      <c r="O15" s="607">
        <f t="shared" si="0"/>
        <v>0</v>
      </c>
      <c r="P15" s="607">
        <f t="shared" si="1"/>
        <v>0</v>
      </c>
      <c r="Q15" s="607">
        <f t="shared" si="2"/>
        <v>0</v>
      </c>
      <c r="R15" s="607">
        <f t="shared" si="3"/>
        <v>0</v>
      </c>
      <c r="S15" s="607">
        <f t="shared" si="4"/>
        <v>0</v>
      </c>
      <c r="T15" s="607">
        <f t="shared" si="5"/>
        <v>0</v>
      </c>
      <c r="U15" s="607">
        <f t="shared" si="6"/>
        <v>0</v>
      </c>
      <c r="V15" s="607">
        <f t="shared" si="7"/>
        <v>0</v>
      </c>
      <c r="W15" s="619">
        <f t="shared" si="8"/>
        <v>0</v>
      </c>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row>
    <row r="16" spans="1:47" s="76" customFormat="1" ht="13.5" customHeight="1" x14ac:dyDescent="0.35">
      <c r="A16" s="388"/>
      <c r="B16" s="38" t="s">
        <v>95</v>
      </c>
      <c r="C16" s="39"/>
      <c r="D16" s="39"/>
      <c r="E16" s="40"/>
      <c r="F16" s="41" t="s">
        <v>96</v>
      </c>
      <c r="G16" s="471"/>
      <c r="H16" s="461">
        <v>0</v>
      </c>
      <c r="I16" s="466" t="s">
        <v>97</v>
      </c>
      <c r="K16" s="53"/>
      <c r="L16" s="53"/>
      <c r="M16" s="3"/>
      <c r="N16" s="616"/>
      <c r="O16" s="607">
        <f t="shared" si="0"/>
        <v>0</v>
      </c>
      <c r="P16" s="607">
        <f t="shared" si="1"/>
        <v>0</v>
      </c>
      <c r="Q16" s="607">
        <f t="shared" si="2"/>
        <v>0</v>
      </c>
      <c r="R16" s="607">
        <f t="shared" si="3"/>
        <v>0</v>
      </c>
      <c r="S16" s="607">
        <f t="shared" si="4"/>
        <v>0</v>
      </c>
      <c r="T16" s="607">
        <f t="shared" si="5"/>
        <v>0</v>
      </c>
      <c r="U16" s="607">
        <f t="shared" si="6"/>
        <v>0</v>
      </c>
      <c r="V16" s="607">
        <f t="shared" si="7"/>
        <v>0</v>
      </c>
      <c r="W16" s="619">
        <f t="shared" si="8"/>
        <v>0</v>
      </c>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row>
    <row r="17" spans="1:47" s="76" customFormat="1" ht="13.5" customHeight="1" x14ac:dyDescent="0.35">
      <c r="A17" s="388"/>
      <c r="B17" s="38" t="s">
        <v>98</v>
      </c>
      <c r="C17" s="39"/>
      <c r="D17" s="39"/>
      <c r="E17" s="40"/>
      <c r="F17" s="41" t="s">
        <v>99</v>
      </c>
      <c r="G17" s="471"/>
      <c r="H17" s="461">
        <v>0</v>
      </c>
      <c r="I17" s="466" t="s">
        <v>100</v>
      </c>
      <c r="K17" s="53"/>
      <c r="L17" s="53"/>
      <c r="M17" s="3"/>
      <c r="N17" s="616"/>
      <c r="O17" s="607">
        <f t="shared" si="0"/>
        <v>0</v>
      </c>
      <c r="P17" s="607">
        <f t="shared" si="1"/>
        <v>0</v>
      </c>
      <c r="Q17" s="607">
        <f t="shared" si="2"/>
        <v>0</v>
      </c>
      <c r="R17" s="607">
        <f t="shared" si="3"/>
        <v>0</v>
      </c>
      <c r="S17" s="607">
        <f t="shared" si="4"/>
        <v>0</v>
      </c>
      <c r="T17" s="607">
        <f t="shared" si="5"/>
        <v>0</v>
      </c>
      <c r="U17" s="607">
        <f t="shared" si="6"/>
        <v>0</v>
      </c>
      <c r="V17" s="607">
        <f t="shared" si="7"/>
        <v>0</v>
      </c>
      <c r="W17" s="619">
        <f t="shared" si="8"/>
        <v>0</v>
      </c>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row>
    <row r="18" spans="1:47" s="76" customFormat="1" ht="13.5" customHeight="1" x14ac:dyDescent="0.35">
      <c r="A18" s="388"/>
      <c r="B18" s="38" t="s">
        <v>101</v>
      </c>
      <c r="C18" s="39"/>
      <c r="D18" s="39"/>
      <c r="E18" s="40"/>
      <c r="F18" s="41" t="s">
        <v>102</v>
      </c>
      <c r="G18" s="471"/>
      <c r="H18" s="461">
        <v>0.2</v>
      </c>
      <c r="I18" s="466" t="s">
        <v>103</v>
      </c>
      <c r="K18" s="53"/>
      <c r="L18" s="53"/>
      <c r="M18" s="3"/>
      <c r="N18" s="616"/>
      <c r="O18" s="607">
        <f t="shared" si="0"/>
        <v>0</v>
      </c>
      <c r="P18" s="607">
        <f t="shared" si="1"/>
        <v>0</v>
      </c>
      <c r="Q18" s="607">
        <f t="shared" si="2"/>
        <v>0</v>
      </c>
      <c r="R18" s="607">
        <f t="shared" si="3"/>
        <v>0</v>
      </c>
      <c r="S18" s="607">
        <f t="shared" si="4"/>
        <v>0</v>
      </c>
      <c r="T18" s="607">
        <f t="shared" si="5"/>
        <v>0</v>
      </c>
      <c r="U18" s="607">
        <f t="shared" si="6"/>
        <v>0</v>
      </c>
      <c r="V18" s="607">
        <f t="shared" si="7"/>
        <v>0</v>
      </c>
      <c r="W18" s="619">
        <f t="shared" si="8"/>
        <v>0</v>
      </c>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row>
    <row r="19" spans="1:47" s="76" customFormat="1" ht="13.5" customHeight="1" x14ac:dyDescent="0.35">
      <c r="A19" s="388"/>
      <c r="B19" s="38" t="s">
        <v>104</v>
      </c>
      <c r="C19" s="39"/>
      <c r="D19" s="39"/>
      <c r="E19" s="40"/>
      <c r="F19" s="41" t="s">
        <v>105</v>
      </c>
      <c r="G19" s="471"/>
      <c r="H19" s="461">
        <v>0.5</v>
      </c>
      <c r="I19" s="466" t="s">
        <v>106</v>
      </c>
      <c r="K19" s="53"/>
      <c r="L19" s="53"/>
      <c r="M19" s="3"/>
      <c r="N19" s="616"/>
      <c r="O19" s="607">
        <f t="shared" si="0"/>
        <v>0</v>
      </c>
      <c r="P19" s="607">
        <f t="shared" si="1"/>
        <v>0</v>
      </c>
      <c r="Q19" s="607">
        <f t="shared" si="2"/>
        <v>0</v>
      </c>
      <c r="R19" s="607">
        <f t="shared" si="3"/>
        <v>0</v>
      </c>
      <c r="S19" s="607">
        <f t="shared" si="4"/>
        <v>0</v>
      </c>
      <c r="T19" s="607">
        <f t="shared" si="5"/>
        <v>0</v>
      </c>
      <c r="U19" s="607">
        <f t="shared" si="6"/>
        <v>0</v>
      </c>
      <c r="V19" s="607">
        <f t="shared" si="7"/>
        <v>0</v>
      </c>
      <c r="W19" s="619">
        <f t="shared" si="8"/>
        <v>0</v>
      </c>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row>
    <row r="20" spans="1:47" s="76" customFormat="1" ht="13.5" customHeight="1" x14ac:dyDescent="0.35">
      <c r="A20" s="388"/>
      <c r="B20" s="38" t="s">
        <v>107</v>
      </c>
      <c r="C20" s="39"/>
      <c r="D20" s="39"/>
      <c r="E20" s="40"/>
      <c r="F20" s="41" t="s">
        <v>108</v>
      </c>
      <c r="G20" s="471"/>
      <c r="H20" s="461">
        <v>1</v>
      </c>
      <c r="I20" s="466" t="s">
        <v>109</v>
      </c>
      <c r="K20" s="53"/>
      <c r="L20" s="53"/>
      <c r="M20" s="3"/>
      <c r="N20" s="616"/>
      <c r="O20" s="607">
        <f t="shared" si="0"/>
        <v>0</v>
      </c>
      <c r="P20" s="607">
        <f t="shared" si="1"/>
        <v>0</v>
      </c>
      <c r="Q20" s="607">
        <f t="shared" si="2"/>
        <v>0</v>
      </c>
      <c r="R20" s="607">
        <f t="shared" si="3"/>
        <v>0</v>
      </c>
      <c r="S20" s="607">
        <f t="shared" si="4"/>
        <v>0</v>
      </c>
      <c r="T20" s="607">
        <f t="shared" si="5"/>
        <v>0</v>
      </c>
      <c r="U20" s="607">
        <f t="shared" si="6"/>
        <v>0</v>
      </c>
      <c r="V20" s="607">
        <f t="shared" si="7"/>
        <v>0</v>
      </c>
      <c r="W20" s="619">
        <f t="shared" si="8"/>
        <v>0</v>
      </c>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row>
    <row r="21" spans="1:47" s="76" customFormat="1" ht="13.5" customHeight="1" x14ac:dyDescent="0.35">
      <c r="A21" s="388"/>
      <c r="B21" s="38" t="s">
        <v>110</v>
      </c>
      <c r="C21" s="39"/>
      <c r="D21" s="39"/>
      <c r="E21" s="40"/>
      <c r="F21" s="41" t="s">
        <v>111</v>
      </c>
      <c r="G21" s="471"/>
      <c r="H21" s="461">
        <v>1.5</v>
      </c>
      <c r="I21" s="466" t="s">
        <v>112</v>
      </c>
      <c r="K21" s="53"/>
      <c r="L21" s="53"/>
      <c r="M21" s="3"/>
      <c r="N21" s="616"/>
      <c r="O21" s="607">
        <f t="shared" si="0"/>
        <v>0</v>
      </c>
      <c r="P21" s="607">
        <f t="shared" si="1"/>
        <v>0</v>
      </c>
      <c r="Q21" s="607">
        <f t="shared" si="2"/>
        <v>0</v>
      </c>
      <c r="R21" s="607">
        <f t="shared" si="3"/>
        <v>0</v>
      </c>
      <c r="S21" s="607">
        <f t="shared" si="4"/>
        <v>0</v>
      </c>
      <c r="T21" s="607">
        <f t="shared" si="5"/>
        <v>0</v>
      </c>
      <c r="U21" s="607">
        <f t="shared" si="6"/>
        <v>0</v>
      </c>
      <c r="V21" s="607">
        <f t="shared" si="7"/>
        <v>0</v>
      </c>
      <c r="W21" s="619">
        <f t="shared" si="8"/>
        <v>0</v>
      </c>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row>
    <row r="22" spans="1:47" s="76" customFormat="1" ht="13.5" customHeight="1" x14ac:dyDescent="0.35">
      <c r="A22" s="388"/>
      <c r="B22" s="38" t="s">
        <v>113</v>
      </c>
      <c r="C22" s="39"/>
      <c r="D22" s="39"/>
      <c r="E22" s="40"/>
      <c r="F22" s="41" t="s">
        <v>114</v>
      </c>
      <c r="G22" s="471"/>
      <c r="H22" s="461">
        <v>0</v>
      </c>
      <c r="I22" s="466" t="s">
        <v>115</v>
      </c>
      <c r="K22" s="53"/>
      <c r="L22" s="53"/>
      <c r="M22" s="3"/>
      <c r="N22" s="616"/>
      <c r="O22" s="607">
        <f t="shared" si="0"/>
        <v>0</v>
      </c>
      <c r="P22" s="607">
        <f t="shared" si="1"/>
        <v>0</v>
      </c>
      <c r="Q22" s="607">
        <f t="shared" si="2"/>
        <v>0</v>
      </c>
      <c r="R22" s="607">
        <f t="shared" si="3"/>
        <v>0</v>
      </c>
      <c r="S22" s="607">
        <f t="shared" si="4"/>
        <v>0</v>
      </c>
      <c r="T22" s="607">
        <f t="shared" si="5"/>
        <v>0</v>
      </c>
      <c r="U22" s="607">
        <f t="shared" si="6"/>
        <v>0</v>
      </c>
      <c r="V22" s="607">
        <f t="shared" si="7"/>
        <v>0</v>
      </c>
      <c r="W22" s="619">
        <f t="shared" si="8"/>
        <v>0</v>
      </c>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row>
    <row r="23" spans="1:47" s="76" customFormat="1" ht="13.5" customHeight="1" x14ac:dyDescent="0.35">
      <c r="A23" s="388"/>
      <c r="B23" s="38" t="s">
        <v>116</v>
      </c>
      <c r="C23" s="39"/>
      <c r="D23" s="39"/>
      <c r="E23" s="40"/>
      <c r="F23" s="41" t="s">
        <v>117</v>
      </c>
      <c r="G23" s="471"/>
      <c r="H23" s="461">
        <v>0.2</v>
      </c>
      <c r="I23" s="466" t="s">
        <v>118</v>
      </c>
      <c r="K23" s="53"/>
      <c r="L23" s="53"/>
      <c r="M23" s="3"/>
      <c r="N23" s="616"/>
      <c r="O23" s="607">
        <f t="shared" si="0"/>
        <v>0</v>
      </c>
      <c r="P23" s="607">
        <f t="shared" si="1"/>
        <v>0</v>
      </c>
      <c r="Q23" s="607">
        <f t="shared" si="2"/>
        <v>0</v>
      </c>
      <c r="R23" s="607">
        <f t="shared" si="3"/>
        <v>0</v>
      </c>
      <c r="S23" s="607">
        <f t="shared" si="4"/>
        <v>0</v>
      </c>
      <c r="T23" s="607">
        <f t="shared" si="5"/>
        <v>0</v>
      </c>
      <c r="U23" s="607">
        <f t="shared" si="6"/>
        <v>0</v>
      </c>
      <c r="V23" s="607">
        <f t="shared" si="7"/>
        <v>0</v>
      </c>
      <c r="W23" s="619">
        <f t="shared" si="8"/>
        <v>0</v>
      </c>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row>
    <row r="24" spans="1:47" s="76" customFormat="1" ht="13.5" customHeight="1" x14ac:dyDescent="0.35">
      <c r="A24" s="388"/>
      <c r="B24" s="38" t="s">
        <v>119</v>
      </c>
      <c r="C24" s="39"/>
      <c r="D24" s="39"/>
      <c r="E24" s="40"/>
      <c r="F24" s="41" t="s">
        <v>120</v>
      </c>
      <c r="G24" s="471"/>
      <c r="H24" s="461">
        <v>0.5</v>
      </c>
      <c r="I24" s="466" t="s">
        <v>121</v>
      </c>
      <c r="K24" s="53"/>
      <c r="L24" s="53"/>
      <c r="M24" s="3"/>
      <c r="N24" s="616"/>
      <c r="O24" s="607">
        <f t="shared" si="0"/>
        <v>0</v>
      </c>
      <c r="P24" s="607">
        <f t="shared" si="1"/>
        <v>0</v>
      </c>
      <c r="Q24" s="607">
        <f t="shared" si="2"/>
        <v>0</v>
      </c>
      <c r="R24" s="607">
        <f t="shared" si="3"/>
        <v>0</v>
      </c>
      <c r="S24" s="607">
        <f t="shared" si="4"/>
        <v>0</v>
      </c>
      <c r="T24" s="607">
        <f t="shared" si="5"/>
        <v>0</v>
      </c>
      <c r="U24" s="607">
        <f t="shared" si="6"/>
        <v>0</v>
      </c>
      <c r="V24" s="607">
        <f t="shared" si="7"/>
        <v>0</v>
      </c>
      <c r="W24" s="619">
        <f t="shared" si="8"/>
        <v>0</v>
      </c>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row>
    <row r="25" spans="1:47" s="76" customFormat="1" ht="13.5" customHeight="1" x14ac:dyDescent="0.35">
      <c r="A25" s="388"/>
      <c r="B25" s="38" t="s">
        <v>122</v>
      </c>
      <c r="C25" s="39"/>
      <c r="D25" s="39"/>
      <c r="E25" s="40"/>
      <c r="F25" s="41" t="s">
        <v>123</v>
      </c>
      <c r="G25" s="471"/>
      <c r="H25" s="461">
        <v>1</v>
      </c>
      <c r="I25" s="466" t="s">
        <v>124</v>
      </c>
      <c r="K25" s="53"/>
      <c r="L25" s="53"/>
      <c r="M25" s="3"/>
      <c r="N25" s="616"/>
      <c r="O25" s="607">
        <f t="shared" si="0"/>
        <v>0</v>
      </c>
      <c r="P25" s="607">
        <f t="shared" si="1"/>
        <v>0</v>
      </c>
      <c r="Q25" s="607">
        <f t="shared" si="2"/>
        <v>0</v>
      </c>
      <c r="R25" s="607">
        <f t="shared" si="3"/>
        <v>0</v>
      </c>
      <c r="S25" s="607">
        <f t="shared" si="4"/>
        <v>0</v>
      </c>
      <c r="T25" s="607">
        <f t="shared" si="5"/>
        <v>0</v>
      </c>
      <c r="U25" s="607">
        <f t="shared" si="6"/>
        <v>0</v>
      </c>
      <c r="V25" s="607">
        <f t="shared" si="7"/>
        <v>0</v>
      </c>
      <c r="W25" s="619">
        <f t="shared" si="8"/>
        <v>0</v>
      </c>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row>
    <row r="26" spans="1:47" s="76" customFormat="1" ht="13.5" customHeight="1" x14ac:dyDescent="0.35">
      <c r="A26" s="388"/>
      <c r="B26" s="38" t="s">
        <v>125</v>
      </c>
      <c r="C26" s="39"/>
      <c r="D26" s="39"/>
      <c r="E26" s="40"/>
      <c r="F26" s="41" t="s">
        <v>126</v>
      </c>
      <c r="G26" s="471"/>
      <c r="H26" s="461">
        <v>1.5</v>
      </c>
      <c r="I26" s="466" t="s">
        <v>127</v>
      </c>
      <c r="K26" s="53"/>
      <c r="L26" s="53"/>
      <c r="M26" s="3"/>
      <c r="N26" s="616"/>
      <c r="O26" s="607">
        <f t="shared" si="0"/>
        <v>0</v>
      </c>
      <c r="P26" s="607">
        <f t="shared" si="1"/>
        <v>0</v>
      </c>
      <c r="Q26" s="607">
        <f t="shared" si="2"/>
        <v>0</v>
      </c>
      <c r="R26" s="607">
        <f t="shared" si="3"/>
        <v>0</v>
      </c>
      <c r="S26" s="607">
        <f t="shared" si="4"/>
        <v>0</v>
      </c>
      <c r="T26" s="607">
        <f t="shared" si="5"/>
        <v>0</v>
      </c>
      <c r="U26" s="607">
        <f t="shared" si="6"/>
        <v>0</v>
      </c>
      <c r="V26" s="607">
        <f t="shared" si="7"/>
        <v>0</v>
      </c>
      <c r="W26" s="619">
        <f t="shared" si="8"/>
        <v>0</v>
      </c>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row>
    <row r="27" spans="1:47" s="53" customFormat="1" x14ac:dyDescent="0.35">
      <c r="A27" s="57"/>
      <c r="B27" s="54" t="s">
        <v>128</v>
      </c>
      <c r="C27" s="44"/>
      <c r="D27" s="44"/>
      <c r="E27" s="45"/>
      <c r="F27" s="41" t="s">
        <v>129</v>
      </c>
      <c r="G27" s="471"/>
      <c r="H27" s="463">
        <v>0</v>
      </c>
      <c r="I27" s="466" t="s">
        <v>130</v>
      </c>
      <c r="M27" s="3"/>
      <c r="N27" s="616"/>
      <c r="O27" s="607">
        <f t="shared" si="0"/>
        <v>0</v>
      </c>
      <c r="P27" s="607">
        <f t="shared" si="1"/>
        <v>0</v>
      </c>
      <c r="Q27" s="607">
        <f t="shared" si="2"/>
        <v>0</v>
      </c>
      <c r="R27" s="607">
        <f t="shared" si="3"/>
        <v>0</v>
      </c>
      <c r="S27" s="607">
        <f t="shared" si="4"/>
        <v>0</v>
      </c>
      <c r="T27" s="607">
        <f t="shared" si="5"/>
        <v>0</v>
      </c>
      <c r="U27" s="607">
        <f t="shared" si="6"/>
        <v>0</v>
      </c>
      <c r="V27" s="607">
        <f t="shared" si="7"/>
        <v>0</v>
      </c>
      <c r="W27" s="619">
        <f t="shared" si="8"/>
        <v>0</v>
      </c>
    </row>
    <row r="28" spans="1:47" s="76" customFormat="1" x14ac:dyDescent="0.35">
      <c r="A28" s="388"/>
      <c r="B28" s="42" t="s">
        <v>131</v>
      </c>
      <c r="C28" s="39"/>
      <c r="D28" s="39"/>
      <c r="E28" s="40"/>
      <c r="F28" s="41" t="s">
        <v>132</v>
      </c>
      <c r="G28" s="471"/>
      <c r="H28" s="463">
        <v>0</v>
      </c>
      <c r="I28" s="466" t="s">
        <v>133</v>
      </c>
      <c r="K28" s="53"/>
      <c r="L28" s="53"/>
      <c r="M28" s="3"/>
      <c r="N28" s="616"/>
      <c r="O28" s="607">
        <f t="shared" si="0"/>
        <v>0</v>
      </c>
      <c r="P28" s="607">
        <f t="shared" si="1"/>
        <v>0</v>
      </c>
      <c r="Q28" s="607">
        <f t="shared" si="2"/>
        <v>0</v>
      </c>
      <c r="R28" s="607">
        <f t="shared" si="3"/>
        <v>0</v>
      </c>
      <c r="S28" s="607">
        <f t="shared" si="4"/>
        <v>0</v>
      </c>
      <c r="T28" s="607">
        <f t="shared" si="5"/>
        <v>0</v>
      </c>
      <c r="U28" s="607">
        <f t="shared" si="6"/>
        <v>0</v>
      </c>
      <c r="V28" s="607">
        <f t="shared" si="7"/>
        <v>0</v>
      </c>
      <c r="W28" s="619">
        <f t="shared" si="8"/>
        <v>0</v>
      </c>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row>
    <row r="29" spans="1:47" s="53" customFormat="1" x14ac:dyDescent="0.35">
      <c r="A29" s="57"/>
      <c r="B29" s="55" t="s">
        <v>134</v>
      </c>
      <c r="C29" s="56"/>
      <c r="D29" s="56"/>
      <c r="E29" s="57"/>
      <c r="F29" s="58" t="s">
        <v>135</v>
      </c>
      <c r="G29" s="471"/>
      <c r="H29" s="463">
        <v>0</v>
      </c>
      <c r="I29" s="466" t="s">
        <v>136</v>
      </c>
      <c r="M29" s="3"/>
      <c r="N29" s="616"/>
      <c r="O29" s="607">
        <f t="shared" si="0"/>
        <v>0</v>
      </c>
      <c r="P29" s="607">
        <f t="shared" si="1"/>
        <v>0</v>
      </c>
      <c r="Q29" s="607">
        <f t="shared" si="2"/>
        <v>0</v>
      </c>
      <c r="R29" s="607">
        <f t="shared" si="3"/>
        <v>0</v>
      </c>
      <c r="S29" s="607">
        <f t="shared" si="4"/>
        <v>0</v>
      </c>
      <c r="T29" s="607">
        <f t="shared" si="5"/>
        <v>0</v>
      </c>
      <c r="U29" s="607">
        <f t="shared" si="6"/>
        <v>0</v>
      </c>
      <c r="V29" s="607">
        <f t="shared" si="7"/>
        <v>0</v>
      </c>
      <c r="W29" s="619">
        <f t="shared" si="8"/>
        <v>0</v>
      </c>
    </row>
    <row r="30" spans="1:47" s="53" customFormat="1" ht="15.75" customHeight="1" x14ac:dyDescent="0.35">
      <c r="A30" s="57"/>
      <c r="B30" s="59" t="s">
        <v>137</v>
      </c>
      <c r="C30" s="60"/>
      <c r="D30" s="60"/>
      <c r="E30" s="61"/>
      <c r="F30" s="62"/>
      <c r="G30" s="681"/>
      <c r="H30" s="685">
        <v>0.2</v>
      </c>
      <c r="I30" s="684" t="s">
        <v>138</v>
      </c>
      <c r="M30" s="3"/>
      <c r="N30" s="616"/>
      <c r="O30" s="680">
        <f>IF($H$30=O3,$G$30,0)</f>
        <v>0</v>
      </c>
      <c r="P30" s="680">
        <f t="shared" ref="P30:W30" si="9">IF($H$30=P3,$G$30,0)</f>
        <v>0</v>
      </c>
      <c r="Q30" s="680">
        <f t="shared" si="9"/>
        <v>0</v>
      </c>
      <c r="R30" s="680">
        <f t="shared" si="9"/>
        <v>0</v>
      </c>
      <c r="S30" s="680">
        <f t="shared" si="9"/>
        <v>0</v>
      </c>
      <c r="T30" s="680">
        <f t="shared" si="9"/>
        <v>0</v>
      </c>
      <c r="U30" s="680">
        <f t="shared" si="9"/>
        <v>0</v>
      </c>
      <c r="V30" s="680">
        <f t="shared" si="9"/>
        <v>0</v>
      </c>
      <c r="W30" s="686">
        <f t="shared" si="9"/>
        <v>0</v>
      </c>
    </row>
    <row r="31" spans="1:47" s="53" customFormat="1" ht="13.5" customHeight="1" x14ac:dyDescent="0.35">
      <c r="A31" s="57"/>
      <c r="B31" s="63" t="s">
        <v>139</v>
      </c>
      <c r="C31" s="44"/>
      <c r="D31" s="44"/>
      <c r="E31" s="45"/>
      <c r="F31" s="64" t="s">
        <v>140</v>
      </c>
      <c r="G31" s="681"/>
      <c r="H31" s="685"/>
      <c r="I31" s="684"/>
      <c r="M31" s="3"/>
      <c r="N31" s="616"/>
      <c r="O31" s="680"/>
      <c r="P31" s="680"/>
      <c r="Q31" s="680"/>
      <c r="R31" s="680"/>
      <c r="S31" s="680"/>
      <c r="T31" s="680"/>
      <c r="U31" s="680"/>
      <c r="V31" s="680"/>
      <c r="W31" s="686"/>
    </row>
    <row r="32" spans="1:47" s="76" customFormat="1" x14ac:dyDescent="0.35">
      <c r="A32" s="388"/>
      <c r="B32" s="42" t="s">
        <v>141</v>
      </c>
      <c r="C32" s="39"/>
      <c r="D32" s="39"/>
      <c r="E32" s="40"/>
      <c r="F32" s="62" t="s">
        <v>142</v>
      </c>
      <c r="G32" s="471"/>
      <c r="H32" s="463">
        <v>0.2</v>
      </c>
      <c r="I32" s="466" t="s">
        <v>143</v>
      </c>
      <c r="K32" s="53"/>
      <c r="L32" s="53"/>
      <c r="M32" s="3"/>
      <c r="N32" s="616"/>
      <c r="O32" s="607">
        <f t="shared" si="0"/>
        <v>0</v>
      </c>
      <c r="P32" s="607">
        <f t="shared" si="1"/>
        <v>0</v>
      </c>
      <c r="Q32" s="607">
        <f t="shared" si="2"/>
        <v>0</v>
      </c>
      <c r="R32" s="607">
        <f t="shared" si="3"/>
        <v>0</v>
      </c>
      <c r="S32" s="607">
        <f t="shared" si="4"/>
        <v>0</v>
      </c>
      <c r="T32" s="607">
        <f t="shared" si="5"/>
        <v>0</v>
      </c>
      <c r="U32" s="607">
        <f t="shared" si="6"/>
        <v>0</v>
      </c>
      <c r="V32" s="607">
        <f t="shared" si="7"/>
        <v>0</v>
      </c>
      <c r="W32" s="619">
        <f t="shared" si="8"/>
        <v>0</v>
      </c>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row>
    <row r="33" spans="1:47" s="76" customFormat="1" x14ac:dyDescent="0.35">
      <c r="A33" s="388"/>
      <c r="B33" s="42" t="s">
        <v>144</v>
      </c>
      <c r="C33" s="39"/>
      <c r="D33" s="39"/>
      <c r="E33" s="40"/>
      <c r="F33" s="62" t="s">
        <v>145</v>
      </c>
      <c r="G33" s="471"/>
      <c r="H33" s="463">
        <v>0.2</v>
      </c>
      <c r="I33" s="466" t="s">
        <v>146</v>
      </c>
      <c r="K33" s="53"/>
      <c r="L33" s="53"/>
      <c r="M33" s="3"/>
      <c r="N33" s="616"/>
      <c r="O33" s="607">
        <f t="shared" si="0"/>
        <v>0</v>
      </c>
      <c r="P33" s="607">
        <f t="shared" si="1"/>
        <v>0</v>
      </c>
      <c r="Q33" s="607">
        <f t="shared" si="2"/>
        <v>0</v>
      </c>
      <c r="R33" s="607">
        <f t="shared" si="3"/>
        <v>0</v>
      </c>
      <c r="S33" s="607">
        <f t="shared" si="4"/>
        <v>0</v>
      </c>
      <c r="T33" s="607">
        <f t="shared" si="5"/>
        <v>0</v>
      </c>
      <c r="U33" s="607">
        <f t="shared" si="6"/>
        <v>0</v>
      </c>
      <c r="V33" s="607">
        <f t="shared" si="7"/>
        <v>0</v>
      </c>
      <c r="W33" s="619">
        <f t="shared" si="8"/>
        <v>0</v>
      </c>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row>
    <row r="34" spans="1:47" s="76" customFormat="1" x14ac:dyDescent="0.35">
      <c r="A34" s="388"/>
      <c r="B34" s="55" t="s">
        <v>147</v>
      </c>
      <c r="C34" s="56"/>
      <c r="D34" s="56"/>
      <c r="E34" s="57"/>
      <c r="F34" s="62" t="s">
        <v>148</v>
      </c>
      <c r="G34" s="471"/>
      <c r="H34" s="463">
        <v>0.5</v>
      </c>
      <c r="I34" s="466" t="s">
        <v>149</v>
      </c>
      <c r="K34" s="53"/>
      <c r="L34" s="53"/>
      <c r="M34" s="3"/>
      <c r="N34" s="616"/>
      <c r="O34" s="607">
        <f t="shared" si="0"/>
        <v>0</v>
      </c>
      <c r="P34" s="607">
        <f t="shared" si="1"/>
        <v>0</v>
      </c>
      <c r="Q34" s="607">
        <f t="shared" si="2"/>
        <v>0</v>
      </c>
      <c r="R34" s="607">
        <f t="shared" si="3"/>
        <v>0</v>
      </c>
      <c r="S34" s="607">
        <f t="shared" si="4"/>
        <v>0</v>
      </c>
      <c r="T34" s="607">
        <f t="shared" si="5"/>
        <v>0</v>
      </c>
      <c r="U34" s="607">
        <f t="shared" si="6"/>
        <v>0</v>
      </c>
      <c r="V34" s="607">
        <f t="shared" si="7"/>
        <v>0</v>
      </c>
      <c r="W34" s="619">
        <f t="shared" si="8"/>
        <v>0</v>
      </c>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row>
    <row r="35" spans="1:47" s="76" customFormat="1" x14ac:dyDescent="0.35">
      <c r="A35" s="388"/>
      <c r="B35" s="65" t="s">
        <v>150</v>
      </c>
      <c r="C35" s="60"/>
      <c r="D35" s="60"/>
      <c r="E35" s="61"/>
      <c r="F35" s="682" t="s">
        <v>151</v>
      </c>
      <c r="G35" s="681"/>
      <c r="H35" s="685">
        <v>0.2</v>
      </c>
      <c r="I35" s="684" t="s">
        <v>152</v>
      </c>
      <c r="K35" s="53"/>
      <c r="L35" s="53"/>
      <c r="M35" s="3"/>
      <c r="N35" s="616"/>
      <c r="O35" s="680">
        <f>IF($H$35=O3,$G$35,0)</f>
        <v>0</v>
      </c>
      <c r="P35" s="680">
        <f t="shared" ref="P35:W35" si="10">IF($H$35=P3,$G$35,0)</f>
        <v>0</v>
      </c>
      <c r="Q35" s="680">
        <f t="shared" si="10"/>
        <v>0</v>
      </c>
      <c r="R35" s="680">
        <f t="shared" si="10"/>
        <v>0</v>
      </c>
      <c r="S35" s="680">
        <f t="shared" si="10"/>
        <v>0</v>
      </c>
      <c r="T35" s="680">
        <f t="shared" si="10"/>
        <v>0</v>
      </c>
      <c r="U35" s="680">
        <f t="shared" si="10"/>
        <v>0</v>
      </c>
      <c r="V35" s="680">
        <f t="shared" si="10"/>
        <v>0</v>
      </c>
      <c r="W35" s="686">
        <f t="shared" si="10"/>
        <v>0</v>
      </c>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row>
    <row r="36" spans="1:47" s="76" customFormat="1" x14ac:dyDescent="0.35">
      <c r="A36" s="388"/>
      <c r="B36" s="54" t="s">
        <v>153</v>
      </c>
      <c r="C36" s="44"/>
      <c r="D36" s="44"/>
      <c r="E36" s="45"/>
      <c r="F36" s="683"/>
      <c r="G36" s="681"/>
      <c r="H36" s="685"/>
      <c r="I36" s="684"/>
      <c r="K36" s="53"/>
      <c r="L36" s="53"/>
      <c r="M36" s="3"/>
      <c r="N36" s="616"/>
      <c r="O36" s="680"/>
      <c r="P36" s="680"/>
      <c r="Q36" s="680"/>
      <c r="R36" s="680"/>
      <c r="S36" s="680"/>
      <c r="T36" s="680"/>
      <c r="U36" s="680"/>
      <c r="V36" s="680"/>
      <c r="W36" s="686"/>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row>
    <row r="37" spans="1:47" s="76" customFormat="1" x14ac:dyDescent="0.35">
      <c r="A37" s="388"/>
      <c r="B37" s="42" t="s">
        <v>154</v>
      </c>
      <c r="C37" s="39"/>
      <c r="D37" s="39"/>
      <c r="E37" s="40"/>
      <c r="F37" s="66" t="s">
        <v>155</v>
      </c>
      <c r="G37" s="471"/>
      <c r="H37" s="463">
        <v>0.5</v>
      </c>
      <c r="I37" s="466" t="s">
        <v>156</v>
      </c>
      <c r="K37" s="53"/>
      <c r="L37" s="53"/>
      <c r="M37" s="3"/>
      <c r="N37" s="616"/>
      <c r="O37" s="607">
        <f t="shared" si="0"/>
        <v>0</v>
      </c>
      <c r="P37" s="607">
        <f t="shared" si="1"/>
        <v>0</v>
      </c>
      <c r="Q37" s="607">
        <f t="shared" si="2"/>
        <v>0</v>
      </c>
      <c r="R37" s="607">
        <f t="shared" si="3"/>
        <v>0</v>
      </c>
      <c r="S37" s="607">
        <f t="shared" si="4"/>
        <v>0</v>
      </c>
      <c r="T37" s="607">
        <f t="shared" si="5"/>
        <v>0</v>
      </c>
      <c r="U37" s="607">
        <f t="shared" si="6"/>
        <v>0</v>
      </c>
      <c r="V37" s="607">
        <f t="shared" si="7"/>
        <v>0</v>
      </c>
      <c r="W37" s="619">
        <f t="shared" si="8"/>
        <v>0</v>
      </c>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row>
    <row r="38" spans="1:47" s="76" customFormat="1" x14ac:dyDescent="0.35">
      <c r="A38" s="388"/>
      <c r="B38" s="42" t="s">
        <v>157</v>
      </c>
      <c r="C38" s="39"/>
      <c r="D38" s="39"/>
      <c r="E38" s="40"/>
      <c r="F38" s="66" t="s">
        <v>158</v>
      </c>
      <c r="G38" s="471"/>
      <c r="H38" s="463">
        <v>0.2</v>
      </c>
      <c r="I38" s="466" t="s">
        <v>159</v>
      </c>
      <c r="K38" s="53"/>
      <c r="L38" s="53"/>
      <c r="M38" s="3"/>
      <c r="N38" s="616"/>
      <c r="O38" s="607">
        <f t="shared" si="0"/>
        <v>0</v>
      </c>
      <c r="P38" s="607">
        <f t="shared" si="1"/>
        <v>0</v>
      </c>
      <c r="Q38" s="607">
        <f t="shared" si="2"/>
        <v>0</v>
      </c>
      <c r="R38" s="607">
        <f t="shared" si="3"/>
        <v>0</v>
      </c>
      <c r="S38" s="607">
        <f t="shared" si="4"/>
        <v>0</v>
      </c>
      <c r="T38" s="607">
        <f t="shared" si="5"/>
        <v>0</v>
      </c>
      <c r="U38" s="607">
        <f t="shared" si="6"/>
        <v>0</v>
      </c>
      <c r="V38" s="607">
        <f t="shared" si="7"/>
        <v>0</v>
      </c>
      <c r="W38" s="619">
        <f t="shared" si="8"/>
        <v>0</v>
      </c>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row>
    <row r="39" spans="1:47" s="76" customFormat="1" x14ac:dyDescent="0.35">
      <c r="A39" s="388"/>
      <c r="B39" s="42" t="s">
        <v>160</v>
      </c>
      <c r="C39" s="39"/>
      <c r="D39" s="39"/>
      <c r="E39" s="40"/>
      <c r="F39" s="66" t="s">
        <v>161</v>
      </c>
      <c r="G39" s="471"/>
      <c r="H39" s="463">
        <v>0.5</v>
      </c>
      <c r="I39" s="466" t="s">
        <v>162</v>
      </c>
      <c r="K39" s="53"/>
      <c r="L39" s="53"/>
      <c r="M39" s="3"/>
      <c r="N39" s="616"/>
      <c r="O39" s="607">
        <f t="shared" si="0"/>
        <v>0</v>
      </c>
      <c r="P39" s="607">
        <f t="shared" si="1"/>
        <v>0</v>
      </c>
      <c r="Q39" s="607">
        <f t="shared" si="2"/>
        <v>0</v>
      </c>
      <c r="R39" s="607">
        <f t="shared" si="3"/>
        <v>0</v>
      </c>
      <c r="S39" s="607">
        <f t="shared" si="4"/>
        <v>0</v>
      </c>
      <c r="T39" s="607">
        <f t="shared" si="5"/>
        <v>0</v>
      </c>
      <c r="U39" s="607">
        <f t="shared" si="6"/>
        <v>0</v>
      </c>
      <c r="V39" s="607">
        <f t="shared" si="7"/>
        <v>0</v>
      </c>
      <c r="W39" s="619">
        <f t="shared" si="8"/>
        <v>0</v>
      </c>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row>
    <row r="40" spans="1:47" s="76" customFormat="1" x14ac:dyDescent="0.35">
      <c r="A40" s="388"/>
      <c r="B40" s="42" t="s">
        <v>163</v>
      </c>
      <c r="C40" s="39"/>
      <c r="D40" s="39"/>
      <c r="E40" s="40"/>
      <c r="F40" s="66" t="s">
        <v>164</v>
      </c>
      <c r="G40" s="471"/>
      <c r="H40" s="463">
        <v>1</v>
      </c>
      <c r="I40" s="466" t="s">
        <v>165</v>
      </c>
      <c r="K40" s="53"/>
      <c r="L40" s="53"/>
      <c r="M40" s="3"/>
      <c r="N40" s="616"/>
      <c r="O40" s="607">
        <f t="shared" si="0"/>
        <v>0</v>
      </c>
      <c r="P40" s="607">
        <f t="shared" si="1"/>
        <v>0</v>
      </c>
      <c r="Q40" s="607">
        <f t="shared" si="2"/>
        <v>0</v>
      </c>
      <c r="R40" s="607">
        <f t="shared" si="3"/>
        <v>0</v>
      </c>
      <c r="S40" s="607">
        <f t="shared" si="4"/>
        <v>0</v>
      </c>
      <c r="T40" s="607">
        <f t="shared" si="5"/>
        <v>0</v>
      </c>
      <c r="U40" s="607">
        <f t="shared" si="6"/>
        <v>0</v>
      </c>
      <c r="V40" s="607">
        <f t="shared" si="7"/>
        <v>0</v>
      </c>
      <c r="W40" s="619">
        <f t="shared" si="8"/>
        <v>0</v>
      </c>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row>
    <row r="41" spans="1:47" s="76" customFormat="1" x14ac:dyDescent="0.35">
      <c r="A41" s="388"/>
      <c r="B41" s="54" t="s">
        <v>166</v>
      </c>
      <c r="C41" s="44"/>
      <c r="D41" s="44"/>
      <c r="E41" s="45"/>
      <c r="F41" s="66" t="s">
        <v>167</v>
      </c>
      <c r="G41" s="471"/>
      <c r="H41" s="463">
        <v>1.5</v>
      </c>
      <c r="I41" s="466" t="s">
        <v>168</v>
      </c>
      <c r="K41" s="53"/>
      <c r="L41" s="53"/>
      <c r="M41" s="3"/>
      <c r="N41" s="616"/>
      <c r="O41" s="607">
        <f t="shared" si="0"/>
        <v>0</v>
      </c>
      <c r="P41" s="607">
        <f t="shared" si="1"/>
        <v>0</v>
      </c>
      <c r="Q41" s="607">
        <f t="shared" si="2"/>
        <v>0</v>
      </c>
      <c r="R41" s="607">
        <f t="shared" si="3"/>
        <v>0</v>
      </c>
      <c r="S41" s="607">
        <f t="shared" si="4"/>
        <v>0</v>
      </c>
      <c r="T41" s="607">
        <f t="shared" si="5"/>
        <v>0</v>
      </c>
      <c r="U41" s="607">
        <f t="shared" si="6"/>
        <v>0</v>
      </c>
      <c r="V41" s="607">
        <f t="shared" si="7"/>
        <v>0</v>
      </c>
      <c r="W41" s="619">
        <f t="shared" si="8"/>
        <v>0</v>
      </c>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row>
    <row r="42" spans="1:47" s="76" customFormat="1" x14ac:dyDescent="0.35">
      <c r="A42" s="388"/>
      <c r="B42" s="54" t="s">
        <v>169</v>
      </c>
      <c r="C42" s="44"/>
      <c r="D42" s="44"/>
      <c r="E42" s="45"/>
      <c r="F42" s="66" t="s">
        <v>170</v>
      </c>
      <c r="G42" s="471"/>
      <c r="H42" s="463">
        <v>0.35</v>
      </c>
      <c r="I42" s="466" t="s">
        <v>171</v>
      </c>
      <c r="K42" s="53"/>
      <c r="L42" s="53"/>
      <c r="M42" s="3"/>
      <c r="N42" s="616"/>
      <c r="O42" s="607">
        <f t="shared" si="0"/>
        <v>0</v>
      </c>
      <c r="P42" s="607">
        <f t="shared" si="1"/>
        <v>0</v>
      </c>
      <c r="Q42" s="607">
        <f t="shared" si="2"/>
        <v>0</v>
      </c>
      <c r="R42" s="607">
        <f t="shared" si="3"/>
        <v>0</v>
      </c>
      <c r="S42" s="607">
        <f t="shared" si="4"/>
        <v>0</v>
      </c>
      <c r="T42" s="607">
        <f t="shared" si="5"/>
        <v>0</v>
      </c>
      <c r="U42" s="607">
        <f t="shared" si="6"/>
        <v>0</v>
      </c>
      <c r="V42" s="607">
        <f t="shared" si="7"/>
        <v>0</v>
      </c>
      <c r="W42" s="619">
        <f t="shared" si="8"/>
        <v>0</v>
      </c>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row>
    <row r="43" spans="1:47" s="53" customFormat="1" x14ac:dyDescent="0.35">
      <c r="A43" s="57"/>
      <c r="B43" s="54" t="s">
        <v>172</v>
      </c>
      <c r="C43" s="44"/>
      <c r="D43" s="44"/>
      <c r="E43" s="45"/>
      <c r="F43" s="62" t="s">
        <v>173</v>
      </c>
      <c r="G43" s="471"/>
      <c r="H43" s="463">
        <v>1</v>
      </c>
      <c r="I43" s="466" t="s">
        <v>174</v>
      </c>
      <c r="M43" s="3"/>
      <c r="N43" s="616"/>
      <c r="O43" s="607">
        <f t="shared" si="0"/>
        <v>0</v>
      </c>
      <c r="P43" s="607">
        <f t="shared" si="1"/>
        <v>0</v>
      </c>
      <c r="Q43" s="607">
        <f t="shared" si="2"/>
        <v>0</v>
      </c>
      <c r="R43" s="607">
        <f t="shared" si="3"/>
        <v>0</v>
      </c>
      <c r="S43" s="607">
        <f t="shared" si="4"/>
        <v>0</v>
      </c>
      <c r="T43" s="607">
        <f t="shared" si="5"/>
        <v>0</v>
      </c>
      <c r="U43" s="607">
        <f t="shared" si="6"/>
        <v>0</v>
      </c>
      <c r="V43" s="607">
        <f t="shared" si="7"/>
        <v>0</v>
      </c>
      <c r="W43" s="619">
        <f t="shared" si="8"/>
        <v>0</v>
      </c>
    </row>
    <row r="44" spans="1:47" s="76" customFormat="1" x14ac:dyDescent="0.35">
      <c r="A44" s="388"/>
      <c r="B44" s="42" t="s">
        <v>175</v>
      </c>
      <c r="C44" s="39"/>
      <c r="D44" s="39"/>
      <c r="E44" s="40"/>
      <c r="F44" s="41" t="s">
        <v>176</v>
      </c>
      <c r="G44" s="472">
        <f>'Investment Schedule'!E13</f>
        <v>0</v>
      </c>
      <c r="H44" s="467"/>
      <c r="I44" s="466" t="s">
        <v>177</v>
      </c>
      <c r="K44" s="53"/>
      <c r="L44" s="53"/>
      <c r="M44" s="3"/>
      <c r="N44" s="616"/>
      <c r="O44" s="607">
        <f t="shared" si="0"/>
        <v>0</v>
      </c>
      <c r="P44" s="607">
        <f t="shared" si="1"/>
        <v>0</v>
      </c>
      <c r="Q44" s="607">
        <f t="shared" si="2"/>
        <v>0</v>
      </c>
      <c r="R44" s="607">
        <f t="shared" si="3"/>
        <v>0</v>
      </c>
      <c r="S44" s="607">
        <f t="shared" si="4"/>
        <v>0</v>
      </c>
      <c r="T44" s="607">
        <f t="shared" si="5"/>
        <v>0</v>
      </c>
      <c r="U44" s="607">
        <f t="shared" si="6"/>
        <v>0</v>
      </c>
      <c r="V44" s="607">
        <f t="shared" si="7"/>
        <v>0</v>
      </c>
      <c r="W44" s="619">
        <f t="shared" si="8"/>
        <v>0</v>
      </c>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row>
    <row r="45" spans="1:47" s="76" customFormat="1" x14ac:dyDescent="0.35">
      <c r="A45" s="388"/>
      <c r="B45" s="55" t="s">
        <v>178</v>
      </c>
      <c r="C45" s="56"/>
      <c r="D45" s="56"/>
      <c r="E45" s="57"/>
      <c r="F45" s="41" t="s">
        <v>179</v>
      </c>
      <c r="G45" s="471"/>
      <c r="H45" s="463">
        <v>12.5</v>
      </c>
      <c r="I45" s="466" t="s">
        <v>180</v>
      </c>
      <c r="K45" s="53"/>
      <c r="L45" s="53"/>
      <c r="M45" s="3"/>
      <c r="N45" s="616"/>
      <c r="O45" s="608">
        <f t="shared" si="0"/>
        <v>0</v>
      </c>
      <c r="P45" s="608">
        <f t="shared" si="1"/>
        <v>0</v>
      </c>
      <c r="Q45" s="608">
        <f t="shared" si="2"/>
        <v>0</v>
      </c>
      <c r="R45" s="608">
        <f t="shared" si="3"/>
        <v>0</v>
      </c>
      <c r="S45" s="608">
        <f t="shared" si="4"/>
        <v>0</v>
      </c>
      <c r="T45" s="608">
        <f t="shared" si="5"/>
        <v>0</v>
      </c>
      <c r="U45" s="608">
        <f t="shared" si="6"/>
        <v>0</v>
      </c>
      <c r="V45" s="608">
        <f t="shared" si="7"/>
        <v>0</v>
      </c>
      <c r="W45" s="620">
        <f t="shared" si="8"/>
        <v>0</v>
      </c>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row>
    <row r="46" spans="1:47" s="76" customFormat="1" ht="13.15" thickBot="1" x14ac:dyDescent="0.4">
      <c r="A46" s="388"/>
      <c r="B46" s="65" t="s">
        <v>181</v>
      </c>
      <c r="C46" s="60"/>
      <c r="D46" s="60"/>
      <c r="E46" s="61"/>
      <c r="F46" s="62" t="s">
        <v>182</v>
      </c>
      <c r="G46" s="473"/>
      <c r="H46" s="463">
        <v>0</v>
      </c>
      <c r="I46" s="466" t="s">
        <v>183</v>
      </c>
      <c r="K46" s="53"/>
      <c r="L46" s="53"/>
      <c r="M46" s="3"/>
      <c r="N46" s="616"/>
      <c r="O46" s="608">
        <f t="shared" si="0"/>
        <v>0</v>
      </c>
      <c r="P46" s="608">
        <f t="shared" si="1"/>
        <v>0</v>
      </c>
      <c r="Q46" s="608">
        <f t="shared" si="2"/>
        <v>0</v>
      </c>
      <c r="R46" s="608">
        <f t="shared" si="3"/>
        <v>0</v>
      </c>
      <c r="S46" s="608">
        <f t="shared" si="4"/>
        <v>0</v>
      </c>
      <c r="T46" s="608">
        <f t="shared" si="5"/>
        <v>0</v>
      </c>
      <c r="U46" s="608">
        <f t="shared" si="6"/>
        <v>0</v>
      </c>
      <c r="V46" s="608">
        <f t="shared" si="7"/>
        <v>0</v>
      </c>
      <c r="W46" s="620">
        <f t="shared" si="8"/>
        <v>0</v>
      </c>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row>
    <row r="47" spans="1:47" s="76" customFormat="1" ht="15.4" thickBot="1" x14ac:dyDescent="0.45">
      <c r="A47" s="388"/>
      <c r="B47" s="67" t="s">
        <v>184</v>
      </c>
      <c r="C47" s="68"/>
      <c r="D47" s="68"/>
      <c r="E47" s="68"/>
      <c r="F47" s="69" t="s">
        <v>185</v>
      </c>
      <c r="G47" s="474">
        <f>SUM(G11:G46)</f>
        <v>0</v>
      </c>
      <c r="H47" s="464"/>
      <c r="I47" s="468"/>
      <c r="K47" s="53"/>
      <c r="L47" s="53"/>
      <c r="N47" s="621" t="s">
        <v>186</v>
      </c>
      <c r="O47" s="609">
        <f t="shared" ref="O47:W47" si="11">SUM(O4:O46)</f>
        <v>0</v>
      </c>
      <c r="P47" s="609">
        <f t="shared" si="11"/>
        <v>0</v>
      </c>
      <c r="Q47" s="609">
        <f t="shared" si="11"/>
        <v>0</v>
      </c>
      <c r="R47" s="609">
        <f t="shared" si="11"/>
        <v>0</v>
      </c>
      <c r="S47" s="609">
        <f t="shared" si="11"/>
        <v>0</v>
      </c>
      <c r="T47" s="609">
        <f t="shared" si="11"/>
        <v>0</v>
      </c>
      <c r="U47" s="609">
        <f t="shared" si="11"/>
        <v>0</v>
      </c>
      <c r="V47" s="609">
        <f t="shared" si="11"/>
        <v>0</v>
      </c>
      <c r="W47" s="622">
        <f t="shared" si="11"/>
        <v>0</v>
      </c>
      <c r="X47" s="610">
        <f>SUM(O47:W47)</f>
        <v>0</v>
      </c>
      <c r="Y47" s="53"/>
      <c r="Z47" s="53"/>
      <c r="AA47" s="53"/>
      <c r="AB47" s="53"/>
      <c r="AC47" s="53"/>
      <c r="AD47" s="53"/>
      <c r="AE47" s="53"/>
      <c r="AF47" s="53"/>
      <c r="AG47" s="53"/>
      <c r="AH47" s="53"/>
      <c r="AI47" s="53"/>
      <c r="AJ47" s="53"/>
      <c r="AK47" s="53"/>
      <c r="AL47" s="53"/>
      <c r="AM47" s="53"/>
      <c r="AN47" s="53"/>
      <c r="AO47" s="53"/>
      <c r="AP47" s="53"/>
      <c r="AQ47" s="53"/>
      <c r="AR47" s="53"/>
      <c r="AS47" s="53"/>
      <c r="AT47" s="53"/>
      <c r="AU47" s="53"/>
    </row>
    <row r="48" spans="1:47" ht="8.25" customHeight="1" thickBot="1" x14ac:dyDescent="0.4">
      <c r="A48" s="282"/>
      <c r="B48" s="282"/>
      <c r="C48" s="282"/>
      <c r="D48" s="282"/>
      <c r="E48" s="282"/>
      <c r="F48" s="282"/>
      <c r="G48" s="554"/>
      <c r="H48" s="282"/>
      <c r="K48" s="53"/>
      <c r="L48" s="53"/>
      <c r="N48" s="616"/>
      <c r="O48" s="623"/>
      <c r="P48" s="623"/>
      <c r="Q48" s="623"/>
      <c r="R48" s="623"/>
      <c r="S48" s="623"/>
      <c r="T48" s="623"/>
      <c r="U48" s="623"/>
      <c r="V48" s="623"/>
      <c r="W48" s="624"/>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row>
    <row r="49" spans="1:47" ht="17.649999999999999" thickBot="1" x14ac:dyDescent="0.4">
      <c r="A49" s="282"/>
      <c r="C49" s="555"/>
      <c r="D49" s="71"/>
      <c r="E49" s="72" t="s">
        <v>187</v>
      </c>
      <c r="F49" s="73" t="s">
        <v>188</v>
      </c>
      <c r="G49" s="475">
        <f>G47+G8</f>
        <v>0</v>
      </c>
      <c r="H49" s="282"/>
      <c r="K49" s="53"/>
      <c r="L49" s="53"/>
      <c r="N49" s="616"/>
      <c r="O49" s="617">
        <v>0</v>
      </c>
      <c r="P49" s="617">
        <v>0.2</v>
      </c>
      <c r="Q49" s="617">
        <v>0.35</v>
      </c>
      <c r="R49" s="617">
        <v>0.5</v>
      </c>
      <c r="S49" s="617">
        <v>0.75</v>
      </c>
      <c r="T49" s="617">
        <v>1</v>
      </c>
      <c r="U49" s="617">
        <v>1.5</v>
      </c>
      <c r="V49" s="617">
        <v>2.5</v>
      </c>
      <c r="W49" s="618">
        <v>12.5</v>
      </c>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row>
    <row r="50" spans="1:47" x14ac:dyDescent="0.35">
      <c r="A50" s="282"/>
      <c r="B50" s="282"/>
      <c r="C50" s="282"/>
      <c r="D50" s="282"/>
      <c r="E50" s="282"/>
      <c r="F50" s="282"/>
      <c r="G50" s="282"/>
      <c r="H50" s="282"/>
      <c r="K50" s="53"/>
      <c r="L50" s="53"/>
      <c r="N50" s="621" t="s">
        <v>189</v>
      </c>
      <c r="O50" s="609">
        <f>O47*O49</f>
        <v>0</v>
      </c>
      <c r="P50" s="609">
        <f t="shared" ref="P50:W50" si="12">P47*P49</f>
        <v>0</v>
      </c>
      <c r="Q50" s="609">
        <f t="shared" si="12"/>
        <v>0</v>
      </c>
      <c r="R50" s="609">
        <f t="shared" si="12"/>
        <v>0</v>
      </c>
      <c r="S50" s="609">
        <f t="shared" si="12"/>
        <v>0</v>
      </c>
      <c r="T50" s="609">
        <f t="shared" si="12"/>
        <v>0</v>
      </c>
      <c r="U50" s="609">
        <f t="shared" si="12"/>
        <v>0</v>
      </c>
      <c r="V50" s="609">
        <f t="shared" si="12"/>
        <v>0</v>
      </c>
      <c r="W50" s="622">
        <f t="shared" si="12"/>
        <v>0</v>
      </c>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row>
    <row r="51" spans="1:47" ht="13.15" thickBot="1" x14ac:dyDescent="0.4">
      <c r="K51" s="53"/>
      <c r="L51" s="53"/>
      <c r="N51" s="625" t="s">
        <v>190</v>
      </c>
      <c r="O51" s="626">
        <f>SUM(O50:W50)</f>
        <v>0</v>
      </c>
      <c r="P51" s="626"/>
      <c r="Q51" s="626"/>
      <c r="R51" s="626"/>
      <c r="S51" s="626"/>
      <c r="T51" s="626"/>
      <c r="U51" s="626"/>
      <c r="V51" s="626"/>
      <c r="W51" s="627"/>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row>
    <row r="52" spans="1:47" x14ac:dyDescent="0.35">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row>
    <row r="53" spans="1:47" x14ac:dyDescent="0.35">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row>
    <row r="54" spans="1:47" x14ac:dyDescent="0.35">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row>
    <row r="55" spans="1:47" x14ac:dyDescent="0.35">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row>
    <row r="56" spans="1:47" x14ac:dyDescent="0.35">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row>
    <row r="57" spans="1:47" x14ac:dyDescent="0.35">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row>
  </sheetData>
  <sheetProtection algorithmName="SHA-512" hashValue="1TwNo+Cu1OQNYz8Rm2nCMKNeYzASmccibccFxm2oLzPC9LeqOo+FiwMWQYLWO98ewhzpe4lYt1AKRiT8cOl5Qg==" saltValue="y4nQcK/3g0afS80dBANE2w==" spinCount="100000" sheet="1" objects="1" scenarios="1"/>
  <mergeCells count="26">
    <mergeCell ref="V35:V36"/>
    <mergeCell ref="W35:W36"/>
    <mergeCell ref="O30:O31"/>
    <mergeCell ref="P30:P31"/>
    <mergeCell ref="Q30:Q31"/>
    <mergeCell ref="Q35:Q36"/>
    <mergeCell ref="R35:R36"/>
    <mergeCell ref="S35:S36"/>
    <mergeCell ref="T35:T36"/>
    <mergeCell ref="U35:U36"/>
    <mergeCell ref="O1:W1"/>
    <mergeCell ref="R30:R31"/>
    <mergeCell ref="S30:S31"/>
    <mergeCell ref="G30:G31"/>
    <mergeCell ref="F35:F36"/>
    <mergeCell ref="G35:G36"/>
    <mergeCell ref="I35:I36"/>
    <mergeCell ref="I30:I31"/>
    <mergeCell ref="H30:H31"/>
    <mergeCell ref="H35:H36"/>
    <mergeCell ref="T30:T31"/>
    <mergeCell ref="U30:U31"/>
    <mergeCell ref="V30:V31"/>
    <mergeCell ref="W30:W31"/>
    <mergeCell ref="O35:O36"/>
    <mergeCell ref="P35:P36"/>
  </mergeCells>
  <pageMargins left="0.28999999999999998" right="0.17" top="0.67" bottom="1" header="0.5" footer="0.5"/>
  <pageSetup scale="78" orientation="portrait" r:id="rId1"/>
  <headerFooter alignWithMargins="0"/>
  <ignoredErrors>
    <ignoredError sqref="G44"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
    <tabColor rgb="FF92D050"/>
    <pageSetUpPr fitToPage="1"/>
  </sheetPr>
  <dimension ref="A1:AL97"/>
  <sheetViews>
    <sheetView showGridLines="0" zoomScaleNormal="100" workbookViewId="0"/>
  </sheetViews>
  <sheetFormatPr defaultColWidth="9" defaultRowHeight="12.75" x14ac:dyDescent="0.35"/>
  <cols>
    <col min="1" max="1" width="34" customWidth="1"/>
    <col min="2" max="2" width="7.86328125" customWidth="1"/>
    <col min="3" max="3" width="20.1328125" customWidth="1"/>
    <col min="4" max="4" width="6.86328125" customWidth="1"/>
    <col min="5" max="5" width="18.796875" customWidth="1"/>
    <col min="6" max="6" width="20.59765625" customWidth="1"/>
    <col min="7" max="7" width="26.06640625" customWidth="1"/>
    <col min="8" max="8" width="10.59765625" customWidth="1"/>
    <col min="9" max="9" width="16.59765625" customWidth="1"/>
    <col min="10" max="10" width="3.265625" hidden="1" customWidth="1"/>
    <col min="11" max="11" width="8.59765625" hidden="1" customWidth="1"/>
    <col min="12" max="12" width="2.86328125" hidden="1" customWidth="1"/>
    <col min="13" max="14" width="2.86328125" customWidth="1"/>
    <col min="15" max="15" width="22" customWidth="1"/>
    <col min="16" max="16" width="14.06640625" bestFit="1" customWidth="1"/>
    <col min="17" max="17" width="12.86328125" bestFit="1" customWidth="1"/>
    <col min="19" max="19" width="12.86328125" bestFit="1" customWidth="1"/>
    <col min="21" max="21" width="12.86328125" bestFit="1" customWidth="1"/>
    <col min="22" max="22" width="15" customWidth="1"/>
    <col min="24" max="24" width="14.06640625" bestFit="1" customWidth="1"/>
    <col min="25" max="25" width="14.3984375" style="569" customWidth="1"/>
  </cols>
  <sheetData>
    <row r="1" spans="1:38" ht="13.9" x14ac:dyDescent="0.4">
      <c r="A1" s="734" t="s">
        <v>744</v>
      </c>
    </row>
    <row r="2" spans="1:38" ht="18.75" customHeight="1" thickBot="1" x14ac:dyDescent="0.45">
      <c r="A2" s="575"/>
      <c r="B2" s="282"/>
      <c r="C2" s="282"/>
      <c r="D2" s="282"/>
      <c r="E2" s="282"/>
      <c r="F2" s="403"/>
      <c r="G2" s="325" t="s">
        <v>60</v>
      </c>
      <c r="H2" s="282"/>
      <c r="I2" s="282"/>
      <c r="J2" s="282"/>
      <c r="K2" s="282"/>
      <c r="L2" s="282"/>
      <c r="M2" s="282"/>
      <c r="N2" s="282"/>
      <c r="O2" s="57"/>
      <c r="P2" s="53"/>
      <c r="Q2" s="53"/>
      <c r="R2" s="561"/>
      <c r="S2" s="53"/>
      <c r="T2" s="53"/>
      <c r="U2" s="53"/>
      <c r="V2" s="53"/>
      <c r="W2" s="53"/>
      <c r="X2" s="53"/>
      <c r="Y2" s="560"/>
      <c r="Z2" s="53"/>
      <c r="AA2" s="53"/>
      <c r="AB2" s="53"/>
      <c r="AC2" s="53"/>
      <c r="AD2" s="53"/>
      <c r="AE2" s="53"/>
      <c r="AF2" s="53"/>
      <c r="AG2" s="53"/>
      <c r="AH2" s="53"/>
      <c r="AI2" s="53"/>
      <c r="AJ2" s="53"/>
      <c r="AK2" s="53"/>
      <c r="AL2" s="53"/>
    </row>
    <row r="3" spans="1:38" ht="13.15" x14ac:dyDescent="0.4">
      <c r="A3" s="688" t="s">
        <v>191</v>
      </c>
      <c r="B3" s="695" t="s">
        <v>192</v>
      </c>
      <c r="C3" s="695"/>
      <c r="D3" s="695"/>
      <c r="E3" s="696"/>
      <c r="O3" s="53"/>
      <c r="P3" s="53"/>
      <c r="Q3" s="53"/>
      <c r="R3" s="53"/>
      <c r="S3" s="53"/>
      <c r="T3" s="53"/>
      <c r="U3" s="53"/>
      <c r="V3" s="53"/>
      <c r="W3" s="53"/>
      <c r="X3" s="53"/>
      <c r="Y3" s="560"/>
      <c r="Z3" s="53"/>
      <c r="AA3" s="53"/>
      <c r="AB3" s="53"/>
      <c r="AC3" s="53"/>
      <c r="AD3" s="53"/>
      <c r="AE3" s="53"/>
      <c r="AF3" s="53"/>
      <c r="AG3" s="53"/>
      <c r="AH3" s="53"/>
      <c r="AI3" s="53"/>
      <c r="AJ3" s="53"/>
      <c r="AK3" s="53"/>
      <c r="AL3" s="53"/>
    </row>
    <row r="4" spans="1:38" ht="13.15" x14ac:dyDescent="0.4">
      <c r="A4" s="689"/>
      <c r="B4" s="697" t="s">
        <v>62</v>
      </c>
      <c r="C4" s="697"/>
      <c r="D4" s="697"/>
      <c r="E4" s="698"/>
      <c r="O4" s="53"/>
      <c r="P4" s="53"/>
      <c r="Q4" s="53"/>
      <c r="R4" s="53"/>
      <c r="S4" s="53"/>
      <c r="T4" s="53"/>
      <c r="U4" s="53"/>
      <c r="V4" s="53"/>
      <c r="W4" s="53"/>
      <c r="X4" s="53"/>
      <c r="Y4" s="560"/>
      <c r="Z4" s="53"/>
      <c r="AA4" s="53"/>
      <c r="AB4" s="53"/>
      <c r="AC4" s="53"/>
      <c r="AD4" s="53"/>
      <c r="AE4" s="53"/>
      <c r="AF4" s="53"/>
      <c r="AG4" s="53"/>
      <c r="AH4" s="53"/>
      <c r="AI4" s="53"/>
      <c r="AJ4" s="53"/>
      <c r="AK4" s="53"/>
      <c r="AL4" s="53"/>
    </row>
    <row r="5" spans="1:38" ht="25.5" customHeight="1" thickBot="1" x14ac:dyDescent="0.4">
      <c r="A5" s="690"/>
      <c r="B5" s="691" t="s">
        <v>193</v>
      </c>
      <c r="C5" s="692"/>
      <c r="D5" s="693" t="s">
        <v>194</v>
      </c>
      <c r="E5" s="694"/>
      <c r="O5" s="53"/>
      <c r="P5" s="53"/>
      <c r="Q5" s="53"/>
      <c r="R5" s="53"/>
      <c r="S5" s="53"/>
      <c r="T5" s="53"/>
      <c r="U5" s="53"/>
      <c r="V5" s="53"/>
      <c r="W5" s="53"/>
      <c r="X5" s="53"/>
      <c r="Y5" s="560"/>
      <c r="Z5" s="53"/>
      <c r="AA5" s="53"/>
      <c r="AB5" s="53"/>
      <c r="AC5" s="53"/>
      <c r="AD5" s="53"/>
      <c r="AE5" s="53"/>
      <c r="AF5" s="53"/>
      <c r="AG5" s="53"/>
      <c r="AH5" s="53"/>
      <c r="AI5" s="53"/>
      <c r="AJ5" s="53"/>
      <c r="AK5" s="53"/>
      <c r="AL5" s="53"/>
    </row>
    <row r="6" spans="1:38" ht="15.75" customHeight="1" x14ac:dyDescent="0.35">
      <c r="A6" s="176" t="s">
        <v>195</v>
      </c>
      <c r="B6" s="182" t="s">
        <v>196</v>
      </c>
      <c r="C6" s="477"/>
      <c r="D6" s="182" t="s">
        <v>197</v>
      </c>
      <c r="E6" s="480"/>
      <c r="O6" s="53"/>
      <c r="P6" s="53"/>
      <c r="Q6" s="53"/>
      <c r="R6" s="53"/>
      <c r="S6" s="53"/>
      <c r="T6" s="53"/>
      <c r="U6" s="53"/>
      <c r="V6" s="53"/>
      <c r="W6" s="53"/>
      <c r="X6" s="53"/>
      <c r="Y6" s="560"/>
      <c r="Z6" s="53"/>
      <c r="AA6" s="53"/>
      <c r="AB6" s="53"/>
      <c r="AC6" s="53"/>
      <c r="AD6" s="53"/>
      <c r="AE6" s="53"/>
      <c r="AF6" s="53"/>
      <c r="AG6" s="53"/>
      <c r="AH6" s="53"/>
      <c r="AI6" s="53"/>
      <c r="AJ6" s="53"/>
      <c r="AK6" s="53"/>
      <c r="AL6" s="53"/>
    </row>
    <row r="7" spans="1:38" ht="25.15" customHeight="1" x14ac:dyDescent="0.35">
      <c r="A7" s="177" t="s">
        <v>198</v>
      </c>
      <c r="B7" s="183" t="s">
        <v>199</v>
      </c>
      <c r="C7" s="478"/>
      <c r="D7" s="183" t="s">
        <v>200</v>
      </c>
      <c r="E7" s="481"/>
      <c r="O7" s="53"/>
      <c r="P7" s="53"/>
      <c r="Q7" s="53"/>
      <c r="R7" s="53"/>
      <c r="S7" s="53"/>
      <c r="T7" s="53"/>
      <c r="U7" s="53"/>
      <c r="V7" s="53"/>
      <c r="W7" s="53"/>
      <c r="X7" s="53"/>
      <c r="Y7" s="560"/>
      <c r="Z7" s="53"/>
      <c r="AA7" s="53"/>
      <c r="AB7" s="53"/>
      <c r="AC7" s="53"/>
      <c r="AD7" s="53"/>
      <c r="AE7" s="53"/>
      <c r="AF7" s="53"/>
      <c r="AG7" s="53"/>
      <c r="AH7" s="53"/>
      <c r="AI7" s="53"/>
      <c r="AJ7" s="53"/>
      <c r="AK7" s="53"/>
      <c r="AL7" s="53"/>
    </row>
    <row r="8" spans="1:38" s="573" customFormat="1" ht="16.5" customHeight="1" x14ac:dyDescent="0.35">
      <c r="A8" s="178" t="s">
        <v>201</v>
      </c>
      <c r="B8" s="183" t="s">
        <v>202</v>
      </c>
      <c r="C8" s="478"/>
      <c r="D8" s="183" t="s">
        <v>203</v>
      </c>
      <c r="E8" s="481"/>
      <c r="F8"/>
      <c r="G8"/>
      <c r="H8"/>
      <c r="I8"/>
      <c r="J8"/>
      <c r="K8"/>
      <c r="L8"/>
      <c r="M8"/>
      <c r="N8"/>
      <c r="O8" s="53"/>
      <c r="Y8" s="574"/>
    </row>
    <row r="9" spans="1:38" ht="18" customHeight="1" x14ac:dyDescent="0.35">
      <c r="A9" s="179" t="s">
        <v>204</v>
      </c>
      <c r="B9" s="183" t="s">
        <v>205</v>
      </c>
      <c r="C9" s="478"/>
      <c r="D9" s="183" t="s">
        <v>206</v>
      </c>
      <c r="E9" s="481"/>
      <c r="O9" s="53"/>
      <c r="P9" s="53"/>
      <c r="Q9" s="53"/>
      <c r="R9" s="53"/>
      <c r="S9" s="53"/>
      <c r="T9" s="53"/>
      <c r="U9" s="53"/>
      <c r="V9" s="53"/>
      <c r="W9" s="53"/>
      <c r="X9" s="53"/>
      <c r="Y9" s="560"/>
      <c r="Z9" s="53"/>
      <c r="AA9" s="53"/>
      <c r="AB9" s="53"/>
      <c r="AC9" s="53"/>
      <c r="AD9" s="53"/>
      <c r="AE9" s="53"/>
      <c r="AF9" s="53"/>
      <c r="AG9" s="53"/>
      <c r="AH9" s="53"/>
      <c r="AI9" s="53"/>
      <c r="AJ9" s="53"/>
      <c r="AK9" s="53"/>
      <c r="AL9" s="53"/>
    </row>
    <row r="10" spans="1:38" ht="18" customHeight="1" x14ac:dyDescent="0.35">
      <c r="A10" s="179" t="s">
        <v>207</v>
      </c>
      <c r="B10" s="183" t="s">
        <v>208</v>
      </c>
      <c r="C10" s="478"/>
      <c r="D10" s="183" t="s">
        <v>209</v>
      </c>
      <c r="E10" s="481"/>
      <c r="O10" s="53"/>
      <c r="P10" s="53"/>
      <c r="Q10" s="53"/>
      <c r="R10" s="53"/>
      <c r="S10" s="53"/>
      <c r="T10" s="53"/>
      <c r="U10" s="53"/>
      <c r="V10" s="53"/>
      <c r="W10" s="53"/>
      <c r="X10" s="53"/>
      <c r="Y10" s="560"/>
      <c r="Z10" s="53"/>
      <c r="AA10" s="53"/>
      <c r="AB10" s="53"/>
      <c r="AC10" s="53"/>
      <c r="AD10" s="53"/>
      <c r="AE10" s="53"/>
      <c r="AF10" s="53"/>
      <c r="AG10" s="53"/>
      <c r="AH10" s="53"/>
      <c r="AI10" s="53"/>
      <c r="AJ10" s="53"/>
      <c r="AK10" s="53"/>
      <c r="AL10" s="53"/>
    </row>
    <row r="11" spans="1:38" ht="18" customHeight="1" x14ac:dyDescent="0.35">
      <c r="A11" s="179" t="s">
        <v>210</v>
      </c>
      <c r="B11" s="183" t="s">
        <v>211</v>
      </c>
      <c r="C11" s="478"/>
      <c r="D11" s="183" t="s">
        <v>212</v>
      </c>
      <c r="E11" s="481"/>
      <c r="O11" s="53"/>
      <c r="P11" s="53"/>
      <c r="Q11" s="53"/>
      <c r="R11" s="53"/>
      <c r="S11" s="53"/>
      <c r="T11" s="53"/>
      <c r="U11" s="53"/>
      <c r="V11" s="53"/>
      <c r="W11" s="53"/>
      <c r="X11" s="53"/>
      <c r="Y11" s="560"/>
      <c r="Z11" s="53"/>
      <c r="AA11" s="53"/>
      <c r="AB11" s="53"/>
      <c r="AC11" s="53"/>
      <c r="AD11" s="53"/>
      <c r="AE11" s="53"/>
      <c r="AF11" s="53"/>
      <c r="AG11" s="53"/>
      <c r="AH11" s="53"/>
      <c r="AI11" s="53"/>
      <c r="AJ11" s="53"/>
      <c r="AK11" s="53"/>
      <c r="AL11" s="53"/>
    </row>
    <row r="12" spans="1:38" s="53" customFormat="1" ht="15" customHeight="1" x14ac:dyDescent="0.35">
      <c r="A12" s="180" t="s">
        <v>213</v>
      </c>
      <c r="B12" s="183" t="s">
        <v>214</v>
      </c>
      <c r="C12" s="478"/>
      <c r="D12" s="183" t="s">
        <v>215</v>
      </c>
      <c r="E12" s="481"/>
      <c r="F12"/>
      <c r="G12"/>
      <c r="H12"/>
      <c r="I12"/>
      <c r="J12"/>
      <c r="K12"/>
      <c r="L12"/>
      <c r="M12"/>
      <c r="N12"/>
      <c r="Y12" s="560"/>
    </row>
    <row r="13" spans="1:38" s="76" customFormat="1" ht="18" customHeight="1" thickBot="1" x14ac:dyDescent="0.4">
      <c r="A13" s="181" t="s">
        <v>186</v>
      </c>
      <c r="B13" s="184" t="s">
        <v>216</v>
      </c>
      <c r="C13" s="479">
        <f>SUM(C6:C12)</f>
        <v>0</v>
      </c>
      <c r="D13" s="476"/>
      <c r="E13" s="482">
        <f>SUM(E6:E12)</f>
        <v>0</v>
      </c>
      <c r="F13"/>
      <c r="G13"/>
      <c r="H13"/>
      <c r="I13"/>
      <c r="J13"/>
      <c r="K13"/>
      <c r="L13"/>
      <c r="M13"/>
      <c r="N13"/>
      <c r="O13" s="53"/>
      <c r="P13" s="53"/>
      <c r="Q13" s="53"/>
      <c r="R13" s="53"/>
      <c r="S13" s="53"/>
      <c r="T13" s="53"/>
      <c r="U13" s="53"/>
      <c r="V13" s="53"/>
      <c r="W13" s="53"/>
      <c r="X13" s="53"/>
      <c r="Y13" s="560"/>
      <c r="Z13" s="53"/>
      <c r="AA13" s="53"/>
      <c r="AB13" s="53"/>
      <c r="AC13" s="53"/>
      <c r="AD13" s="53"/>
      <c r="AE13" s="53"/>
      <c r="AF13" s="53"/>
      <c r="AG13" s="53"/>
      <c r="AH13" s="53"/>
      <c r="AI13" s="53"/>
      <c r="AJ13" s="53"/>
      <c r="AK13" s="53"/>
      <c r="AL13" s="53"/>
    </row>
    <row r="14" spans="1:38" x14ac:dyDescent="0.35">
      <c r="Z14" s="53"/>
      <c r="AA14" s="53"/>
      <c r="AB14" s="53"/>
      <c r="AC14" s="53"/>
      <c r="AD14" s="53"/>
      <c r="AE14" s="53"/>
      <c r="AF14" s="53"/>
      <c r="AG14" s="53"/>
      <c r="AH14" s="53"/>
      <c r="AI14" s="53"/>
      <c r="AJ14" s="53"/>
      <c r="AK14" s="53"/>
      <c r="AL14" s="53"/>
    </row>
    <row r="15" spans="1:38" ht="14.25" thickBot="1" x14ac:dyDescent="0.4">
      <c r="A15" s="701" t="s">
        <v>217</v>
      </c>
      <c r="B15" s="702"/>
      <c r="C15" s="702"/>
      <c r="D15" s="702"/>
      <c r="O15" s="53"/>
      <c r="P15" s="53"/>
      <c r="Q15" s="53"/>
      <c r="R15" s="53"/>
      <c r="S15" s="53"/>
      <c r="T15" s="53"/>
      <c r="U15" s="53"/>
      <c r="V15" s="53"/>
      <c r="W15" s="53"/>
      <c r="X15" s="53"/>
      <c r="Y15" s="560"/>
      <c r="Z15" s="53"/>
      <c r="AA15" s="53"/>
      <c r="AB15" s="53"/>
      <c r="AC15" s="53"/>
      <c r="AD15" s="53"/>
      <c r="AE15" s="53"/>
      <c r="AF15" s="53"/>
      <c r="AG15" s="53"/>
      <c r="AH15" s="53"/>
      <c r="AI15" s="53"/>
      <c r="AJ15" s="53"/>
      <c r="AK15" s="53"/>
      <c r="AL15" s="53"/>
    </row>
    <row r="16" spans="1:38" ht="18.399999999999999" customHeight="1" thickBot="1" x14ac:dyDescent="0.4">
      <c r="A16" s="53"/>
      <c r="B16" s="53"/>
      <c r="C16" s="53"/>
      <c r="D16" s="53"/>
      <c r="E16" s="687"/>
      <c r="F16" s="687"/>
      <c r="G16" s="53"/>
      <c r="H16" s="53"/>
      <c r="O16" s="651"/>
      <c r="P16" s="678" t="s">
        <v>740</v>
      </c>
      <c r="Q16" s="678"/>
      <c r="R16" s="678"/>
      <c r="S16" s="678"/>
      <c r="T16" s="678"/>
      <c r="U16" s="678"/>
      <c r="V16" s="678"/>
      <c r="W16" s="678"/>
      <c r="X16" s="678"/>
      <c r="Y16" s="679"/>
      <c r="Z16" s="53"/>
      <c r="AA16" s="53"/>
      <c r="AB16" s="53"/>
      <c r="AC16" s="53"/>
      <c r="AD16" s="53"/>
      <c r="AE16" s="53"/>
      <c r="AF16" s="53"/>
      <c r="AG16" s="53"/>
      <c r="AH16" s="53"/>
      <c r="AI16" s="53"/>
      <c r="AJ16" s="53"/>
      <c r="AK16" s="53"/>
      <c r="AL16" s="53"/>
    </row>
    <row r="17" spans="1:38" ht="27.4" customHeight="1" x14ac:dyDescent="0.4">
      <c r="A17" s="36" t="s">
        <v>218</v>
      </c>
      <c r="B17" s="37"/>
      <c r="C17" s="37"/>
      <c r="D17" s="37"/>
      <c r="E17" s="37"/>
      <c r="F17" s="49" t="s">
        <v>194</v>
      </c>
      <c r="G17" s="50" t="s">
        <v>63</v>
      </c>
      <c r="I17" s="50" t="s">
        <v>64</v>
      </c>
      <c r="O17" s="629"/>
      <c r="P17" s="630">
        <v>0</v>
      </c>
      <c r="Q17" s="630">
        <v>0.2</v>
      </c>
      <c r="R17" s="630">
        <v>0.35</v>
      </c>
      <c r="S17" s="630">
        <v>0.5</v>
      </c>
      <c r="T17" s="630">
        <v>0.75</v>
      </c>
      <c r="U17" s="630">
        <v>1</v>
      </c>
      <c r="V17" s="630">
        <v>1.5</v>
      </c>
      <c r="W17" s="630">
        <v>2.5</v>
      </c>
      <c r="X17" s="630">
        <v>12.5</v>
      </c>
      <c r="Y17" s="631" t="s">
        <v>23</v>
      </c>
      <c r="Z17" s="53"/>
      <c r="AA17" s="53"/>
      <c r="AB17" s="53"/>
      <c r="AC17" s="53"/>
      <c r="AD17" s="53"/>
      <c r="AE17" s="53"/>
      <c r="AF17" s="53"/>
      <c r="AG17" s="53"/>
      <c r="AH17" s="53"/>
      <c r="AI17" s="53"/>
      <c r="AJ17" s="53"/>
      <c r="AK17" s="53"/>
      <c r="AL17" s="53"/>
    </row>
    <row r="18" spans="1:38" ht="15.6" customHeight="1" x14ac:dyDescent="0.35">
      <c r="A18" s="38" t="s">
        <v>219</v>
      </c>
      <c r="B18" s="39"/>
      <c r="C18" s="39"/>
      <c r="D18" s="40"/>
      <c r="E18" s="41" t="s">
        <v>220</v>
      </c>
      <c r="F18" s="483"/>
      <c r="G18" s="491">
        <v>1</v>
      </c>
      <c r="H18" s="492"/>
      <c r="I18" s="492" t="s">
        <v>221</v>
      </c>
      <c r="O18" s="632"/>
      <c r="P18" s="608">
        <f>IF($P$17=G18,F18,0)</f>
        <v>0</v>
      </c>
      <c r="Q18" s="608">
        <f>IF($Q$17=G18,F18,0)</f>
        <v>0</v>
      </c>
      <c r="R18" s="608"/>
      <c r="S18" s="608">
        <f>IF($S$17=G18,F18,0)</f>
        <v>0</v>
      </c>
      <c r="T18" s="608"/>
      <c r="U18" s="608">
        <f>IF($U$17=G18,F18,0)</f>
        <v>0</v>
      </c>
      <c r="V18" s="608">
        <f>IF($V$17=G18,F18,0)</f>
        <v>0</v>
      </c>
      <c r="W18" s="608"/>
      <c r="X18" s="608">
        <f>IF($X$17=G18,F18,0)</f>
        <v>0</v>
      </c>
      <c r="Y18" s="620"/>
      <c r="Z18" s="53"/>
      <c r="AA18" s="53"/>
      <c r="AB18" s="53"/>
      <c r="AC18" s="53"/>
      <c r="AD18" s="53"/>
      <c r="AE18" s="53"/>
      <c r="AF18" s="53"/>
      <c r="AG18" s="53"/>
      <c r="AH18" s="53"/>
      <c r="AI18" s="53"/>
      <c r="AJ18" s="53"/>
      <c r="AK18" s="53"/>
      <c r="AL18" s="53"/>
    </row>
    <row r="19" spans="1:38" ht="15.6" customHeight="1" x14ac:dyDescent="0.35">
      <c r="A19" s="38" t="s">
        <v>222</v>
      </c>
      <c r="B19" s="39"/>
      <c r="C19" s="39"/>
      <c r="D19" s="40"/>
      <c r="E19" s="41" t="s">
        <v>223</v>
      </c>
      <c r="F19" s="483"/>
      <c r="G19" s="491">
        <v>12.5</v>
      </c>
      <c r="H19" s="492"/>
      <c r="I19" s="492" t="s">
        <v>224</v>
      </c>
      <c r="L19" s="53"/>
      <c r="M19" s="53"/>
      <c r="N19" s="53"/>
      <c r="O19" s="632"/>
      <c r="P19" s="608">
        <f>IF($P$17=G19,F19,0)</f>
        <v>0</v>
      </c>
      <c r="Q19" s="608">
        <f>IF($Q$17=G19,F19,0)</f>
        <v>0</v>
      </c>
      <c r="R19" s="608"/>
      <c r="S19" s="608">
        <f>IF($S$17=G19,F19,0)</f>
        <v>0</v>
      </c>
      <c r="T19" s="608"/>
      <c r="U19" s="608">
        <f>IF($U$17=G19,F19,0)</f>
        <v>0</v>
      </c>
      <c r="V19" s="608">
        <f>IF($V$17=G19,F19,0)</f>
        <v>0</v>
      </c>
      <c r="W19" s="608"/>
      <c r="X19" s="608">
        <f>IF($X$17=G19,F19,0)</f>
        <v>0</v>
      </c>
      <c r="Y19" s="620"/>
      <c r="Z19" s="53"/>
      <c r="AA19" s="53"/>
      <c r="AB19" s="53"/>
      <c r="AC19" s="53"/>
      <c r="AD19" s="53"/>
      <c r="AE19" s="53"/>
      <c r="AF19" s="53"/>
      <c r="AG19" s="53"/>
      <c r="AH19" s="53"/>
      <c r="AI19" s="53"/>
      <c r="AJ19" s="53"/>
      <c r="AK19" s="53"/>
      <c r="AL19" s="53"/>
    </row>
    <row r="20" spans="1:38" ht="15.6" customHeight="1" thickBot="1" x14ac:dyDescent="0.45">
      <c r="A20" s="185" t="s">
        <v>225</v>
      </c>
      <c r="B20" s="186"/>
      <c r="C20" s="186"/>
      <c r="D20" s="187"/>
      <c r="E20" s="188" t="s">
        <v>226</v>
      </c>
      <c r="F20" s="484">
        <f>SUM(F18:F19)</f>
        <v>0</v>
      </c>
      <c r="G20" s="598"/>
      <c r="H20" s="492"/>
      <c r="I20" s="492"/>
      <c r="O20" s="632"/>
      <c r="P20" s="608"/>
      <c r="Q20" s="608"/>
      <c r="R20" s="608"/>
      <c r="S20" s="608"/>
      <c r="T20" s="608"/>
      <c r="U20" s="608"/>
      <c r="V20" s="608"/>
      <c r="W20" s="608"/>
      <c r="X20" s="608"/>
      <c r="Y20" s="620"/>
      <c r="Z20" s="53"/>
      <c r="AA20" s="53"/>
      <c r="AB20" s="53"/>
      <c r="AC20" s="53"/>
      <c r="AD20" s="53"/>
      <c r="AE20" s="53"/>
      <c r="AF20" s="53"/>
      <c r="AG20" s="53"/>
      <c r="AH20" s="53"/>
      <c r="AI20" s="53"/>
      <c r="AJ20" s="53"/>
      <c r="AK20" s="53"/>
      <c r="AL20" s="53"/>
    </row>
    <row r="21" spans="1:38" x14ac:dyDescent="0.35">
      <c r="A21" s="53"/>
      <c r="B21" s="53"/>
      <c r="C21" s="53"/>
      <c r="D21" s="53"/>
      <c r="E21" s="53"/>
      <c r="F21" s="53"/>
      <c r="G21" s="53"/>
      <c r="H21" s="53"/>
      <c r="I21" s="492"/>
      <c r="O21" s="632"/>
      <c r="P21" s="608"/>
      <c r="Q21" s="608"/>
      <c r="R21" s="608"/>
      <c r="S21" s="608"/>
      <c r="T21" s="608"/>
      <c r="U21" s="608"/>
      <c r="V21" s="608"/>
      <c r="W21" s="608"/>
      <c r="X21" s="608"/>
      <c r="Y21" s="620"/>
      <c r="Z21" s="53"/>
      <c r="AA21" s="53"/>
      <c r="AB21" s="53"/>
      <c r="AC21" s="53"/>
      <c r="AD21" s="53"/>
      <c r="AE21" s="53"/>
      <c r="AF21" s="53"/>
      <c r="AG21" s="53"/>
      <c r="AH21" s="53"/>
      <c r="AI21" s="53"/>
      <c r="AJ21" s="53"/>
      <c r="AK21" s="53"/>
      <c r="AL21" s="53"/>
    </row>
    <row r="22" spans="1:38" ht="13.15" thickBot="1" x14ac:dyDescent="0.4">
      <c r="A22" s="53"/>
      <c r="B22" s="53"/>
      <c r="C22" s="53"/>
      <c r="D22" s="53"/>
      <c r="E22" s="53"/>
      <c r="F22" s="53"/>
      <c r="G22" s="53"/>
      <c r="H22" s="53"/>
      <c r="I22" s="492"/>
      <c r="O22" s="632"/>
      <c r="P22" s="608"/>
      <c r="Q22" s="608"/>
      <c r="R22" s="608"/>
      <c r="S22" s="608"/>
      <c r="T22" s="608"/>
      <c r="U22" s="608"/>
      <c r="V22" s="608"/>
      <c r="W22" s="608"/>
      <c r="X22" s="608"/>
      <c r="Y22" s="620"/>
      <c r="Z22" s="53"/>
      <c r="AA22" s="53"/>
      <c r="AB22" s="53"/>
      <c r="AC22" s="53"/>
      <c r="AD22" s="53"/>
      <c r="AE22" s="53"/>
      <c r="AF22" s="53"/>
      <c r="AG22" s="53"/>
      <c r="AH22" s="53"/>
      <c r="AI22" s="53"/>
      <c r="AJ22" s="53"/>
      <c r="AK22" s="53"/>
      <c r="AL22" s="53"/>
    </row>
    <row r="23" spans="1:38" ht="13.9" x14ac:dyDescent="0.4">
      <c r="A23" s="36" t="s">
        <v>227</v>
      </c>
      <c r="B23" s="37"/>
      <c r="C23" s="37"/>
      <c r="D23" s="37"/>
      <c r="E23" s="37"/>
      <c r="F23" s="50" t="s">
        <v>194</v>
      </c>
      <c r="I23" s="492"/>
      <c r="O23" s="632"/>
      <c r="P23" s="608"/>
      <c r="Q23" s="608"/>
      <c r="R23" s="608"/>
      <c r="S23" s="608"/>
      <c r="T23" s="608"/>
      <c r="U23" s="608"/>
      <c r="V23" s="608"/>
      <c r="W23" s="608"/>
      <c r="X23" s="608"/>
      <c r="Y23" s="620"/>
      <c r="Z23" s="53"/>
      <c r="AA23" s="53"/>
      <c r="AB23" s="53"/>
      <c r="AC23" s="53"/>
      <c r="AD23" s="53"/>
      <c r="AE23" s="53"/>
      <c r="AF23" s="53"/>
      <c r="AG23" s="53"/>
      <c r="AH23" s="53"/>
      <c r="AI23" s="53"/>
      <c r="AJ23" s="53"/>
      <c r="AK23" s="53"/>
      <c r="AL23" s="53"/>
    </row>
    <row r="24" spans="1:38" x14ac:dyDescent="0.35">
      <c r="A24" s="38" t="s">
        <v>228</v>
      </c>
      <c r="B24" s="39"/>
      <c r="C24" s="39"/>
      <c r="D24" s="40"/>
      <c r="E24" s="41" t="s">
        <v>229</v>
      </c>
      <c r="F24" s="485"/>
      <c r="I24" s="492"/>
      <c r="O24" s="632"/>
      <c r="P24" s="608"/>
      <c r="Q24" s="608"/>
      <c r="R24" s="608"/>
      <c r="S24" s="608"/>
      <c r="T24" s="608"/>
      <c r="U24" s="608"/>
      <c r="V24" s="608"/>
      <c r="W24" s="608"/>
      <c r="X24" s="608"/>
      <c r="Y24" s="620"/>
      <c r="Z24" s="53"/>
      <c r="AA24" s="53"/>
      <c r="AB24" s="53"/>
      <c r="AC24" s="53"/>
      <c r="AD24" s="53"/>
      <c r="AE24" s="53"/>
      <c r="AF24" s="53"/>
      <c r="AG24" s="53"/>
      <c r="AH24" s="53"/>
      <c r="AI24" s="53"/>
      <c r="AJ24" s="53"/>
      <c r="AK24" s="53"/>
      <c r="AL24" s="53"/>
    </row>
    <row r="25" spans="1:38" x14ac:dyDescent="0.35">
      <c r="A25" s="38" t="s">
        <v>230</v>
      </c>
      <c r="B25" s="39"/>
      <c r="C25" s="39"/>
      <c r="D25" s="40"/>
      <c r="E25" s="41" t="s">
        <v>231</v>
      </c>
      <c r="F25" s="485"/>
      <c r="I25" s="492"/>
      <c r="O25" s="632"/>
      <c r="P25" s="608"/>
      <c r="Q25" s="608"/>
      <c r="R25" s="608"/>
      <c r="S25" s="608"/>
      <c r="T25" s="608"/>
      <c r="U25" s="608"/>
      <c r="V25" s="608"/>
      <c r="W25" s="608"/>
      <c r="X25" s="608"/>
      <c r="Y25" s="620"/>
      <c r="Z25" s="53"/>
      <c r="AA25" s="53"/>
      <c r="AB25" s="53"/>
      <c r="AC25" s="53"/>
      <c r="AD25" s="53"/>
      <c r="AE25" s="53"/>
      <c r="AF25" s="53"/>
      <c r="AG25" s="53"/>
      <c r="AH25" s="53"/>
      <c r="AI25" s="53"/>
      <c r="AJ25" s="53"/>
      <c r="AK25" s="53"/>
      <c r="AL25" s="53"/>
    </row>
    <row r="26" spans="1:38" x14ac:dyDescent="0.35">
      <c r="A26" s="38" t="s">
        <v>232</v>
      </c>
      <c r="B26" s="39"/>
      <c r="C26" s="39"/>
      <c r="D26" s="40"/>
      <c r="E26" s="41" t="s">
        <v>233</v>
      </c>
      <c r="F26" s="485"/>
      <c r="I26" s="492"/>
      <c r="O26" s="632"/>
      <c r="P26" s="608"/>
      <c r="Q26" s="608"/>
      <c r="R26" s="608"/>
      <c r="S26" s="608"/>
      <c r="T26" s="608"/>
      <c r="U26" s="608"/>
      <c r="V26" s="608"/>
      <c r="W26" s="608"/>
      <c r="X26" s="608"/>
      <c r="Y26" s="620"/>
      <c r="Z26" s="53"/>
      <c r="AA26" s="53"/>
      <c r="AB26" s="53"/>
      <c r="AC26" s="53"/>
      <c r="AD26" s="53"/>
      <c r="AE26" s="53"/>
      <c r="AF26" s="53"/>
      <c r="AG26" s="53"/>
      <c r="AH26" s="53"/>
      <c r="AI26" s="53"/>
      <c r="AJ26" s="53"/>
      <c r="AK26" s="53"/>
      <c r="AL26" s="53"/>
    </row>
    <row r="27" spans="1:38" ht="13.5" thickBot="1" x14ac:dyDescent="0.45">
      <c r="A27" s="185" t="s">
        <v>234</v>
      </c>
      <c r="B27" s="186"/>
      <c r="C27" s="186"/>
      <c r="D27" s="187"/>
      <c r="E27" s="189" t="s">
        <v>235</v>
      </c>
      <c r="F27" s="559">
        <f>SUM(F24:F26)</f>
        <v>0</v>
      </c>
      <c r="I27" s="492"/>
      <c r="O27" s="632"/>
      <c r="P27" s="608"/>
      <c r="Q27" s="608"/>
      <c r="R27" s="608"/>
      <c r="S27" s="608"/>
      <c r="T27" s="608"/>
      <c r="U27" s="608"/>
      <c r="V27" s="608"/>
      <c r="W27" s="608"/>
      <c r="X27" s="608"/>
      <c r="Y27" s="620"/>
      <c r="Z27" s="53"/>
      <c r="AA27" s="53"/>
      <c r="AB27" s="53"/>
      <c r="AC27" s="53"/>
      <c r="AD27" s="53"/>
      <c r="AE27" s="53"/>
      <c r="AF27" s="53"/>
      <c r="AG27" s="53"/>
      <c r="AH27" s="53"/>
      <c r="AI27" s="53"/>
      <c r="AJ27" s="53"/>
      <c r="AK27" s="53"/>
      <c r="AL27" s="53"/>
    </row>
    <row r="28" spans="1:38" x14ac:dyDescent="0.35">
      <c r="I28" s="492"/>
      <c r="O28" s="632"/>
      <c r="P28" s="608"/>
      <c r="Q28" s="608"/>
      <c r="R28" s="608"/>
      <c r="S28" s="608"/>
      <c r="T28" s="608"/>
      <c r="U28" s="608"/>
      <c r="V28" s="608"/>
      <c r="W28" s="608"/>
      <c r="X28" s="608"/>
      <c r="Y28" s="620"/>
      <c r="Z28" s="53"/>
      <c r="AA28" s="53"/>
      <c r="AB28" s="53"/>
      <c r="AC28" s="53"/>
      <c r="AD28" s="53"/>
      <c r="AE28" s="53"/>
      <c r="AF28" s="53"/>
      <c r="AG28" s="53"/>
      <c r="AH28" s="53"/>
      <c r="AI28" s="53"/>
      <c r="AJ28" s="53"/>
      <c r="AK28" s="53"/>
      <c r="AL28" s="53"/>
    </row>
    <row r="29" spans="1:38" ht="13.15" thickBot="1" x14ac:dyDescent="0.4">
      <c r="I29" s="492"/>
      <c r="O29" s="632"/>
      <c r="P29" s="608"/>
      <c r="Q29" s="608"/>
      <c r="R29" s="608"/>
      <c r="S29" s="608"/>
      <c r="T29" s="608"/>
      <c r="U29" s="608"/>
      <c r="V29" s="608"/>
      <c r="W29" s="608"/>
      <c r="X29" s="608"/>
      <c r="Y29" s="620"/>
      <c r="Z29" s="53"/>
      <c r="AA29" s="53"/>
      <c r="AB29" s="53"/>
      <c r="AC29" s="53"/>
      <c r="AD29" s="53"/>
      <c r="AE29" s="53"/>
      <c r="AF29" s="53"/>
      <c r="AG29" s="53"/>
      <c r="AH29" s="53"/>
      <c r="AI29" s="53"/>
      <c r="AJ29" s="53"/>
      <c r="AK29" s="53"/>
      <c r="AL29" s="53"/>
    </row>
    <row r="30" spans="1:38" ht="13.9" x14ac:dyDescent="0.35">
      <c r="A30" s="699"/>
      <c r="B30" s="700"/>
      <c r="C30" s="700"/>
      <c r="D30" s="700"/>
      <c r="E30" s="700"/>
      <c r="F30" s="49" t="s">
        <v>236</v>
      </c>
      <c r="G30" s="50" t="s">
        <v>63</v>
      </c>
      <c r="I30" s="492"/>
      <c r="O30" s="632"/>
      <c r="P30" s="608"/>
      <c r="Q30" s="608"/>
      <c r="R30" s="608"/>
      <c r="S30" s="608"/>
      <c r="T30" s="608"/>
      <c r="U30" s="608"/>
      <c r="V30" s="608"/>
      <c r="W30" s="608"/>
      <c r="X30" s="608"/>
      <c r="Y30" s="620"/>
      <c r="Z30" s="53"/>
      <c r="AA30" s="53"/>
      <c r="AB30" s="53"/>
      <c r="AC30" s="53"/>
      <c r="AD30" s="53"/>
      <c r="AE30" s="53"/>
      <c r="AF30" s="53"/>
      <c r="AG30" s="53"/>
      <c r="AH30" s="53"/>
      <c r="AI30" s="53"/>
      <c r="AJ30" s="53"/>
      <c r="AK30" s="53"/>
      <c r="AL30" s="53"/>
    </row>
    <row r="31" spans="1:38" x14ac:dyDescent="0.35">
      <c r="A31" s="38" t="s">
        <v>237</v>
      </c>
      <c r="B31" s="39"/>
      <c r="C31" s="39"/>
      <c r="D31" s="40"/>
      <c r="E31" s="41" t="s">
        <v>238</v>
      </c>
      <c r="F31" s="486">
        <f>IF(F26&lt;0.05*'Member Equity &amp; RW Fields'!G33, F26,0.05*'Member Equity &amp; RW Fields'!G33)</f>
        <v>0</v>
      </c>
      <c r="G31" s="491">
        <v>1</v>
      </c>
      <c r="H31" s="492"/>
      <c r="I31" s="492" t="s">
        <v>239</v>
      </c>
      <c r="O31" s="632"/>
      <c r="P31" s="608">
        <f>IF($P$17=G31,F31,0)</f>
        <v>0</v>
      </c>
      <c r="Q31" s="608">
        <f>IF($Q$17=G31,F31,0)</f>
        <v>0</v>
      </c>
      <c r="R31" s="608"/>
      <c r="S31" s="608">
        <f>IF($S$17=G31,F31,0)</f>
        <v>0</v>
      </c>
      <c r="T31" s="608"/>
      <c r="U31" s="608">
        <f>IF($U$17=G31,F31,0)</f>
        <v>0</v>
      </c>
      <c r="V31" s="608">
        <f>IF($V$17=G31,F31,0)</f>
        <v>0</v>
      </c>
      <c r="W31" s="608"/>
      <c r="X31" s="608">
        <f>IF($X$17=G31,F31,0)</f>
        <v>0</v>
      </c>
      <c r="Y31" s="620"/>
      <c r="Z31" s="53"/>
      <c r="AA31" s="53"/>
      <c r="AB31" s="53"/>
      <c r="AC31" s="53"/>
      <c r="AD31" s="53"/>
      <c r="AE31" s="53"/>
      <c r="AF31" s="53"/>
      <c r="AG31" s="53"/>
      <c r="AH31" s="53"/>
      <c r="AI31" s="53"/>
      <c r="AJ31" s="53"/>
      <c r="AK31" s="53"/>
      <c r="AL31" s="53"/>
    </row>
    <row r="32" spans="1:38" x14ac:dyDescent="0.35">
      <c r="A32" s="38" t="s">
        <v>240</v>
      </c>
      <c r="B32" s="39"/>
      <c r="C32" s="39"/>
      <c r="D32" s="40"/>
      <c r="E32" s="41" t="s">
        <v>241</v>
      </c>
      <c r="F32" s="486">
        <f>F26-F31</f>
        <v>0</v>
      </c>
      <c r="G32" s="491">
        <v>0</v>
      </c>
      <c r="H32" s="492"/>
      <c r="I32" s="492"/>
      <c r="O32" s="632"/>
      <c r="P32" s="608">
        <f>IF($P$17=G32,F32,0)</f>
        <v>0</v>
      </c>
      <c r="Q32" s="608">
        <f>IF($Q$17=G32,F32,0)</f>
        <v>0</v>
      </c>
      <c r="R32" s="608"/>
      <c r="S32" s="608">
        <f>IF($S$17=G32,F32,0)</f>
        <v>0</v>
      </c>
      <c r="T32" s="608"/>
      <c r="U32" s="608">
        <f>IF($U$17=G32,F32,0)</f>
        <v>0</v>
      </c>
      <c r="V32" s="608">
        <f>IF($V$17=G32,F32,0)</f>
        <v>0</v>
      </c>
      <c r="W32" s="608"/>
      <c r="X32" s="608">
        <f>IF($X$17=G32,F32,0)</f>
        <v>0</v>
      </c>
      <c r="Y32" s="620"/>
      <c r="Z32" s="53"/>
      <c r="AA32" s="53"/>
      <c r="AB32" s="53"/>
      <c r="AC32" s="53"/>
      <c r="AD32" s="53"/>
      <c r="AE32" s="53"/>
      <c r="AF32" s="53"/>
      <c r="AG32" s="53"/>
      <c r="AH32" s="53"/>
      <c r="AI32" s="53"/>
      <c r="AJ32" s="53"/>
      <c r="AK32" s="53"/>
      <c r="AL32" s="53"/>
    </row>
    <row r="33" spans="1:38" x14ac:dyDescent="0.35">
      <c r="A33" s="38" t="s">
        <v>242</v>
      </c>
      <c r="B33" s="39"/>
      <c r="C33" s="39"/>
      <c r="D33" s="40"/>
      <c r="E33" s="41" t="s">
        <v>243</v>
      </c>
      <c r="F33" s="486">
        <f>IF((F24+F25+F32)&lt;0.1*'Member Equity &amp; RW Fields'!G33, (F24+F25+F32), 0.1*'Member Equity &amp; RW Fields'!G33)</f>
        <v>0</v>
      </c>
      <c r="G33" s="491">
        <v>1</v>
      </c>
      <c r="H33" s="492"/>
      <c r="I33" s="492" t="s">
        <v>244</v>
      </c>
      <c r="O33" s="632"/>
      <c r="P33" s="608">
        <f>IF($P$17=G33,F33,0)</f>
        <v>0</v>
      </c>
      <c r="Q33" s="608">
        <f>IF($Q$17=G33,F33,0)</f>
        <v>0</v>
      </c>
      <c r="R33" s="608"/>
      <c r="S33" s="608">
        <f>IF($S$17=G33,F33,0)</f>
        <v>0</v>
      </c>
      <c r="T33" s="608"/>
      <c r="U33" s="608">
        <f>IF($U$17=G33,F33,0)</f>
        <v>0</v>
      </c>
      <c r="V33" s="608">
        <f>IF($V$17=G33,F33,0)</f>
        <v>0</v>
      </c>
      <c r="W33" s="608"/>
      <c r="X33" s="608">
        <f>IF($X$17=G33,F33,0)</f>
        <v>0</v>
      </c>
      <c r="Y33" s="620"/>
      <c r="Z33" s="53"/>
      <c r="AA33" s="53"/>
      <c r="AB33" s="53"/>
      <c r="AC33" s="53"/>
      <c r="AD33" s="53"/>
      <c r="AE33" s="53"/>
      <c r="AF33" s="53"/>
      <c r="AG33" s="53"/>
      <c r="AH33" s="53"/>
      <c r="AI33" s="53"/>
      <c r="AJ33" s="53"/>
      <c r="AK33" s="53"/>
      <c r="AL33" s="53"/>
    </row>
    <row r="34" spans="1:38" ht="13.15" thickBot="1" x14ac:dyDescent="0.4">
      <c r="A34" s="190" t="s">
        <v>245</v>
      </c>
      <c r="B34" s="191"/>
      <c r="C34" s="191"/>
      <c r="D34" s="192"/>
      <c r="E34" s="189" t="s">
        <v>246</v>
      </c>
      <c r="F34" s="487">
        <f>F24+F25+F32-F33</f>
        <v>0</v>
      </c>
      <c r="G34" s="491">
        <v>0</v>
      </c>
      <c r="H34" s="492"/>
      <c r="I34" s="492"/>
      <c r="O34" s="632"/>
      <c r="P34" s="608">
        <f>IF($P$17=G34,F34,0)</f>
        <v>0</v>
      </c>
      <c r="Q34" s="608">
        <f>IF($Q$17=G34,F34,0)</f>
        <v>0</v>
      </c>
      <c r="R34" s="608"/>
      <c r="S34" s="608">
        <f>IF($S$17=G34,F34,0)</f>
        <v>0</v>
      </c>
      <c r="T34" s="608"/>
      <c r="U34" s="608">
        <f>IF($U$17=G34,F34,0)</f>
        <v>0</v>
      </c>
      <c r="V34" s="608">
        <f>IF($V$17=G34,F34,0)</f>
        <v>0</v>
      </c>
      <c r="W34" s="608"/>
      <c r="X34" s="608">
        <f>IF($X$17=G34,F34,0)</f>
        <v>0</v>
      </c>
      <c r="Y34" s="620"/>
      <c r="Z34" s="53"/>
      <c r="AA34" s="53"/>
      <c r="AB34" s="53"/>
      <c r="AC34" s="53"/>
      <c r="AD34" s="53"/>
      <c r="AE34" s="53"/>
      <c r="AF34" s="53"/>
      <c r="AG34" s="53"/>
      <c r="AH34" s="53"/>
      <c r="AI34" s="53"/>
      <c r="AJ34" s="53"/>
      <c r="AK34" s="53"/>
      <c r="AL34" s="53"/>
    </row>
    <row r="35" spans="1:38" ht="13.15" thickBot="1" x14ac:dyDescent="0.4">
      <c r="I35" s="492"/>
      <c r="O35" s="632"/>
      <c r="P35" s="608"/>
      <c r="Q35" s="608"/>
      <c r="R35" s="608"/>
      <c r="S35" s="608"/>
      <c r="T35" s="608"/>
      <c r="U35" s="608"/>
      <c r="V35" s="608"/>
      <c r="W35" s="608"/>
      <c r="X35" s="608"/>
      <c r="Y35" s="620"/>
      <c r="Z35" s="53"/>
      <c r="AA35" s="53"/>
      <c r="AB35" s="53"/>
      <c r="AC35" s="53"/>
      <c r="AD35" s="53"/>
      <c r="AE35" s="53"/>
      <c r="AF35" s="53"/>
      <c r="AG35" s="53"/>
      <c r="AH35" s="53"/>
      <c r="AI35" s="53"/>
      <c r="AJ35" s="53"/>
      <c r="AK35" s="53"/>
      <c r="AL35" s="53"/>
    </row>
    <row r="36" spans="1:38" ht="13.9" x14ac:dyDescent="0.4">
      <c r="A36" s="36" t="s">
        <v>247</v>
      </c>
      <c r="B36" s="37"/>
      <c r="C36" s="37"/>
      <c r="D36" s="37"/>
      <c r="E36" s="37"/>
      <c r="F36" s="49" t="s">
        <v>194</v>
      </c>
      <c r="G36" s="50" t="s">
        <v>63</v>
      </c>
      <c r="I36" s="492"/>
      <c r="O36" s="632"/>
      <c r="P36" s="608"/>
      <c r="Q36" s="608"/>
      <c r="R36" s="608"/>
      <c r="S36" s="608"/>
      <c r="T36" s="608"/>
      <c r="U36" s="608"/>
      <c r="V36" s="608"/>
      <c r="W36" s="608"/>
      <c r="X36" s="608"/>
      <c r="Y36" s="620"/>
      <c r="Z36" s="53"/>
      <c r="AA36" s="53"/>
      <c r="AB36" s="53"/>
      <c r="AC36" s="53"/>
      <c r="AD36" s="53"/>
      <c r="AE36" s="53"/>
      <c r="AF36" s="53"/>
      <c r="AG36" s="53"/>
      <c r="AH36" s="53"/>
      <c r="AI36" s="53"/>
      <c r="AJ36" s="53"/>
      <c r="AK36" s="53"/>
      <c r="AL36" s="53"/>
    </row>
    <row r="37" spans="1:38" x14ac:dyDescent="0.35">
      <c r="A37" s="193" t="s">
        <v>248</v>
      </c>
      <c r="B37" s="39"/>
      <c r="C37" s="39"/>
      <c r="D37" s="40"/>
      <c r="E37" s="41" t="s">
        <v>249</v>
      </c>
      <c r="F37" s="483"/>
      <c r="G37" s="491">
        <v>0.2</v>
      </c>
      <c r="H37" s="492"/>
      <c r="I37" s="492" t="s">
        <v>250</v>
      </c>
      <c r="O37" s="632"/>
      <c r="P37" s="608">
        <f>IF($P$17=G37,F37,0)</f>
        <v>0</v>
      </c>
      <c r="Q37" s="608">
        <f>IF($Q$17=G37,F37,0)</f>
        <v>0</v>
      </c>
      <c r="R37" s="608"/>
      <c r="S37" s="608">
        <f>IF($S$17=G37,F37,0)</f>
        <v>0</v>
      </c>
      <c r="T37" s="608"/>
      <c r="U37" s="608">
        <f>IF($U$17=G37,F37,0)</f>
        <v>0</v>
      </c>
      <c r="V37" s="608">
        <f>IF($V$17=G37,F37,0)</f>
        <v>0</v>
      </c>
      <c r="W37" s="608"/>
      <c r="X37" s="608">
        <f>IF($X$17=G37,F37,0)</f>
        <v>0</v>
      </c>
      <c r="Y37" s="633"/>
      <c r="Z37" s="53"/>
      <c r="AA37" s="53"/>
      <c r="AB37" s="53"/>
      <c r="AC37" s="53"/>
      <c r="AD37" s="53"/>
      <c r="AE37" s="53"/>
      <c r="AF37" s="53"/>
      <c r="AG37" s="53"/>
      <c r="AH37" s="53"/>
      <c r="AI37" s="53"/>
      <c r="AJ37" s="53"/>
      <c r="AK37" s="53"/>
      <c r="AL37" s="53"/>
    </row>
    <row r="38" spans="1:38" x14ac:dyDescent="0.35">
      <c r="A38" s="193" t="s">
        <v>251</v>
      </c>
      <c r="B38" s="39"/>
      <c r="C38" s="39"/>
      <c r="D38" s="40"/>
      <c r="E38" s="41" t="s">
        <v>252</v>
      </c>
      <c r="F38" s="483"/>
      <c r="G38" s="491">
        <v>0.5</v>
      </c>
      <c r="H38" s="492"/>
      <c r="I38" s="492" t="s">
        <v>250</v>
      </c>
      <c r="O38" s="632"/>
      <c r="P38" s="608">
        <f>IF($P$17=G38,F38,0)</f>
        <v>0</v>
      </c>
      <c r="Q38" s="608">
        <f>IF($Q$17=G38,F38,0)</f>
        <v>0</v>
      </c>
      <c r="R38" s="608"/>
      <c r="S38" s="608">
        <f>IF($S$17=G38,F38,0)</f>
        <v>0</v>
      </c>
      <c r="T38" s="608"/>
      <c r="U38" s="608">
        <f>IF($U$17=G38,F38,0)</f>
        <v>0</v>
      </c>
      <c r="V38" s="608">
        <f>IF($V$17=G38,F38,0)</f>
        <v>0</v>
      </c>
      <c r="W38" s="608"/>
      <c r="X38" s="608">
        <f>IF($X$17=G38,F38,0)</f>
        <v>0</v>
      </c>
      <c r="Y38" s="620"/>
      <c r="Z38" s="53"/>
      <c r="AA38" s="53"/>
      <c r="AB38" s="53"/>
      <c r="AC38" s="53"/>
      <c r="AD38" s="53"/>
      <c r="AE38" s="53"/>
      <c r="AF38" s="53"/>
      <c r="AG38" s="53"/>
      <c r="AH38" s="53"/>
      <c r="AI38" s="53"/>
      <c r="AJ38" s="53"/>
      <c r="AK38" s="53"/>
      <c r="AL38" s="53"/>
    </row>
    <row r="39" spans="1:38" x14ac:dyDescent="0.35">
      <c r="A39" s="193" t="s">
        <v>253</v>
      </c>
      <c r="B39" s="39"/>
      <c r="C39" s="39"/>
      <c r="D39" s="40"/>
      <c r="E39" s="41" t="s">
        <v>254</v>
      </c>
      <c r="F39" s="483"/>
      <c r="G39" s="491">
        <v>1</v>
      </c>
      <c r="H39" s="492"/>
      <c r="I39" s="492" t="s">
        <v>250</v>
      </c>
      <c r="O39" s="632"/>
      <c r="P39" s="608">
        <f>IF($P$17=G39,F39,0)</f>
        <v>0</v>
      </c>
      <c r="Q39" s="608">
        <f>IF($Q$17=G39,F39,0)</f>
        <v>0</v>
      </c>
      <c r="R39" s="608"/>
      <c r="S39" s="608">
        <f>IF($S$17=G39,F39,0)</f>
        <v>0</v>
      </c>
      <c r="T39" s="608"/>
      <c r="U39" s="608">
        <f>IF($U$17=G39,F39,0)</f>
        <v>0</v>
      </c>
      <c r="V39" s="608">
        <f>IF($V$17=G39,F39,0)</f>
        <v>0</v>
      </c>
      <c r="W39" s="608"/>
      <c r="X39" s="608">
        <f>IF($X$17=G39,F39,0)</f>
        <v>0</v>
      </c>
      <c r="Y39" s="633"/>
      <c r="Z39" s="53"/>
      <c r="AA39" s="53"/>
      <c r="AB39" s="53"/>
      <c r="AC39" s="53"/>
      <c r="AD39" s="53"/>
      <c r="AE39" s="53"/>
      <c r="AF39" s="53"/>
      <c r="AG39" s="53"/>
      <c r="AH39" s="53"/>
      <c r="AI39" s="53"/>
      <c r="AJ39" s="53"/>
      <c r="AK39" s="53"/>
      <c r="AL39" s="53"/>
    </row>
    <row r="40" spans="1:38" x14ac:dyDescent="0.35">
      <c r="A40" s="193" t="s">
        <v>255</v>
      </c>
      <c r="B40" s="39"/>
      <c r="C40" s="39"/>
      <c r="D40" s="40"/>
      <c r="E40" s="41" t="s">
        <v>256</v>
      </c>
      <c r="F40" s="483"/>
      <c r="G40" s="491">
        <v>1.5</v>
      </c>
      <c r="H40" s="492"/>
      <c r="I40" s="492" t="s">
        <v>250</v>
      </c>
      <c r="O40" s="632"/>
      <c r="P40" s="608">
        <f>IF($P$17=G40,F40,0)</f>
        <v>0</v>
      </c>
      <c r="Q40" s="608">
        <f>IF($Q$17=G40,F40,0)</f>
        <v>0</v>
      </c>
      <c r="R40" s="608"/>
      <c r="S40" s="608">
        <f>IF($S$17=G40,F40,0)</f>
        <v>0</v>
      </c>
      <c r="T40" s="608"/>
      <c r="U40" s="608">
        <f>IF($U$17=G40,F40,0)</f>
        <v>0</v>
      </c>
      <c r="V40" s="608">
        <f>IF($V$17=G40,F40,0)</f>
        <v>0</v>
      </c>
      <c r="W40" s="608"/>
      <c r="X40" s="608">
        <f>IF($X$17=G40,F40,0)</f>
        <v>0</v>
      </c>
      <c r="Y40" s="620"/>
      <c r="Z40" s="53"/>
      <c r="AA40" s="53"/>
      <c r="AB40" s="53"/>
      <c r="AC40" s="53"/>
      <c r="AD40" s="53"/>
      <c r="AE40" s="53"/>
      <c r="AF40" s="53"/>
      <c r="AG40" s="53"/>
      <c r="AH40" s="53"/>
      <c r="AI40" s="53"/>
      <c r="AJ40" s="53"/>
      <c r="AK40" s="53"/>
      <c r="AL40" s="53"/>
    </row>
    <row r="41" spans="1:38" ht="16.5" customHeight="1" thickBot="1" x14ac:dyDescent="0.45">
      <c r="A41" s="185" t="s">
        <v>257</v>
      </c>
      <c r="B41" s="186"/>
      <c r="C41" s="186"/>
      <c r="D41" s="187"/>
      <c r="E41" s="189" t="s">
        <v>258</v>
      </c>
      <c r="F41" s="484">
        <f>SUM(F37:F40)</f>
        <v>0</v>
      </c>
      <c r="G41" s="598"/>
      <c r="H41" s="492"/>
      <c r="I41" s="492"/>
      <c r="O41" s="632"/>
      <c r="P41" s="608"/>
      <c r="Q41" s="608"/>
      <c r="R41" s="608"/>
      <c r="S41" s="608"/>
      <c r="T41" s="608"/>
      <c r="U41" s="608"/>
      <c r="V41" s="608"/>
      <c r="W41" s="608"/>
      <c r="X41" s="608"/>
      <c r="Y41" s="620"/>
      <c r="Z41" s="53"/>
      <c r="AA41" s="53"/>
      <c r="AB41" s="53"/>
      <c r="AC41" s="53"/>
      <c r="AD41" s="53"/>
      <c r="AE41" s="53"/>
      <c r="AF41" s="53"/>
      <c r="AG41" s="53"/>
      <c r="AH41" s="53"/>
      <c r="AI41" s="53"/>
      <c r="AJ41" s="53"/>
      <c r="AK41" s="53"/>
      <c r="AL41" s="53"/>
    </row>
    <row r="42" spans="1:38" x14ac:dyDescent="0.35">
      <c r="I42" s="492"/>
      <c r="O42" s="632"/>
      <c r="P42" s="608"/>
      <c r="Q42" s="608"/>
      <c r="R42" s="608"/>
      <c r="S42" s="609"/>
      <c r="T42" s="608"/>
      <c r="U42" s="608"/>
      <c r="V42" s="608"/>
      <c r="W42" s="608"/>
      <c r="X42" s="608"/>
      <c r="Y42" s="620"/>
      <c r="Z42" s="53"/>
      <c r="AA42" s="53"/>
      <c r="AB42" s="53"/>
      <c r="AC42" s="53"/>
      <c r="AD42" s="53"/>
      <c r="AE42" s="53"/>
      <c r="AF42" s="53"/>
      <c r="AG42" s="53"/>
      <c r="AH42" s="53"/>
      <c r="AI42" s="53"/>
      <c r="AJ42" s="53"/>
      <c r="AK42" s="53"/>
      <c r="AL42" s="53"/>
    </row>
    <row r="43" spans="1:38" ht="13.15" thickBot="1" x14ac:dyDescent="0.4">
      <c r="I43" s="492"/>
      <c r="O43" s="632"/>
      <c r="P43" s="608"/>
      <c r="Q43" s="608"/>
      <c r="R43" s="608"/>
      <c r="S43" s="608"/>
      <c r="T43" s="608"/>
      <c r="U43" s="608"/>
      <c r="V43" s="608"/>
      <c r="W43" s="608"/>
      <c r="X43" s="608"/>
      <c r="Y43" s="620"/>
      <c r="Z43" s="53"/>
      <c r="AA43" s="53"/>
      <c r="AB43" s="53"/>
      <c r="AC43" s="53"/>
      <c r="AD43" s="53"/>
      <c r="AE43" s="53"/>
      <c r="AF43" s="53"/>
      <c r="AG43" s="53"/>
      <c r="AH43" s="53"/>
      <c r="AI43" s="53"/>
      <c r="AJ43" s="53"/>
      <c r="AK43" s="53"/>
      <c r="AL43" s="53"/>
    </row>
    <row r="44" spans="1:38" ht="13.9" x14ac:dyDescent="0.4">
      <c r="A44" s="36" t="s">
        <v>259</v>
      </c>
      <c r="B44" s="37"/>
      <c r="C44" s="37"/>
      <c r="D44" s="37"/>
      <c r="E44" s="37"/>
      <c r="F44" s="49" t="s">
        <v>194</v>
      </c>
      <c r="G44" s="49" t="s">
        <v>260</v>
      </c>
      <c r="I44" s="492"/>
      <c r="O44" s="632"/>
      <c r="P44" s="608"/>
      <c r="Q44" s="608"/>
      <c r="R44" s="608"/>
      <c r="S44" s="608"/>
      <c r="T44" s="608"/>
      <c r="U44" s="608"/>
      <c r="V44" s="608"/>
      <c r="W44" s="608"/>
      <c r="X44" s="608"/>
      <c r="Y44" s="620"/>
      <c r="Z44" s="53"/>
      <c r="AA44" s="53"/>
      <c r="AB44" s="53"/>
      <c r="AC44" s="53"/>
      <c r="AD44" s="53"/>
      <c r="AE44" s="53"/>
      <c r="AF44" s="53"/>
      <c r="AG44" s="53"/>
      <c r="AH44" s="53"/>
      <c r="AI44" s="53"/>
      <c r="AJ44" s="53"/>
      <c r="AK44" s="53"/>
      <c r="AL44" s="53"/>
    </row>
    <row r="45" spans="1:38" x14ac:dyDescent="0.35">
      <c r="A45" s="38" t="s">
        <v>261</v>
      </c>
      <c r="B45" s="39"/>
      <c r="C45" s="39"/>
      <c r="D45" s="40"/>
      <c r="E45" s="41" t="s">
        <v>262</v>
      </c>
      <c r="F45" s="483"/>
      <c r="G45" s="483"/>
      <c r="H45" s="599" t="s">
        <v>263</v>
      </c>
      <c r="I45" s="492" t="s">
        <v>264</v>
      </c>
      <c r="O45" s="632"/>
      <c r="P45" s="608"/>
      <c r="Q45" s="608"/>
      <c r="R45" s="608"/>
      <c r="S45" s="608"/>
      <c r="T45" s="608"/>
      <c r="U45" s="608"/>
      <c r="V45" s="608"/>
      <c r="W45" s="608"/>
      <c r="X45" s="608"/>
      <c r="Y45" s="620">
        <f>G45</f>
        <v>0</v>
      </c>
      <c r="Z45" s="53"/>
      <c r="AA45" s="53"/>
      <c r="AB45" s="53"/>
      <c r="AC45" s="53"/>
      <c r="AD45" s="53"/>
      <c r="AE45" s="53"/>
      <c r="AF45" s="53"/>
      <c r="AG45" s="53"/>
      <c r="AH45" s="53"/>
      <c r="AI45" s="53"/>
      <c r="AJ45" s="53"/>
      <c r="AK45" s="53"/>
      <c r="AL45" s="53"/>
    </row>
    <row r="46" spans="1:38" x14ac:dyDescent="0.35">
      <c r="A46" s="38" t="s">
        <v>265</v>
      </c>
      <c r="B46" s="39"/>
      <c r="C46" s="39"/>
      <c r="D46" s="40"/>
      <c r="E46" s="41" t="s">
        <v>266</v>
      </c>
      <c r="F46" s="483"/>
      <c r="G46" s="483"/>
      <c r="H46" s="599" t="s">
        <v>267</v>
      </c>
      <c r="I46" s="492" t="s">
        <v>264</v>
      </c>
      <c r="O46" s="632"/>
      <c r="P46" s="608"/>
      <c r="Q46" s="608"/>
      <c r="R46" s="608"/>
      <c r="S46" s="608"/>
      <c r="T46" s="608"/>
      <c r="U46" s="608"/>
      <c r="V46" s="608"/>
      <c r="W46" s="608"/>
      <c r="X46" s="608"/>
      <c r="Y46" s="620">
        <f>G46</f>
        <v>0</v>
      </c>
      <c r="Z46" s="53"/>
      <c r="AA46" s="53"/>
      <c r="AB46" s="53"/>
      <c r="AC46" s="53"/>
      <c r="AD46" s="53"/>
      <c r="AE46" s="53"/>
      <c r="AF46" s="53"/>
      <c r="AG46" s="53"/>
      <c r="AH46" s="53"/>
      <c r="AI46" s="53"/>
      <c r="AJ46" s="53"/>
      <c r="AK46" s="53"/>
      <c r="AL46" s="53"/>
    </row>
    <row r="47" spans="1:38" x14ac:dyDescent="0.35">
      <c r="A47" s="38" t="s">
        <v>268</v>
      </c>
      <c r="B47" s="39"/>
      <c r="C47" s="39"/>
      <c r="D47" s="40"/>
      <c r="E47" s="41" t="s">
        <v>269</v>
      </c>
      <c r="F47" s="483"/>
      <c r="G47" s="489">
        <f>F47*1250%</f>
        <v>0</v>
      </c>
      <c r="H47" s="599" t="s">
        <v>270</v>
      </c>
      <c r="I47" s="492" t="s">
        <v>264</v>
      </c>
      <c r="O47" s="632"/>
      <c r="P47" s="608"/>
      <c r="Q47" s="608"/>
      <c r="R47" s="608"/>
      <c r="S47" s="608"/>
      <c r="T47" s="608"/>
      <c r="U47" s="608"/>
      <c r="V47" s="608"/>
      <c r="W47" s="608"/>
      <c r="X47" s="608"/>
      <c r="Y47" s="620">
        <f>G47</f>
        <v>0</v>
      </c>
      <c r="Z47" s="53"/>
      <c r="AA47" s="53"/>
      <c r="AB47" s="53"/>
      <c r="AC47" s="53"/>
      <c r="AD47" s="53"/>
      <c r="AE47" s="53"/>
      <c r="AF47" s="53"/>
      <c r="AG47" s="53"/>
      <c r="AH47" s="53"/>
      <c r="AI47" s="53"/>
      <c r="AJ47" s="53"/>
      <c r="AK47" s="53"/>
      <c r="AL47" s="53"/>
    </row>
    <row r="48" spans="1:38" ht="13.15" x14ac:dyDescent="0.4">
      <c r="A48" s="194" t="s">
        <v>271</v>
      </c>
      <c r="B48" s="195"/>
      <c r="C48" s="195"/>
      <c r="D48" s="196"/>
      <c r="E48" s="41" t="s">
        <v>272</v>
      </c>
      <c r="F48" s="488">
        <f>SUM(F45:F47)</f>
        <v>0</v>
      </c>
      <c r="G48" s="490"/>
      <c r="H48" s="599"/>
      <c r="I48" s="492"/>
      <c r="O48" s="632"/>
      <c r="P48" s="608"/>
      <c r="Q48" s="608"/>
      <c r="R48" s="608"/>
      <c r="S48" s="608"/>
      <c r="T48" s="608"/>
      <c r="U48" s="608"/>
      <c r="V48" s="608"/>
      <c r="W48" s="608"/>
      <c r="X48" s="608"/>
      <c r="Y48" s="620"/>
      <c r="Z48" s="53"/>
      <c r="AA48" s="53"/>
      <c r="AB48" s="53"/>
      <c r="AC48" s="53"/>
      <c r="AD48" s="53"/>
      <c r="AE48" s="53"/>
      <c r="AF48" s="53"/>
      <c r="AG48" s="53"/>
      <c r="AH48" s="53"/>
      <c r="AI48" s="53"/>
      <c r="AJ48" s="53"/>
      <c r="AK48" s="53"/>
      <c r="AL48" s="53"/>
    </row>
    <row r="49" spans="1:38" ht="13.5" thickBot="1" x14ac:dyDescent="0.45">
      <c r="A49" s="423"/>
      <c r="B49" s="570"/>
      <c r="C49" s="570"/>
      <c r="D49" s="571"/>
      <c r="E49" s="64"/>
      <c r="F49" s="572"/>
      <c r="G49" s="197"/>
      <c r="H49" s="197"/>
      <c r="I49" s="492"/>
      <c r="O49" s="632"/>
      <c r="P49" s="608"/>
      <c r="Q49" s="608"/>
      <c r="R49" s="608"/>
      <c r="S49" s="608"/>
      <c r="T49" s="608"/>
      <c r="U49" s="608"/>
      <c r="V49" s="608"/>
      <c r="W49" s="608"/>
      <c r="X49" s="608"/>
      <c r="Y49" s="620"/>
      <c r="Z49" s="53"/>
      <c r="AA49" s="53"/>
      <c r="AB49" s="53"/>
      <c r="AC49" s="53"/>
      <c r="AD49" s="53"/>
      <c r="AE49" s="53"/>
      <c r="AF49" s="53"/>
      <c r="AG49" s="53"/>
      <c r="AH49" s="53"/>
      <c r="AI49" s="53"/>
      <c r="AJ49" s="53"/>
      <c r="AK49" s="53"/>
      <c r="AL49" s="53"/>
    </row>
    <row r="50" spans="1:38" ht="13.9" x14ac:dyDescent="0.4">
      <c r="A50" s="36" t="s">
        <v>273</v>
      </c>
      <c r="B50" s="37"/>
      <c r="C50" s="37"/>
      <c r="D50" s="37"/>
      <c r="E50" s="37"/>
      <c r="F50" s="49" t="s">
        <v>194</v>
      </c>
      <c r="G50" s="50" t="s">
        <v>63</v>
      </c>
      <c r="I50" s="492"/>
      <c r="O50" s="632"/>
      <c r="P50" s="608"/>
      <c r="Q50" s="608"/>
      <c r="R50" s="608"/>
      <c r="S50" s="608"/>
      <c r="T50" s="608"/>
      <c r="U50" s="608"/>
      <c r="V50" s="608"/>
      <c r="W50" s="608"/>
      <c r="X50" s="608"/>
      <c r="Y50" s="620"/>
      <c r="Z50" s="53"/>
      <c r="AA50" s="53"/>
      <c r="AB50" s="53"/>
      <c r="AC50" s="53"/>
      <c r="AD50" s="53"/>
      <c r="AE50" s="53"/>
      <c r="AF50" s="53"/>
      <c r="AG50" s="53"/>
      <c r="AH50" s="53"/>
      <c r="AI50" s="53"/>
      <c r="AJ50" s="53"/>
      <c r="AK50" s="53"/>
      <c r="AL50" s="53"/>
    </row>
    <row r="51" spans="1:38" x14ac:dyDescent="0.35">
      <c r="A51" s="38" t="s">
        <v>274</v>
      </c>
      <c r="B51" s="39"/>
      <c r="C51" s="39"/>
      <c r="D51" s="40"/>
      <c r="E51" s="41" t="s">
        <v>275</v>
      </c>
      <c r="F51" s="486">
        <f>IF(E7&lt;0.01*'Member Equity &amp; RW Fields'!G33,E7,0.01*'Member Equity &amp; RW Fields'!G33)</f>
        <v>0</v>
      </c>
      <c r="G51" s="491">
        <v>1</v>
      </c>
      <c r="H51" s="492"/>
      <c r="I51" s="492" t="s">
        <v>276</v>
      </c>
      <c r="O51" s="632"/>
      <c r="P51" s="608">
        <f>IF($P$17=G51,F51,0)</f>
        <v>0</v>
      </c>
      <c r="Q51" s="608">
        <f>IF($Q$17=G51,F51,0)</f>
        <v>0</v>
      </c>
      <c r="R51" s="608"/>
      <c r="S51" s="608">
        <f>IF($S$17=G51,F51,0)</f>
        <v>0</v>
      </c>
      <c r="T51" s="608"/>
      <c r="U51" s="608">
        <f>IF($U$17=G51,F51,0)</f>
        <v>0</v>
      </c>
      <c r="V51" s="608">
        <f>IF($V$17=G51,F51,0)</f>
        <v>0</v>
      </c>
      <c r="W51" s="608"/>
      <c r="X51" s="608">
        <f>IF($X$17=G51,F51,0)</f>
        <v>0</v>
      </c>
      <c r="Y51" s="620"/>
      <c r="Z51" s="53"/>
      <c r="AA51" s="53"/>
      <c r="AB51" s="53"/>
      <c r="AC51" s="53"/>
      <c r="AD51" s="53"/>
      <c r="AE51" s="53"/>
      <c r="AF51" s="53"/>
      <c r="AG51" s="53"/>
      <c r="AH51" s="53"/>
      <c r="AI51" s="53"/>
      <c r="AJ51" s="53"/>
      <c r="AK51" s="53"/>
      <c r="AL51" s="53"/>
    </row>
    <row r="52" spans="1:38" x14ac:dyDescent="0.35">
      <c r="A52" s="193" t="s">
        <v>277</v>
      </c>
      <c r="B52" s="39"/>
      <c r="C52" s="39"/>
      <c r="D52" s="40"/>
      <c r="E52" s="41" t="s">
        <v>278</v>
      </c>
      <c r="F52" s="483"/>
      <c r="G52" s="491">
        <v>1</v>
      </c>
      <c r="H52" s="492"/>
      <c r="I52" s="492" t="s">
        <v>279</v>
      </c>
      <c r="O52" s="632"/>
      <c r="P52" s="608">
        <f>IF($P$17=G52,F52,0)</f>
        <v>0</v>
      </c>
      <c r="Q52" s="608">
        <f>IF($Q$17=G52,F52,0)</f>
        <v>0</v>
      </c>
      <c r="R52" s="608"/>
      <c r="S52" s="608">
        <f>IF($S$17=G52,F52,0)</f>
        <v>0</v>
      </c>
      <c r="T52" s="608"/>
      <c r="U52" s="608">
        <f>IF($U$17=G52,F52,0)</f>
        <v>0</v>
      </c>
      <c r="V52" s="608">
        <f>IF($V$17=G52,F52,0)</f>
        <v>0</v>
      </c>
      <c r="W52" s="608"/>
      <c r="X52" s="608">
        <f>IF($X$17=G52,F52,0)</f>
        <v>0</v>
      </c>
      <c r="Y52" s="620"/>
      <c r="Z52" s="53"/>
      <c r="AA52" s="53"/>
      <c r="AB52" s="53"/>
      <c r="AC52" s="53"/>
      <c r="AD52" s="53"/>
      <c r="AE52" s="53"/>
      <c r="AF52" s="53"/>
      <c r="AG52" s="53"/>
      <c r="AH52" s="53"/>
      <c r="AI52" s="53"/>
      <c r="AJ52" s="53"/>
      <c r="AK52" s="53"/>
      <c r="AL52" s="53"/>
    </row>
    <row r="53" spans="1:38" ht="13.15" x14ac:dyDescent="0.4">
      <c r="A53" s="423"/>
      <c r="B53" s="570"/>
      <c r="C53" s="570"/>
      <c r="D53" s="571"/>
      <c r="E53" s="64"/>
      <c r="F53" s="572"/>
      <c r="G53" s="197"/>
      <c r="H53" s="197"/>
      <c r="I53" s="492"/>
      <c r="O53" s="632"/>
      <c r="P53" s="608"/>
      <c r="Q53" s="608"/>
      <c r="R53" s="608"/>
      <c r="S53" s="608"/>
      <c r="T53" s="608"/>
      <c r="U53" s="608"/>
      <c r="V53" s="608"/>
      <c r="W53" s="608"/>
      <c r="X53" s="608"/>
      <c r="Y53" s="620"/>
      <c r="Z53" s="53"/>
      <c r="AA53" s="53"/>
      <c r="AB53" s="53"/>
      <c r="AC53" s="53"/>
      <c r="AD53" s="53"/>
      <c r="AE53" s="53"/>
      <c r="AF53" s="53"/>
      <c r="AG53" s="53"/>
      <c r="AH53" s="53"/>
      <c r="AI53" s="53"/>
      <c r="AJ53" s="53"/>
      <c r="AK53" s="53"/>
      <c r="AL53" s="53"/>
    </row>
    <row r="54" spans="1:38" ht="13.15" thickBot="1" x14ac:dyDescent="0.4">
      <c r="I54" s="492"/>
      <c r="O54" s="632"/>
      <c r="P54" s="608"/>
      <c r="Q54" s="608"/>
      <c r="R54" s="608"/>
      <c r="S54" s="608"/>
      <c r="T54" s="608"/>
      <c r="U54" s="608"/>
      <c r="V54" s="608"/>
      <c r="W54" s="608"/>
      <c r="X54" s="608"/>
      <c r="Y54" s="620"/>
      <c r="Z54" s="53"/>
      <c r="AA54" s="53"/>
      <c r="AB54" s="53"/>
      <c r="AC54" s="53"/>
      <c r="AD54" s="53"/>
      <c r="AE54" s="53"/>
      <c r="AF54" s="53"/>
      <c r="AG54" s="53"/>
      <c r="AH54" s="53"/>
      <c r="AI54" s="53"/>
      <c r="AJ54" s="53"/>
      <c r="AK54" s="53"/>
      <c r="AL54" s="53"/>
    </row>
    <row r="55" spans="1:38" ht="13.9" x14ac:dyDescent="0.4">
      <c r="A55" s="36" t="s">
        <v>280</v>
      </c>
      <c r="B55" s="37"/>
      <c r="C55" s="37"/>
      <c r="D55" s="37"/>
      <c r="E55" s="37"/>
      <c r="F55" s="49" t="s">
        <v>194</v>
      </c>
      <c r="G55" s="49" t="s">
        <v>260</v>
      </c>
      <c r="I55" s="492"/>
      <c r="O55" s="632"/>
      <c r="P55" s="608"/>
      <c r="Q55" s="608"/>
      <c r="R55" s="608"/>
      <c r="S55" s="608"/>
      <c r="T55" s="608"/>
      <c r="U55" s="608"/>
      <c r="V55" s="608"/>
      <c r="W55" s="608"/>
      <c r="X55" s="608"/>
      <c r="Y55" s="620"/>
      <c r="Z55" s="53"/>
      <c r="AA55" s="53"/>
      <c r="AB55" s="53"/>
      <c r="AC55" s="53"/>
      <c r="AD55" s="53"/>
      <c r="AE55" s="53"/>
      <c r="AF55" s="53"/>
      <c r="AG55" s="53"/>
      <c r="AH55" s="53"/>
      <c r="AI55" s="53"/>
      <c r="AJ55" s="53"/>
      <c r="AK55" s="53"/>
      <c r="AL55" s="53"/>
    </row>
    <row r="56" spans="1:38" x14ac:dyDescent="0.35">
      <c r="A56" s="38" t="s">
        <v>281</v>
      </c>
      <c r="B56" s="39"/>
      <c r="C56" s="39"/>
      <c r="D56" s="40"/>
      <c r="E56" s="41" t="s">
        <v>282</v>
      </c>
      <c r="F56" s="483"/>
      <c r="G56" s="483"/>
      <c r="H56" s="599" t="s">
        <v>283</v>
      </c>
      <c r="I56" s="492"/>
      <c r="O56" s="632"/>
      <c r="P56" s="608"/>
      <c r="Q56" s="608"/>
      <c r="R56" s="608"/>
      <c r="S56" s="608"/>
      <c r="T56" s="608"/>
      <c r="U56" s="608"/>
      <c r="V56" s="608"/>
      <c r="W56" s="608"/>
      <c r="X56" s="608"/>
      <c r="Y56" s="620">
        <f>G56</f>
        <v>0</v>
      </c>
      <c r="Z56" s="53"/>
      <c r="AA56" s="53"/>
      <c r="AB56" s="53"/>
      <c r="AC56" s="53"/>
    </row>
    <row r="57" spans="1:38" x14ac:dyDescent="0.35">
      <c r="A57" s="38" t="s">
        <v>284</v>
      </c>
      <c r="B57" s="39"/>
      <c r="C57" s="39"/>
      <c r="D57" s="40"/>
      <c r="E57" s="41" t="s">
        <v>285</v>
      </c>
      <c r="F57" s="486">
        <f>E7-F51</f>
        <v>0</v>
      </c>
      <c r="G57" s="483"/>
      <c r="H57" s="599" t="s">
        <v>286</v>
      </c>
      <c r="I57" s="492" t="s">
        <v>276</v>
      </c>
      <c r="O57" s="632"/>
      <c r="P57" s="608"/>
      <c r="Q57" s="608"/>
      <c r="R57" s="608"/>
      <c r="S57" s="608"/>
      <c r="T57" s="608"/>
      <c r="U57" s="608"/>
      <c r="V57" s="608"/>
      <c r="W57" s="608"/>
      <c r="X57" s="608"/>
      <c r="Y57" s="620">
        <f>G57</f>
        <v>0</v>
      </c>
      <c r="Z57" s="53"/>
      <c r="AA57" s="53"/>
      <c r="AB57" s="53"/>
      <c r="AC57" s="53"/>
    </row>
    <row r="58" spans="1:38" x14ac:dyDescent="0.35">
      <c r="A58" s="38" t="s">
        <v>287</v>
      </c>
      <c r="B58" s="39"/>
      <c r="C58" s="39"/>
      <c r="D58" s="40"/>
      <c r="E58" s="41" t="s">
        <v>288</v>
      </c>
      <c r="F58" s="483"/>
      <c r="G58" s="483"/>
      <c r="H58" s="599" t="s">
        <v>289</v>
      </c>
      <c r="I58" s="492"/>
      <c r="O58" s="632"/>
      <c r="P58" s="608"/>
      <c r="Q58" s="608"/>
      <c r="R58" s="608"/>
      <c r="S58" s="608"/>
      <c r="T58" s="608"/>
      <c r="U58" s="608"/>
      <c r="V58" s="608"/>
      <c r="W58" s="608"/>
      <c r="X58" s="608"/>
      <c r="Y58" s="620">
        <f>G58</f>
        <v>0</v>
      </c>
      <c r="Z58" s="53"/>
      <c r="AA58" s="53"/>
      <c r="AB58" s="53"/>
      <c r="AC58" s="53"/>
    </row>
    <row r="59" spans="1:38" x14ac:dyDescent="0.35">
      <c r="I59" s="492"/>
      <c r="O59" s="621" t="s">
        <v>186</v>
      </c>
      <c r="P59" s="609">
        <f>SUM(P18:P58)</f>
        <v>0</v>
      </c>
      <c r="Q59" s="609">
        <f t="shared" ref="Q59:Y59" si="0">SUM(Q18:Q58)</f>
        <v>0</v>
      </c>
      <c r="R59" s="609">
        <f t="shared" si="0"/>
        <v>0</v>
      </c>
      <c r="S59" s="609">
        <f t="shared" si="0"/>
        <v>0</v>
      </c>
      <c r="T59" s="609">
        <f t="shared" si="0"/>
        <v>0</v>
      </c>
      <c r="U59" s="609">
        <f t="shared" si="0"/>
        <v>0</v>
      </c>
      <c r="V59" s="609">
        <f t="shared" si="0"/>
        <v>0</v>
      </c>
      <c r="W59" s="609">
        <f t="shared" si="0"/>
        <v>0</v>
      </c>
      <c r="X59" s="609">
        <f t="shared" si="0"/>
        <v>0</v>
      </c>
      <c r="Y59" s="622">
        <f t="shared" si="0"/>
        <v>0</v>
      </c>
      <c r="Z59" s="53"/>
      <c r="AA59" s="53"/>
      <c r="AB59" s="53"/>
      <c r="AC59" s="53"/>
    </row>
    <row r="60" spans="1:38" x14ac:dyDescent="0.35">
      <c r="I60" s="492"/>
      <c r="O60" s="616"/>
      <c r="P60" s="634"/>
      <c r="Q60" s="634"/>
      <c r="R60" s="634"/>
      <c r="S60" s="634"/>
      <c r="T60" s="634"/>
      <c r="U60" s="634"/>
      <c r="V60" s="634"/>
      <c r="W60" s="634"/>
      <c r="X60" s="634"/>
      <c r="Y60" s="635"/>
      <c r="Z60" s="53"/>
      <c r="AA60" s="53"/>
      <c r="AB60" s="53"/>
      <c r="AC60" s="53"/>
    </row>
    <row r="61" spans="1:38" ht="20.25" x14ac:dyDescent="0.35">
      <c r="I61" s="492"/>
      <c r="O61" s="616"/>
      <c r="P61" s="617">
        <v>0</v>
      </c>
      <c r="Q61" s="617">
        <v>0.2</v>
      </c>
      <c r="R61" s="617">
        <v>0.35</v>
      </c>
      <c r="S61" s="617">
        <v>0.5</v>
      </c>
      <c r="T61" s="617">
        <v>0.75</v>
      </c>
      <c r="U61" s="617">
        <v>1</v>
      </c>
      <c r="V61" s="617">
        <v>1.5</v>
      </c>
      <c r="W61" s="617">
        <v>2.5</v>
      </c>
      <c r="X61" s="617">
        <v>12.5</v>
      </c>
      <c r="Y61" s="636" t="s">
        <v>23</v>
      </c>
      <c r="Z61" s="53"/>
      <c r="AA61" s="53"/>
      <c r="AB61" s="53"/>
      <c r="AC61" s="53"/>
    </row>
    <row r="62" spans="1:38" ht="13.15" customHeight="1" x14ac:dyDescent="0.35">
      <c r="I62" s="492"/>
      <c r="O62" s="621" t="s">
        <v>189</v>
      </c>
      <c r="P62" s="611">
        <f>P59*P61</f>
        <v>0</v>
      </c>
      <c r="Q62" s="611">
        <f t="shared" ref="Q62:X62" si="1">Q59*Q61</f>
        <v>0</v>
      </c>
      <c r="R62" s="611">
        <f t="shared" si="1"/>
        <v>0</v>
      </c>
      <c r="S62" s="611">
        <f t="shared" si="1"/>
        <v>0</v>
      </c>
      <c r="T62" s="611">
        <f t="shared" si="1"/>
        <v>0</v>
      </c>
      <c r="U62" s="611">
        <f t="shared" si="1"/>
        <v>0</v>
      </c>
      <c r="V62" s="611">
        <f t="shared" si="1"/>
        <v>0</v>
      </c>
      <c r="W62" s="611">
        <f t="shared" si="1"/>
        <v>0</v>
      </c>
      <c r="X62" s="611">
        <f t="shared" si="1"/>
        <v>0</v>
      </c>
      <c r="Y62" s="622">
        <f>Y59</f>
        <v>0</v>
      </c>
      <c r="Z62" s="53"/>
      <c r="AA62" s="53"/>
      <c r="AB62" s="53"/>
      <c r="AC62" s="53"/>
    </row>
    <row r="63" spans="1:38" ht="13.15" thickBot="1" x14ac:dyDescent="0.4">
      <c r="I63" s="492"/>
      <c r="O63" s="625" t="s">
        <v>190</v>
      </c>
      <c r="P63" s="637">
        <f>SUM(P62:Y62)</f>
        <v>0</v>
      </c>
      <c r="Q63" s="638"/>
      <c r="R63" s="638"/>
      <c r="S63" s="638"/>
      <c r="T63" s="638"/>
      <c r="U63" s="638"/>
      <c r="V63" s="638"/>
      <c r="W63" s="638"/>
      <c r="X63" s="638"/>
      <c r="Y63" s="639"/>
      <c r="Z63" s="53"/>
      <c r="AA63" s="53"/>
      <c r="AB63" s="53"/>
      <c r="AC63" s="53"/>
    </row>
    <row r="64" spans="1:38" x14ac:dyDescent="0.35">
      <c r="O64" s="53"/>
      <c r="P64" s="53"/>
      <c r="Q64" s="53"/>
      <c r="R64" s="53"/>
      <c r="S64" s="53"/>
      <c r="T64" s="53"/>
      <c r="U64" s="53"/>
      <c r="V64" s="53"/>
      <c r="W64" s="53"/>
      <c r="X64" s="53"/>
      <c r="Y64" s="560"/>
      <c r="Z64" s="53"/>
      <c r="AA64" s="53"/>
      <c r="AB64" s="53"/>
      <c r="AC64" s="53"/>
    </row>
    <row r="65" spans="1:29" x14ac:dyDescent="0.35">
      <c r="O65" s="53"/>
      <c r="P65" s="53"/>
      <c r="Q65" s="53"/>
      <c r="R65" s="53"/>
      <c r="S65" s="53"/>
      <c r="T65" s="53"/>
      <c r="U65" s="53"/>
      <c r="V65" s="53"/>
      <c r="W65" s="53"/>
      <c r="X65" s="53"/>
      <c r="Y65" s="560"/>
      <c r="Z65" s="53"/>
      <c r="AA65" s="53"/>
      <c r="AB65" s="53"/>
      <c r="AC65" s="53"/>
    </row>
    <row r="66" spans="1:29" ht="23.65" customHeight="1" x14ac:dyDescent="0.4">
      <c r="O66" s="53"/>
      <c r="P66" s="53"/>
      <c r="Q66" s="53"/>
      <c r="R66" s="53"/>
      <c r="S66" s="561"/>
      <c r="T66" s="53"/>
      <c r="U66" s="53"/>
      <c r="V66" s="53"/>
      <c r="W66" s="53"/>
      <c r="X66" s="53"/>
      <c r="Y66" s="560"/>
      <c r="Z66" s="53"/>
      <c r="AA66" s="53"/>
      <c r="AB66" s="53"/>
      <c r="AC66" s="53"/>
    </row>
    <row r="67" spans="1:29" ht="13.15" x14ac:dyDescent="0.4">
      <c r="S67" s="53"/>
      <c r="T67" s="53"/>
      <c r="U67" s="53"/>
      <c r="V67" s="53"/>
      <c r="W67" s="561"/>
      <c r="X67" s="53"/>
      <c r="Y67" s="562"/>
    </row>
    <row r="68" spans="1:29" ht="13.15" customHeight="1" x14ac:dyDescent="0.35">
      <c r="S68" s="53"/>
      <c r="T68" s="53"/>
      <c r="U68" s="53"/>
      <c r="V68" s="53"/>
      <c r="W68" s="53"/>
      <c r="X68" s="53"/>
      <c r="Y68" s="563"/>
    </row>
    <row r="69" spans="1:29" x14ac:dyDescent="0.35">
      <c r="S69" s="53"/>
      <c r="T69" s="53"/>
      <c r="U69" s="53"/>
      <c r="V69" s="53"/>
      <c r="W69" s="53"/>
      <c r="X69" s="53"/>
      <c r="Y69" s="563"/>
    </row>
    <row r="70" spans="1:29" x14ac:dyDescent="0.35">
      <c r="S70" s="53"/>
      <c r="T70" s="53"/>
      <c r="U70" s="53"/>
      <c r="V70" s="53"/>
      <c r="W70" s="53"/>
      <c r="X70" s="53"/>
      <c r="Y70" s="563"/>
    </row>
    <row r="71" spans="1:29" ht="13.15" customHeight="1" x14ac:dyDescent="0.35">
      <c r="S71" s="53"/>
      <c r="T71" s="53"/>
      <c r="U71" s="53"/>
      <c r="V71" s="53"/>
      <c r="W71" s="53"/>
      <c r="X71" s="53"/>
      <c r="Y71" s="563"/>
    </row>
    <row r="72" spans="1:29" ht="30.4" customHeight="1" x14ac:dyDescent="0.35">
      <c r="S72" s="53"/>
      <c r="T72" s="53"/>
      <c r="U72" s="53"/>
      <c r="V72" s="53"/>
      <c r="W72" s="53"/>
      <c r="X72" s="53"/>
      <c r="Y72" s="560"/>
    </row>
    <row r="73" spans="1:29" x14ac:dyDescent="0.35">
      <c r="S73" s="564"/>
      <c r="T73" s="53"/>
      <c r="U73" s="53"/>
      <c r="V73" s="53"/>
      <c r="W73" s="53"/>
      <c r="X73" s="53"/>
      <c r="Y73" s="563"/>
    </row>
    <row r="74" spans="1:29" x14ac:dyDescent="0.35">
      <c r="S74" s="53"/>
      <c r="T74" s="53"/>
      <c r="U74" s="53"/>
      <c r="V74" s="53"/>
      <c r="W74" s="53"/>
      <c r="X74" s="53"/>
      <c r="Y74" s="563"/>
    </row>
    <row r="75" spans="1:29" ht="24.4" customHeight="1" x14ac:dyDescent="0.35">
      <c r="S75" s="53"/>
      <c r="T75" s="53"/>
      <c r="U75" s="53"/>
      <c r="V75" s="53"/>
      <c r="W75" s="53"/>
      <c r="X75" s="53"/>
      <c r="Y75" s="560"/>
    </row>
    <row r="76" spans="1:29" ht="13.15" x14ac:dyDescent="0.4">
      <c r="S76" s="561"/>
      <c r="T76" s="53"/>
      <c r="U76" s="53"/>
      <c r="V76" s="53"/>
      <c r="W76" s="565"/>
      <c r="X76" s="53"/>
      <c r="Y76" s="560"/>
    </row>
    <row r="77" spans="1:29" ht="13.15" x14ac:dyDescent="0.35">
      <c r="S77" s="53"/>
      <c r="T77" s="53"/>
      <c r="U77" s="53"/>
      <c r="V77" s="53"/>
      <c r="W77" s="687"/>
      <c r="X77" s="687"/>
      <c r="Y77" s="566"/>
    </row>
    <row r="78" spans="1:29" x14ac:dyDescent="0.35">
      <c r="S78" s="53"/>
      <c r="T78" s="53"/>
      <c r="U78" s="53"/>
      <c r="V78" s="53"/>
      <c r="W78" s="53"/>
      <c r="X78" s="53"/>
      <c r="Y78" s="563"/>
    </row>
    <row r="79" spans="1:29" x14ac:dyDescent="0.35">
      <c r="A79" s="53"/>
      <c r="B79" s="53"/>
      <c r="C79" s="53"/>
      <c r="D79" s="53"/>
      <c r="E79" s="53"/>
      <c r="F79" s="53"/>
      <c r="G79" s="53"/>
      <c r="H79" s="53"/>
      <c r="S79" s="53"/>
      <c r="T79" s="53"/>
      <c r="U79" s="53"/>
      <c r="V79" s="53"/>
      <c r="W79" s="53"/>
      <c r="X79" s="53"/>
      <c r="Y79" s="563"/>
    </row>
    <row r="80" spans="1:29" x14ac:dyDescent="0.35">
      <c r="S80" s="53"/>
      <c r="T80" s="53"/>
      <c r="U80" s="53"/>
      <c r="V80" s="53"/>
      <c r="W80" s="53"/>
      <c r="X80" s="53"/>
      <c r="Y80" s="563"/>
    </row>
    <row r="81" spans="19:25" x14ac:dyDescent="0.35">
      <c r="S81" s="53"/>
      <c r="T81" s="53"/>
      <c r="U81" s="53"/>
      <c r="V81" s="53"/>
      <c r="W81" s="53"/>
      <c r="X81" s="53"/>
      <c r="Y81" s="563"/>
    </row>
    <row r="82" spans="19:25" ht="13.15" x14ac:dyDescent="0.4">
      <c r="S82" s="561"/>
      <c r="T82" s="53"/>
      <c r="U82" s="53"/>
      <c r="V82" s="53"/>
      <c r="W82" s="53"/>
      <c r="X82" s="53"/>
      <c r="Y82" s="560"/>
    </row>
    <row r="83" spans="19:25" ht="13.15" x14ac:dyDescent="0.4">
      <c r="S83" s="561"/>
      <c r="T83" s="53"/>
      <c r="U83" s="53"/>
      <c r="V83" s="53"/>
      <c r="W83" s="53"/>
      <c r="X83" s="53"/>
      <c r="Y83" s="560"/>
    </row>
    <row r="84" spans="19:25" x14ac:dyDescent="0.35">
      <c r="S84" s="53"/>
      <c r="T84" s="53"/>
      <c r="U84" s="53"/>
      <c r="V84" s="53"/>
      <c r="W84" s="53"/>
      <c r="X84" s="53"/>
      <c r="Y84" s="560"/>
    </row>
    <row r="85" spans="19:25" ht="13.15" x14ac:dyDescent="0.4">
      <c r="S85" s="561"/>
      <c r="T85" s="53"/>
      <c r="U85" s="53"/>
      <c r="V85" s="53"/>
      <c r="W85" s="566"/>
      <c r="X85" s="566"/>
      <c r="Y85" s="566"/>
    </row>
    <row r="86" spans="19:25" x14ac:dyDescent="0.35">
      <c r="S86" s="53"/>
      <c r="T86" s="53"/>
      <c r="U86" s="53"/>
      <c r="V86" s="53"/>
      <c r="W86" s="53"/>
      <c r="X86" s="53"/>
      <c r="Y86" s="560"/>
    </row>
    <row r="87" spans="19:25" x14ac:dyDescent="0.35">
      <c r="S87" s="53"/>
      <c r="T87" s="53"/>
      <c r="U87" s="53"/>
      <c r="V87" s="53"/>
      <c r="W87" s="53"/>
      <c r="X87" s="53"/>
      <c r="Y87" s="560"/>
    </row>
    <row r="88" spans="19:25" x14ac:dyDescent="0.35">
      <c r="S88" s="53"/>
      <c r="T88" s="53"/>
      <c r="U88" s="53"/>
      <c r="V88" s="53"/>
      <c r="W88" s="53"/>
      <c r="X88" s="53"/>
      <c r="Y88" s="560"/>
    </row>
    <row r="89" spans="19:25" x14ac:dyDescent="0.35">
      <c r="S89" s="53"/>
      <c r="T89" s="53"/>
      <c r="U89" s="53"/>
      <c r="V89" s="53"/>
      <c r="W89" s="53"/>
      <c r="X89" s="53"/>
      <c r="Y89" s="560"/>
    </row>
    <row r="90" spans="19:25" ht="13.15" x14ac:dyDescent="0.4">
      <c r="S90" s="561"/>
      <c r="T90" s="53"/>
      <c r="U90" s="53"/>
      <c r="V90" s="53"/>
      <c r="W90" s="53"/>
      <c r="X90" s="53"/>
      <c r="Y90" s="560"/>
    </row>
    <row r="91" spans="19:25" ht="13.15" x14ac:dyDescent="0.4">
      <c r="S91" s="561"/>
      <c r="T91" s="53"/>
      <c r="U91" s="53"/>
      <c r="V91" s="53"/>
      <c r="W91" s="566"/>
      <c r="X91" s="566"/>
      <c r="Y91" s="566"/>
    </row>
    <row r="92" spans="19:25" x14ac:dyDescent="0.35">
      <c r="S92" s="53"/>
      <c r="T92" s="53"/>
      <c r="U92" s="53"/>
      <c r="V92" s="53"/>
      <c r="W92" s="53"/>
      <c r="X92" s="53"/>
      <c r="Y92" s="560"/>
    </row>
    <row r="93" spans="19:25" x14ac:dyDescent="0.35">
      <c r="S93" s="53"/>
      <c r="T93" s="53"/>
      <c r="U93" s="53"/>
      <c r="V93" s="53"/>
      <c r="W93" s="53"/>
      <c r="X93" s="53"/>
      <c r="Y93" s="560"/>
    </row>
    <row r="94" spans="19:25" ht="13.15" x14ac:dyDescent="0.35">
      <c r="S94" s="567"/>
      <c r="T94" s="53"/>
      <c r="U94" s="53"/>
      <c r="V94" s="53"/>
      <c r="W94" s="566"/>
      <c r="X94" s="566"/>
      <c r="Y94" s="566"/>
    </row>
    <row r="95" spans="19:25" x14ac:dyDescent="0.35">
      <c r="S95" s="568"/>
      <c r="T95" s="53"/>
      <c r="U95" s="53"/>
      <c r="V95" s="53"/>
      <c r="W95" s="53"/>
      <c r="X95" s="53"/>
      <c r="Y95" s="560"/>
    </row>
    <row r="96" spans="19:25" x14ac:dyDescent="0.35">
      <c r="S96" s="53"/>
      <c r="T96" s="53"/>
      <c r="U96" s="53"/>
      <c r="V96" s="53"/>
      <c r="W96" s="53"/>
      <c r="X96" s="53"/>
      <c r="Y96" s="560"/>
    </row>
    <row r="97" spans="19:25" x14ac:dyDescent="0.35">
      <c r="S97" s="53"/>
      <c r="T97" s="53"/>
      <c r="U97" s="53"/>
      <c r="V97" s="53"/>
      <c r="W97" s="53"/>
      <c r="X97" s="53"/>
      <c r="Y97" s="560"/>
    </row>
  </sheetData>
  <sheetProtection algorithmName="SHA-512" hashValue="X+MT7CUS6Gvahb2/4plZB3T3vqtHnIvcmfTykGkPP/M9z6YI6IK05daEc0O8QKc0al3QCg1AQgcQ0boQKvLYKw==" saltValue="6eY9SHqabgxlt/tfpTOhOg==" spinCount="100000" sheet="1" objects="1" scenarios="1"/>
  <customSheetViews>
    <customSheetView guid="{E40DDCA7-C2B9-49E0-9BFC-8C5232B8DE4F}" fitToPage="1" hiddenColumns="1">
      <selection activeCell="G5" sqref="G5:G11"/>
      <pageMargins left="0" right="0" top="0" bottom="0" header="0" footer="0"/>
      <printOptions horizontalCentered="1"/>
      <pageSetup orientation="landscape" copies="3" r:id="rId1"/>
      <headerFooter alignWithMargins="0"/>
    </customSheetView>
    <customSheetView guid="{088DDB48-C6D0-4AA2-839D-A6E320432152}" fitToPage="1" hiddenColumns="1">
      <selection activeCell="G5" sqref="G5:G11"/>
      <pageMargins left="0" right="0" top="0" bottom="0" header="0" footer="0"/>
      <printOptions horizontalCentered="1"/>
      <pageSetup orientation="landscape" copies="3" r:id="rId2"/>
      <headerFooter alignWithMargins="0"/>
    </customSheetView>
  </customSheetViews>
  <mergeCells count="10">
    <mergeCell ref="W77:X77"/>
    <mergeCell ref="A3:A5"/>
    <mergeCell ref="B5:C5"/>
    <mergeCell ref="D5:E5"/>
    <mergeCell ref="B3:E3"/>
    <mergeCell ref="B4:E4"/>
    <mergeCell ref="E16:F16"/>
    <mergeCell ref="A30:E30"/>
    <mergeCell ref="A15:D15"/>
    <mergeCell ref="P16:Y16"/>
  </mergeCells>
  <phoneticPr fontId="4" type="noConversion"/>
  <printOptions horizontalCentered="1"/>
  <pageMargins left="0.15748031496062992" right="0.15748031496062992" top="0.98425196850393704" bottom="0.98425196850393704" header="0.51181102362204722" footer="0.51181102362204722"/>
  <pageSetup scale="65" orientation="portrait" copies="3" r:id="rId3"/>
  <headerFooter alignWithMargins="0"/>
  <ignoredErrors>
    <ignoredError sqref="R59 T59 W59" formulaRange="1"/>
  </ignoredError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92D050"/>
    <pageSetUpPr fitToPage="1"/>
  </sheetPr>
  <dimension ref="A1:AC74"/>
  <sheetViews>
    <sheetView showGridLines="0" zoomScaleNormal="100" workbookViewId="0"/>
  </sheetViews>
  <sheetFormatPr defaultColWidth="9.1328125" defaultRowHeight="12.75" x14ac:dyDescent="0.35"/>
  <cols>
    <col min="1" max="1" width="9.1328125" style="18"/>
    <col min="2" max="2" width="18.265625" style="18" customWidth="1"/>
    <col min="3" max="4" width="13.73046875" style="18" customWidth="1"/>
    <col min="5" max="5" width="18.86328125" style="18" customWidth="1"/>
    <col min="6" max="6" width="22.6640625" style="18" customWidth="1"/>
    <col min="7" max="7" width="25.796875" style="18" customWidth="1"/>
    <col min="8" max="8" width="9.1328125" style="18"/>
    <col min="9" max="9" width="20" style="18" customWidth="1"/>
    <col min="10" max="10" width="9.1328125" style="18"/>
    <col min="11" max="11" width="27.9296875" style="18" customWidth="1"/>
    <col min="12" max="12" width="23.265625" style="18" customWidth="1"/>
    <col min="13" max="13" width="12.86328125" style="18" bestFit="1" customWidth="1"/>
    <col min="14" max="14" width="15" style="18" customWidth="1"/>
    <col min="15" max="15" width="13.9296875" style="18" customWidth="1"/>
    <col min="16" max="16" width="15.3984375" style="18" customWidth="1"/>
    <col min="17" max="17" width="12.86328125" style="18" customWidth="1"/>
    <col min="18" max="18" width="15.6640625" style="18" customWidth="1"/>
    <col min="19" max="19" width="16.46484375" style="18" customWidth="1"/>
    <col min="20" max="20" width="14.59765625" style="18" customWidth="1"/>
    <col min="21" max="21" width="12.73046875" style="18" customWidth="1"/>
    <col min="22" max="22" width="15.86328125" style="600" customWidth="1"/>
    <col min="23" max="23" width="21" style="18" customWidth="1"/>
    <col min="24" max="16384" width="9.1328125" style="18"/>
  </cols>
  <sheetData>
    <row r="1" spans="1:29" ht="13.15" thickBot="1" x14ac:dyDescent="0.4">
      <c r="I1" s="581"/>
      <c r="J1" s="582" t="s">
        <v>60</v>
      </c>
      <c r="K1" s="582"/>
      <c r="L1" s="650"/>
      <c r="M1" s="678" t="s">
        <v>740</v>
      </c>
      <c r="N1" s="678"/>
      <c r="O1" s="678"/>
      <c r="P1" s="678"/>
      <c r="Q1" s="678"/>
      <c r="R1" s="678"/>
      <c r="S1" s="678"/>
      <c r="T1" s="678"/>
      <c r="U1" s="678"/>
      <c r="V1" s="679"/>
    </row>
    <row r="2" spans="1:29" ht="32.25" customHeight="1" x14ac:dyDescent="0.35">
      <c r="A2" s="198" t="s">
        <v>290</v>
      </c>
      <c r="B2" s="199"/>
      <c r="C2" s="199"/>
      <c r="D2" s="199"/>
      <c r="E2" s="199"/>
      <c r="F2" s="272" t="s">
        <v>62</v>
      </c>
      <c r="G2" s="199"/>
      <c r="H2" s="50" t="s">
        <v>63</v>
      </c>
      <c r="I2" s="50" t="s">
        <v>64</v>
      </c>
      <c r="L2" s="640"/>
      <c r="M2" s="617">
        <v>0</v>
      </c>
      <c r="N2" s="617">
        <v>0.2</v>
      </c>
      <c r="O2" s="617">
        <v>0.35</v>
      </c>
      <c r="P2" s="617">
        <v>0.5</v>
      </c>
      <c r="Q2" s="617">
        <v>0.75</v>
      </c>
      <c r="R2" s="617">
        <v>1</v>
      </c>
      <c r="S2" s="617">
        <v>1.5</v>
      </c>
      <c r="T2" s="617">
        <v>2.5</v>
      </c>
      <c r="U2" s="617">
        <v>12.5</v>
      </c>
      <c r="V2" s="636" t="s">
        <v>23</v>
      </c>
      <c r="W2" s="277"/>
      <c r="X2" s="277"/>
      <c r="Y2" s="277"/>
      <c r="Z2" s="277"/>
      <c r="AA2" s="277"/>
      <c r="AB2" s="277"/>
      <c r="AC2" s="277"/>
    </row>
    <row r="3" spans="1:29" s="277" customFormat="1" ht="17.25" customHeight="1" x14ac:dyDescent="0.35">
      <c r="A3" s="38" t="s">
        <v>291</v>
      </c>
      <c r="B3" s="200"/>
      <c r="C3" s="200"/>
      <c r="D3" s="201"/>
      <c r="E3" s="41"/>
      <c r="F3" s="498"/>
      <c r="G3" s="493" t="s">
        <v>292</v>
      </c>
      <c r="H3" s="463">
        <v>0</v>
      </c>
      <c r="I3" s="494" t="s">
        <v>293</v>
      </c>
      <c r="L3" s="640"/>
      <c r="M3" s="612">
        <f>IF($M$2=H3,F3,0)</f>
        <v>0</v>
      </c>
      <c r="N3" s="612">
        <f>IF($N$2=H3,F3,0)</f>
        <v>0</v>
      </c>
      <c r="O3" s="612">
        <f>IF($O$2=H3,F3,0)</f>
        <v>0</v>
      </c>
      <c r="P3" s="612">
        <f>IF($P$2=H3,F3,0)</f>
        <v>0</v>
      </c>
      <c r="Q3" s="612">
        <f>IF($Q$2=H3,F3,0)</f>
        <v>0</v>
      </c>
      <c r="R3" s="612">
        <f>IF($R$2=H3,F3,0)</f>
        <v>0</v>
      </c>
      <c r="S3" s="612">
        <f>IF($S$2=H3,F3,0)</f>
        <v>0</v>
      </c>
      <c r="T3" s="612">
        <f>IF($T$2=H3,F3,0)</f>
        <v>0</v>
      </c>
      <c r="U3" s="612">
        <f>IF($U$2=H3,F3,0)</f>
        <v>0</v>
      </c>
      <c r="V3" s="641"/>
    </row>
    <row r="4" spans="1:29" s="277" customFormat="1" ht="17.25" customHeight="1" x14ac:dyDescent="0.35">
      <c r="A4" s="202" t="s">
        <v>294</v>
      </c>
      <c r="B4" s="203"/>
      <c r="C4" s="203"/>
      <c r="D4" s="204"/>
      <c r="E4" s="62"/>
      <c r="F4" s="498"/>
      <c r="G4" s="493" t="s">
        <v>295</v>
      </c>
      <c r="H4" s="463">
        <v>0</v>
      </c>
      <c r="I4" s="494" t="s">
        <v>296</v>
      </c>
      <c r="L4" s="640"/>
      <c r="M4" s="612">
        <f>IF($M$2=H4,F4,0)</f>
        <v>0</v>
      </c>
      <c r="N4" s="612">
        <f t="shared" ref="N4:N47" si="0">IF($N$2=H4,F4,0)</f>
        <v>0</v>
      </c>
      <c r="O4" s="612">
        <f t="shared" ref="O4:O47" si="1">IF($O$2=H4,F4,0)</f>
        <v>0</v>
      </c>
      <c r="P4" s="612">
        <f t="shared" ref="P4:P47" si="2">IF($P$2=H4,F4,0)</f>
        <v>0</v>
      </c>
      <c r="Q4" s="612">
        <f t="shared" ref="Q4:Q47" si="3">IF($Q$2=H4,F4,0)</f>
        <v>0</v>
      </c>
      <c r="R4" s="612">
        <f t="shared" ref="R4:R47" si="4">IF($R$2=H4,F4,0)</f>
        <v>0</v>
      </c>
      <c r="S4" s="612">
        <f t="shared" ref="S4:S47" si="5">IF($S$2=H4,F4,0)</f>
        <v>0</v>
      </c>
      <c r="T4" s="612">
        <f t="shared" ref="T4:T47" si="6">IF($T$2=H4,F4,0)</f>
        <v>0</v>
      </c>
      <c r="U4" s="612">
        <f t="shared" ref="U4:U47" si="7">IF($U$2=H4,F4,0)</f>
        <v>0</v>
      </c>
      <c r="V4" s="641"/>
    </row>
    <row r="5" spans="1:29" ht="17.25" customHeight="1" x14ac:dyDescent="0.35">
      <c r="A5" s="202" t="s">
        <v>297</v>
      </c>
      <c r="B5" s="203"/>
      <c r="C5" s="203"/>
      <c r="D5" s="205"/>
      <c r="E5" s="62"/>
      <c r="F5" s="498"/>
      <c r="G5" s="493" t="s">
        <v>298</v>
      </c>
      <c r="H5" s="463">
        <v>0</v>
      </c>
      <c r="I5" s="494" t="s">
        <v>88</v>
      </c>
      <c r="L5" s="640"/>
      <c r="M5" s="612">
        <f t="shared" ref="M5:M47" si="8">IF($M$2=H5,F5,0)</f>
        <v>0</v>
      </c>
      <c r="N5" s="612">
        <f t="shared" si="0"/>
        <v>0</v>
      </c>
      <c r="O5" s="612">
        <f t="shared" si="1"/>
        <v>0</v>
      </c>
      <c r="P5" s="612">
        <f t="shared" si="2"/>
        <v>0</v>
      </c>
      <c r="Q5" s="612">
        <f t="shared" si="3"/>
        <v>0</v>
      </c>
      <c r="R5" s="612">
        <f t="shared" si="4"/>
        <v>0</v>
      </c>
      <c r="S5" s="612">
        <f t="shared" si="5"/>
        <v>0</v>
      </c>
      <c r="T5" s="612">
        <f t="shared" si="6"/>
        <v>0</v>
      </c>
      <c r="U5" s="612">
        <f t="shared" si="7"/>
        <v>0</v>
      </c>
      <c r="V5" s="641"/>
      <c r="W5" s="277"/>
      <c r="X5" s="277"/>
      <c r="Y5" s="277"/>
      <c r="Z5" s="277"/>
      <c r="AA5" s="277"/>
      <c r="AB5" s="277"/>
      <c r="AC5" s="277"/>
    </row>
    <row r="6" spans="1:29" ht="17.25" customHeight="1" x14ac:dyDescent="0.35">
      <c r="A6" s="202" t="s">
        <v>299</v>
      </c>
      <c r="B6" s="203"/>
      <c r="C6" s="203"/>
      <c r="D6" s="205"/>
      <c r="E6" s="62"/>
      <c r="F6" s="498"/>
      <c r="G6" s="493" t="s">
        <v>300</v>
      </c>
      <c r="H6" s="463">
        <v>0.2</v>
      </c>
      <c r="I6" s="494" t="s">
        <v>91</v>
      </c>
      <c r="L6" s="640"/>
      <c r="M6" s="612">
        <f>IF($M$2=H6,F6,0)</f>
        <v>0</v>
      </c>
      <c r="N6" s="612">
        <f>IF($N$2=H6,F6,0)</f>
        <v>0</v>
      </c>
      <c r="O6" s="612">
        <f t="shared" ref="O6" si="9">IF($O$2=H6,F6,0)</f>
        <v>0</v>
      </c>
      <c r="P6" s="612">
        <f t="shared" ref="P6" si="10">IF($P$2=H6,F6,0)</f>
        <v>0</v>
      </c>
      <c r="Q6" s="612">
        <f t="shared" ref="Q6" si="11">IF($Q$2=H6,F6,0)</f>
        <v>0</v>
      </c>
      <c r="R6" s="612">
        <f t="shared" ref="R6" si="12">IF($R$2=H6,F6,0)</f>
        <v>0</v>
      </c>
      <c r="S6" s="612">
        <f t="shared" ref="S6" si="13">IF($S$2=H6,F6,0)</f>
        <v>0</v>
      </c>
      <c r="T6" s="612">
        <f t="shared" ref="T6" si="14">IF($T$2=H6,F6,0)</f>
        <v>0</v>
      </c>
      <c r="U6" s="612">
        <f t="shared" ref="U6" si="15">IF($U$2=H6,F6,0)</f>
        <v>0</v>
      </c>
      <c r="V6" s="641"/>
      <c r="W6" s="277"/>
      <c r="X6" s="277"/>
      <c r="Y6" s="277"/>
      <c r="Z6" s="277"/>
      <c r="AA6" s="277"/>
      <c r="AB6" s="277"/>
      <c r="AC6" s="277"/>
    </row>
    <row r="7" spans="1:29" ht="17.25" customHeight="1" x14ac:dyDescent="0.35">
      <c r="A7" s="202" t="s">
        <v>301</v>
      </c>
      <c r="B7" s="203"/>
      <c r="C7" s="203"/>
      <c r="D7" s="205"/>
      <c r="E7" s="62"/>
      <c r="F7" s="498"/>
      <c r="G7" s="493" t="s">
        <v>302</v>
      </c>
      <c r="H7" s="463">
        <v>0.5</v>
      </c>
      <c r="I7" s="494" t="s">
        <v>94</v>
      </c>
      <c r="L7" s="640"/>
      <c r="M7" s="612">
        <f t="shared" ref="M7" si="16">IF($M$2=H7,F7,0)</f>
        <v>0</v>
      </c>
      <c r="N7" s="612">
        <f>IF($N$2=H7,F7,0)</f>
        <v>0</v>
      </c>
      <c r="O7" s="612">
        <f t="shared" ref="O7" si="17">IF($O$2=H7,F7,0)</f>
        <v>0</v>
      </c>
      <c r="P7" s="612">
        <f t="shared" ref="P7" si="18">IF($P$2=H7,F7,0)</f>
        <v>0</v>
      </c>
      <c r="Q7" s="612">
        <f t="shared" ref="Q7" si="19">IF($Q$2=H7,F7,0)</f>
        <v>0</v>
      </c>
      <c r="R7" s="612">
        <f t="shared" ref="R7" si="20">IF($R$2=H7,F7,0)</f>
        <v>0</v>
      </c>
      <c r="S7" s="612">
        <f t="shared" ref="S7" si="21">IF($S$2=H7,F7,0)</f>
        <v>0</v>
      </c>
      <c r="T7" s="612">
        <f t="shared" ref="T7" si="22">IF($T$2=H7,F7,0)</f>
        <v>0</v>
      </c>
      <c r="U7" s="612">
        <f t="shared" ref="U7" si="23">IF($U$2=H7,F7,0)</f>
        <v>0</v>
      </c>
      <c r="V7" s="641"/>
      <c r="W7" s="277"/>
      <c r="X7" s="277"/>
      <c r="Y7" s="277"/>
      <c r="Z7" s="277"/>
      <c r="AA7" s="277"/>
      <c r="AB7" s="277"/>
      <c r="AC7" s="277"/>
    </row>
    <row r="8" spans="1:29" x14ac:dyDescent="0.35">
      <c r="A8" s="65" t="s">
        <v>303</v>
      </c>
      <c r="B8" s="203"/>
      <c r="C8" s="203"/>
      <c r="D8" s="205"/>
      <c r="E8" s="405"/>
      <c r="F8" s="578"/>
      <c r="G8" s="493"/>
      <c r="H8" s="463"/>
      <c r="I8" s="494"/>
      <c r="L8" s="640"/>
      <c r="M8" s="612">
        <f t="shared" si="8"/>
        <v>0</v>
      </c>
      <c r="N8" s="612">
        <f t="shared" si="0"/>
        <v>0</v>
      </c>
      <c r="O8" s="612">
        <f t="shared" si="1"/>
        <v>0</v>
      </c>
      <c r="P8" s="612">
        <f t="shared" si="2"/>
        <v>0</v>
      </c>
      <c r="Q8" s="612">
        <f t="shared" si="3"/>
        <v>0</v>
      </c>
      <c r="R8" s="612">
        <f t="shared" si="4"/>
        <v>0</v>
      </c>
      <c r="S8" s="612">
        <f t="shared" si="5"/>
        <v>0</v>
      </c>
      <c r="T8" s="612">
        <f t="shared" si="6"/>
        <v>0</v>
      </c>
      <c r="U8" s="612">
        <f t="shared" si="7"/>
        <v>0</v>
      </c>
      <c r="V8" s="641"/>
      <c r="W8" s="277"/>
      <c r="X8" s="277"/>
      <c r="Y8" s="277"/>
      <c r="Z8" s="277"/>
      <c r="AA8" s="277"/>
      <c r="AB8" s="277"/>
      <c r="AC8" s="277"/>
    </row>
    <row r="9" spans="1:29" ht="17.25" customHeight="1" x14ac:dyDescent="0.35">
      <c r="A9" s="54" t="s">
        <v>304</v>
      </c>
      <c r="B9" s="206"/>
      <c r="C9" s="206"/>
      <c r="D9" s="207"/>
      <c r="E9" s="406"/>
      <c r="F9" s="498"/>
      <c r="G9" s="493" t="s">
        <v>305</v>
      </c>
      <c r="H9" s="463">
        <v>0.2</v>
      </c>
      <c r="I9" s="494" t="s">
        <v>306</v>
      </c>
      <c r="L9" s="640"/>
      <c r="M9" s="612">
        <f t="shared" si="8"/>
        <v>0</v>
      </c>
      <c r="N9" s="612">
        <f t="shared" si="0"/>
        <v>0</v>
      </c>
      <c r="O9" s="612">
        <f t="shared" si="1"/>
        <v>0</v>
      </c>
      <c r="P9" s="612">
        <f t="shared" si="2"/>
        <v>0</v>
      </c>
      <c r="Q9" s="612">
        <f t="shared" si="3"/>
        <v>0</v>
      </c>
      <c r="R9" s="612">
        <f t="shared" si="4"/>
        <v>0</v>
      </c>
      <c r="S9" s="612">
        <f t="shared" si="5"/>
        <v>0</v>
      </c>
      <c r="T9" s="612">
        <f t="shared" si="6"/>
        <v>0</v>
      </c>
      <c r="U9" s="612">
        <f t="shared" si="7"/>
        <v>0</v>
      </c>
      <c r="V9" s="641"/>
      <c r="W9" s="277"/>
      <c r="X9" s="277"/>
      <c r="Y9" s="277"/>
      <c r="Z9" s="277"/>
      <c r="AA9" s="277"/>
      <c r="AB9" s="277"/>
      <c r="AC9" s="277"/>
    </row>
    <row r="10" spans="1:29" ht="24.75" customHeight="1" x14ac:dyDescent="0.35">
      <c r="A10" s="705" t="s">
        <v>307</v>
      </c>
      <c r="B10" s="706"/>
      <c r="C10" s="706"/>
      <c r="D10" s="706"/>
      <c r="E10" s="706"/>
      <c r="F10" s="498"/>
      <c r="G10" s="493" t="s">
        <v>308</v>
      </c>
      <c r="H10" s="463">
        <v>0.2</v>
      </c>
      <c r="I10" s="494" t="s">
        <v>309</v>
      </c>
      <c r="L10" s="640"/>
      <c r="M10" s="612">
        <f t="shared" ref="M10" si="24">IF($M$2=H10,F10,0)</f>
        <v>0</v>
      </c>
      <c r="N10" s="612">
        <f t="shared" ref="N10" si="25">IF($N$2=H10,F10,0)</f>
        <v>0</v>
      </c>
      <c r="O10" s="612">
        <f t="shared" ref="O10" si="26">IF($O$2=H10,F10,0)</f>
        <v>0</v>
      </c>
      <c r="P10" s="612">
        <f t="shared" ref="P10" si="27">IF($P$2=H10,F10,0)</f>
        <v>0</v>
      </c>
      <c r="Q10" s="612">
        <f t="shared" ref="Q10" si="28">IF($Q$2=H10,F10,0)</f>
        <v>0</v>
      </c>
      <c r="R10" s="612">
        <f t="shared" ref="R10" si="29">IF($R$2=H10,F10,0)</f>
        <v>0</v>
      </c>
      <c r="S10" s="612">
        <f t="shared" ref="S10" si="30">IF($S$2=H10,F10,0)</f>
        <v>0</v>
      </c>
      <c r="T10" s="612">
        <f t="shared" ref="T10" si="31">IF($T$2=H10,F10,0)</f>
        <v>0</v>
      </c>
      <c r="U10" s="612">
        <f t="shared" ref="U10" si="32">IF($U$2=H10,F10,0)</f>
        <v>0</v>
      </c>
      <c r="V10" s="641"/>
      <c r="W10" s="277"/>
      <c r="X10" s="277"/>
      <c r="Y10" s="277"/>
      <c r="Z10" s="277"/>
      <c r="AA10" s="277"/>
      <c r="AB10" s="277"/>
      <c r="AC10" s="277"/>
    </row>
    <row r="11" spans="1:29" ht="27" customHeight="1" x14ac:dyDescent="0.35">
      <c r="A11" s="705" t="s">
        <v>310</v>
      </c>
      <c r="B11" s="706"/>
      <c r="C11" s="706"/>
      <c r="D11" s="706"/>
      <c r="E11" s="706"/>
      <c r="F11" s="498"/>
      <c r="G11" s="493" t="s">
        <v>311</v>
      </c>
      <c r="H11" s="463">
        <v>0.5</v>
      </c>
      <c r="I11" s="494" t="s">
        <v>312</v>
      </c>
      <c r="L11" s="640"/>
      <c r="M11" s="612">
        <f t="shared" ref="M11:M13" si="33">IF($M$2=H11,F11,0)</f>
        <v>0</v>
      </c>
      <c r="N11" s="612">
        <f t="shared" ref="N11:N13" si="34">IF($N$2=H11,F11,0)</f>
        <v>0</v>
      </c>
      <c r="O11" s="612">
        <f t="shared" ref="O11:O13" si="35">IF($O$2=H11,F11,0)</f>
        <v>0</v>
      </c>
      <c r="P11" s="612">
        <f t="shared" ref="P11:P13" si="36">IF($P$2=H11,F11,0)</f>
        <v>0</v>
      </c>
      <c r="Q11" s="612">
        <f t="shared" ref="Q11:Q13" si="37">IF($Q$2=H11,F11,0)</f>
        <v>0</v>
      </c>
      <c r="R11" s="612">
        <f t="shared" ref="R11:R13" si="38">IF($R$2=H11,F11,0)</f>
        <v>0</v>
      </c>
      <c r="S11" s="612">
        <f t="shared" ref="S11:S13" si="39">IF($S$2=H11,F11,0)</f>
        <v>0</v>
      </c>
      <c r="T11" s="612">
        <f t="shared" ref="T11:T13" si="40">IF($T$2=H11,F11,0)</f>
        <v>0</v>
      </c>
      <c r="U11" s="612">
        <f t="shared" ref="U11:U13" si="41">IF($U$2=H11,F11,0)</f>
        <v>0</v>
      </c>
      <c r="V11" s="641"/>
      <c r="W11" s="277"/>
      <c r="X11" s="277"/>
      <c r="Y11" s="277"/>
      <c r="Z11" s="277"/>
      <c r="AA11" s="277"/>
      <c r="AB11" s="277"/>
      <c r="AC11" s="277"/>
    </row>
    <row r="12" spans="1:29" ht="17.25" customHeight="1" x14ac:dyDescent="0.35">
      <c r="A12" s="54" t="s">
        <v>313</v>
      </c>
      <c r="B12" s="206"/>
      <c r="C12" s="206"/>
      <c r="D12" s="207"/>
      <c r="E12" s="58"/>
      <c r="F12" s="498"/>
      <c r="G12" s="493" t="s">
        <v>314</v>
      </c>
      <c r="H12" s="463">
        <v>0</v>
      </c>
      <c r="I12" s="494" t="s">
        <v>315</v>
      </c>
      <c r="L12" s="640"/>
      <c r="M12" s="612">
        <f t="shared" si="33"/>
        <v>0</v>
      </c>
      <c r="N12" s="612">
        <f t="shared" si="34"/>
        <v>0</v>
      </c>
      <c r="O12" s="612">
        <f t="shared" si="35"/>
        <v>0</v>
      </c>
      <c r="P12" s="612">
        <f t="shared" si="36"/>
        <v>0</v>
      </c>
      <c r="Q12" s="612">
        <f t="shared" si="37"/>
        <v>0</v>
      </c>
      <c r="R12" s="612">
        <f t="shared" si="38"/>
        <v>0</v>
      </c>
      <c r="S12" s="612">
        <f t="shared" si="39"/>
        <v>0</v>
      </c>
      <c r="T12" s="612">
        <f t="shared" si="40"/>
        <v>0</v>
      </c>
      <c r="U12" s="612">
        <f t="shared" si="41"/>
        <v>0</v>
      </c>
      <c r="V12" s="641"/>
      <c r="W12" s="277"/>
      <c r="X12" s="277"/>
      <c r="Y12" s="277"/>
      <c r="Z12" s="277"/>
      <c r="AA12" s="277"/>
      <c r="AB12" s="277"/>
      <c r="AC12" s="277"/>
    </row>
    <row r="13" spans="1:29" ht="17.25" customHeight="1" x14ac:dyDescent="0.35">
      <c r="A13" s="54" t="s">
        <v>316</v>
      </c>
      <c r="B13" s="206"/>
      <c r="C13" s="206"/>
      <c r="D13" s="207"/>
      <c r="E13" s="58"/>
      <c r="F13" s="498"/>
      <c r="G13" s="493" t="s">
        <v>317</v>
      </c>
      <c r="H13" s="463">
        <v>0.2</v>
      </c>
      <c r="I13" s="494" t="s">
        <v>318</v>
      </c>
      <c r="L13" s="640"/>
      <c r="M13" s="612">
        <f t="shared" si="33"/>
        <v>0</v>
      </c>
      <c r="N13" s="612">
        <f t="shared" si="34"/>
        <v>0</v>
      </c>
      <c r="O13" s="612">
        <f t="shared" si="35"/>
        <v>0</v>
      </c>
      <c r="P13" s="612">
        <f t="shared" si="36"/>
        <v>0</v>
      </c>
      <c r="Q13" s="612">
        <f t="shared" si="37"/>
        <v>0</v>
      </c>
      <c r="R13" s="612">
        <f t="shared" si="38"/>
        <v>0</v>
      </c>
      <c r="S13" s="612">
        <f t="shared" si="39"/>
        <v>0</v>
      </c>
      <c r="T13" s="612">
        <f t="shared" si="40"/>
        <v>0</v>
      </c>
      <c r="U13" s="612">
        <f t="shared" si="41"/>
        <v>0</v>
      </c>
      <c r="V13" s="641"/>
      <c r="W13" s="277"/>
      <c r="X13" s="277"/>
      <c r="Y13" s="277"/>
      <c r="Z13" s="277"/>
      <c r="AA13" s="277"/>
      <c r="AB13" s="277"/>
      <c r="AC13" s="277"/>
    </row>
    <row r="14" spans="1:29" ht="17.25" customHeight="1" x14ac:dyDescent="0.35">
      <c r="A14" s="54" t="s">
        <v>319</v>
      </c>
      <c r="B14" s="206"/>
      <c r="C14" s="206"/>
      <c r="D14" s="207"/>
      <c r="E14" s="58"/>
      <c r="F14" s="498"/>
      <c r="G14" s="493" t="s">
        <v>320</v>
      </c>
      <c r="H14" s="463">
        <v>0.5</v>
      </c>
      <c r="I14" s="494" t="s">
        <v>321</v>
      </c>
      <c r="L14" s="640"/>
      <c r="M14" s="612">
        <f t="shared" ref="M14" si="42">IF($M$2=H14,F14,0)</f>
        <v>0</v>
      </c>
      <c r="N14" s="612">
        <f t="shared" ref="N14" si="43">IF($N$2=H14,F14,0)</f>
        <v>0</v>
      </c>
      <c r="O14" s="612">
        <f t="shared" ref="O14" si="44">IF($O$2=H14,F14,0)</f>
        <v>0</v>
      </c>
      <c r="P14" s="612">
        <f t="shared" ref="P14" si="45">IF($P$2=H14,F14,0)</f>
        <v>0</v>
      </c>
      <c r="Q14" s="612">
        <f t="shared" ref="Q14" si="46">IF($Q$2=H14,F14,0)</f>
        <v>0</v>
      </c>
      <c r="R14" s="612">
        <f t="shared" ref="R14" si="47">IF($R$2=H14,F14,0)</f>
        <v>0</v>
      </c>
      <c r="S14" s="612">
        <f t="shared" ref="S14" si="48">IF($S$2=H14,F14,0)</f>
        <v>0</v>
      </c>
      <c r="T14" s="612">
        <f t="shared" ref="T14" si="49">IF($T$2=H14,F14,0)</f>
        <v>0</v>
      </c>
      <c r="U14" s="612">
        <f t="shared" ref="U14" si="50">IF($U$2=H14,F14,0)</f>
        <v>0</v>
      </c>
      <c r="V14" s="641"/>
      <c r="W14" s="277"/>
      <c r="X14" s="277"/>
      <c r="Y14" s="277"/>
      <c r="Z14" s="277"/>
      <c r="AA14" s="277"/>
      <c r="AB14" s="277"/>
      <c r="AC14" s="277"/>
    </row>
    <row r="15" spans="1:29" ht="17.25" customHeight="1" x14ac:dyDescent="0.35">
      <c r="A15" s="54" t="s">
        <v>322</v>
      </c>
      <c r="B15" s="206"/>
      <c r="C15" s="206"/>
      <c r="D15" s="207"/>
      <c r="E15" s="58"/>
      <c r="F15" s="498"/>
      <c r="G15" s="493" t="s">
        <v>323</v>
      </c>
      <c r="H15" s="463">
        <v>1</v>
      </c>
      <c r="I15" s="494" t="s">
        <v>324</v>
      </c>
      <c r="L15" s="640"/>
      <c r="M15" s="612">
        <f t="shared" ref="M15" si="51">IF($M$2=H15,F15,0)</f>
        <v>0</v>
      </c>
      <c r="N15" s="612">
        <f t="shared" ref="N15" si="52">IF($N$2=H15,F15,0)</f>
        <v>0</v>
      </c>
      <c r="O15" s="612">
        <f t="shared" ref="O15" si="53">IF($O$2=H15,F15,0)</f>
        <v>0</v>
      </c>
      <c r="P15" s="612">
        <f t="shared" ref="P15" si="54">IF($P$2=H15,F15,0)</f>
        <v>0</v>
      </c>
      <c r="Q15" s="612">
        <f t="shared" ref="Q15" si="55">IF($Q$2=H15,F15,0)</f>
        <v>0</v>
      </c>
      <c r="R15" s="612">
        <f t="shared" ref="R15" si="56">IF($R$2=H15,F15,0)</f>
        <v>0</v>
      </c>
      <c r="S15" s="612">
        <f t="shared" ref="S15" si="57">IF($S$2=H15,F15,0)</f>
        <v>0</v>
      </c>
      <c r="T15" s="612">
        <f t="shared" ref="T15" si="58">IF($T$2=H15,F15,0)</f>
        <v>0</v>
      </c>
      <c r="U15" s="612">
        <f t="shared" ref="U15" si="59">IF($U$2=H15,F15,0)</f>
        <v>0</v>
      </c>
      <c r="V15" s="641"/>
      <c r="W15" s="277"/>
      <c r="X15" s="277"/>
      <c r="Y15" s="277"/>
      <c r="Z15" s="277"/>
      <c r="AA15" s="277"/>
      <c r="AB15" s="277"/>
      <c r="AC15" s="277"/>
    </row>
    <row r="16" spans="1:29" ht="17.25" customHeight="1" x14ac:dyDescent="0.35">
      <c r="A16" s="54" t="s">
        <v>325</v>
      </c>
      <c r="B16" s="206"/>
      <c r="C16" s="206"/>
      <c r="D16" s="207"/>
      <c r="E16" s="58"/>
      <c r="F16" s="498"/>
      <c r="G16" s="493" t="s">
        <v>326</v>
      </c>
      <c r="H16" s="463">
        <v>1.5</v>
      </c>
      <c r="I16" s="494" t="s">
        <v>327</v>
      </c>
      <c r="L16" s="640"/>
      <c r="M16" s="612">
        <f t="shared" ref="M16" si="60">IF($M$2=H16,F16,0)</f>
        <v>0</v>
      </c>
      <c r="N16" s="612">
        <f t="shared" ref="N16" si="61">IF($N$2=H16,F16,0)</f>
        <v>0</v>
      </c>
      <c r="O16" s="612">
        <f t="shared" ref="O16" si="62">IF($O$2=H16,F16,0)</f>
        <v>0</v>
      </c>
      <c r="P16" s="612">
        <f t="shared" ref="P16" si="63">IF($P$2=H16,F16,0)</f>
        <v>0</v>
      </c>
      <c r="Q16" s="612">
        <f t="shared" ref="Q16" si="64">IF($Q$2=H16,F16,0)</f>
        <v>0</v>
      </c>
      <c r="R16" s="612">
        <f t="shared" ref="R16" si="65">IF($R$2=H16,F16,0)</f>
        <v>0</v>
      </c>
      <c r="S16" s="612">
        <f t="shared" ref="S16" si="66">IF($S$2=H16,F16,0)</f>
        <v>0</v>
      </c>
      <c r="T16" s="612">
        <f t="shared" ref="T16" si="67">IF($T$2=H16,F16,0)</f>
        <v>0</v>
      </c>
      <c r="U16" s="612">
        <f t="shared" ref="U16" si="68">IF($U$2=H16,F16,0)</f>
        <v>0</v>
      </c>
      <c r="V16" s="641"/>
      <c r="W16" s="277"/>
      <c r="X16" s="277"/>
      <c r="Y16" s="277"/>
      <c r="Z16" s="277"/>
      <c r="AA16" s="277"/>
      <c r="AB16" s="277"/>
      <c r="AC16" s="277"/>
    </row>
    <row r="17" spans="1:29" ht="17.25" customHeight="1" x14ac:dyDescent="0.35">
      <c r="A17" s="54" t="s">
        <v>328</v>
      </c>
      <c r="B17" s="206"/>
      <c r="C17" s="206"/>
      <c r="D17" s="207"/>
      <c r="E17" s="58"/>
      <c r="F17" s="498"/>
      <c r="G17" s="493" t="s">
        <v>329</v>
      </c>
      <c r="H17" s="463">
        <v>0.75</v>
      </c>
      <c r="I17" s="494" t="s">
        <v>330</v>
      </c>
      <c r="L17" s="640"/>
      <c r="M17" s="612">
        <f t="shared" si="8"/>
        <v>0</v>
      </c>
      <c r="N17" s="612">
        <f t="shared" si="0"/>
        <v>0</v>
      </c>
      <c r="O17" s="612">
        <f t="shared" si="1"/>
        <v>0</v>
      </c>
      <c r="P17" s="612">
        <f t="shared" si="2"/>
        <v>0</v>
      </c>
      <c r="Q17" s="612">
        <f t="shared" si="3"/>
        <v>0</v>
      </c>
      <c r="R17" s="612">
        <f t="shared" si="4"/>
        <v>0</v>
      </c>
      <c r="S17" s="612">
        <f t="shared" si="5"/>
        <v>0</v>
      </c>
      <c r="T17" s="612">
        <f t="shared" si="6"/>
        <v>0</v>
      </c>
      <c r="U17" s="612">
        <f t="shared" si="7"/>
        <v>0</v>
      </c>
      <c r="V17" s="641"/>
      <c r="W17" s="277"/>
      <c r="X17" s="277"/>
      <c r="Y17" s="277"/>
      <c r="Z17" s="277"/>
      <c r="AA17" s="277"/>
      <c r="AB17" s="277"/>
      <c r="AC17" s="277"/>
    </row>
    <row r="18" spans="1:29" ht="17.25" customHeight="1" x14ac:dyDescent="0.35">
      <c r="A18" s="55" t="s">
        <v>331</v>
      </c>
      <c r="B18" s="208"/>
      <c r="C18" s="208"/>
      <c r="D18" s="209"/>
      <c r="E18" s="62"/>
      <c r="F18" s="498"/>
      <c r="G18" s="493" t="s">
        <v>332</v>
      </c>
      <c r="H18" s="463">
        <v>0.75</v>
      </c>
      <c r="I18" s="494" t="s">
        <v>333</v>
      </c>
      <c r="L18" s="640"/>
      <c r="M18" s="612">
        <f t="shared" si="8"/>
        <v>0</v>
      </c>
      <c r="N18" s="612">
        <f t="shared" si="0"/>
        <v>0</v>
      </c>
      <c r="O18" s="612">
        <f t="shared" si="1"/>
        <v>0</v>
      </c>
      <c r="P18" s="612">
        <f t="shared" si="2"/>
        <v>0</v>
      </c>
      <c r="Q18" s="612">
        <f t="shared" si="3"/>
        <v>0</v>
      </c>
      <c r="R18" s="612">
        <f t="shared" si="4"/>
        <v>0</v>
      </c>
      <c r="S18" s="612">
        <f t="shared" si="5"/>
        <v>0</v>
      </c>
      <c r="T18" s="612">
        <f t="shared" si="6"/>
        <v>0</v>
      </c>
      <c r="U18" s="612">
        <f t="shared" si="7"/>
        <v>0</v>
      </c>
      <c r="V18" s="641"/>
      <c r="W18" s="277"/>
      <c r="X18" s="277"/>
      <c r="Y18" s="277"/>
      <c r="Z18" s="277"/>
      <c r="AA18" s="277"/>
      <c r="AB18" s="277"/>
      <c r="AC18" s="277"/>
    </row>
    <row r="19" spans="1:29" x14ac:dyDescent="0.35">
      <c r="A19" s="210" t="s">
        <v>334</v>
      </c>
      <c r="B19" s="211"/>
      <c r="C19" s="211"/>
      <c r="D19" s="212"/>
      <c r="E19" s="213"/>
      <c r="F19" s="579"/>
      <c r="G19" s="495"/>
      <c r="H19" s="496"/>
      <c r="I19" s="494"/>
      <c r="L19" s="640"/>
      <c r="M19" s="612">
        <f t="shared" si="8"/>
        <v>0</v>
      </c>
      <c r="N19" s="612">
        <f t="shared" si="0"/>
        <v>0</v>
      </c>
      <c r="O19" s="612">
        <f t="shared" si="1"/>
        <v>0</v>
      </c>
      <c r="P19" s="612">
        <f t="shared" si="2"/>
        <v>0</v>
      </c>
      <c r="Q19" s="612">
        <f t="shared" si="3"/>
        <v>0</v>
      </c>
      <c r="R19" s="612">
        <f t="shared" si="4"/>
        <v>0</v>
      </c>
      <c r="S19" s="612">
        <f t="shared" si="5"/>
        <v>0</v>
      </c>
      <c r="T19" s="612">
        <f t="shared" si="6"/>
        <v>0</v>
      </c>
      <c r="U19" s="612">
        <f t="shared" si="7"/>
        <v>0</v>
      </c>
      <c r="V19" s="641"/>
      <c r="W19" s="277"/>
      <c r="X19" s="277"/>
      <c r="Y19" s="277"/>
      <c r="Z19" s="277"/>
      <c r="AA19" s="277"/>
      <c r="AB19" s="277"/>
      <c r="AC19" s="277"/>
    </row>
    <row r="20" spans="1:29" x14ac:dyDescent="0.35">
      <c r="A20" s="214" t="s">
        <v>335</v>
      </c>
      <c r="B20" s="215"/>
      <c r="C20" s="215"/>
      <c r="D20" s="216"/>
      <c r="E20" s="217"/>
      <c r="F20" s="578"/>
      <c r="G20" s="493"/>
      <c r="H20" s="463"/>
      <c r="I20" s="494"/>
      <c r="L20" s="640"/>
      <c r="M20" s="612">
        <f t="shared" si="8"/>
        <v>0</v>
      </c>
      <c r="N20" s="612">
        <f t="shared" si="0"/>
        <v>0</v>
      </c>
      <c r="O20" s="612">
        <f t="shared" si="1"/>
        <v>0</v>
      </c>
      <c r="P20" s="612">
        <f t="shared" si="2"/>
        <v>0</v>
      </c>
      <c r="Q20" s="612">
        <f t="shared" si="3"/>
        <v>0</v>
      </c>
      <c r="R20" s="612">
        <f t="shared" si="4"/>
        <v>0</v>
      </c>
      <c r="S20" s="612">
        <f t="shared" si="5"/>
        <v>0</v>
      </c>
      <c r="T20" s="612">
        <f t="shared" si="6"/>
        <v>0</v>
      </c>
      <c r="U20" s="612">
        <f t="shared" si="7"/>
        <v>0</v>
      </c>
      <c r="V20" s="641"/>
      <c r="W20" s="277"/>
      <c r="X20" s="277"/>
      <c r="Y20" s="277"/>
      <c r="Z20" s="277"/>
      <c r="AA20" s="277"/>
      <c r="AB20" s="277"/>
      <c r="AC20" s="277"/>
    </row>
    <row r="21" spans="1:29" ht="13.5" customHeight="1" x14ac:dyDescent="0.35">
      <c r="A21" s="218" t="s">
        <v>336</v>
      </c>
      <c r="B21" s="219"/>
      <c r="C21" s="219"/>
      <c r="D21" s="220"/>
      <c r="E21" s="221"/>
      <c r="F21" s="578"/>
      <c r="G21" s="493"/>
      <c r="H21" s="463"/>
      <c r="I21" s="494"/>
      <c r="L21" s="640"/>
      <c r="M21" s="612">
        <f t="shared" si="8"/>
        <v>0</v>
      </c>
      <c r="N21" s="612">
        <f t="shared" si="0"/>
        <v>0</v>
      </c>
      <c r="O21" s="612">
        <f t="shared" si="1"/>
        <v>0</v>
      </c>
      <c r="P21" s="612">
        <f t="shared" si="2"/>
        <v>0</v>
      </c>
      <c r="Q21" s="612">
        <f t="shared" si="3"/>
        <v>0</v>
      </c>
      <c r="R21" s="612">
        <f t="shared" si="4"/>
        <v>0</v>
      </c>
      <c r="S21" s="612">
        <f t="shared" si="5"/>
        <v>0</v>
      </c>
      <c r="T21" s="612">
        <f t="shared" si="6"/>
        <v>0</v>
      </c>
      <c r="U21" s="612">
        <f t="shared" si="7"/>
        <v>0</v>
      </c>
      <c r="V21" s="641"/>
      <c r="W21" s="277"/>
      <c r="X21" s="277"/>
      <c r="Y21" s="277"/>
      <c r="Z21" s="277"/>
      <c r="AA21" s="277"/>
      <c r="AB21" s="277"/>
      <c r="AC21" s="277"/>
    </row>
    <row r="22" spans="1:29" ht="16.5" customHeight="1" x14ac:dyDescent="0.35">
      <c r="A22" s="222"/>
      <c r="B22" s="223"/>
      <c r="C22" s="223"/>
      <c r="D22" s="224"/>
      <c r="E22" s="225"/>
      <c r="F22" s="498"/>
      <c r="G22" s="493" t="s">
        <v>337</v>
      </c>
      <c r="H22" s="463">
        <v>0</v>
      </c>
      <c r="I22" s="494" t="s">
        <v>338</v>
      </c>
      <c r="L22" s="640"/>
      <c r="M22" s="612">
        <f t="shared" si="8"/>
        <v>0</v>
      </c>
      <c r="N22" s="612">
        <f t="shared" si="0"/>
        <v>0</v>
      </c>
      <c r="O22" s="612">
        <f t="shared" si="1"/>
        <v>0</v>
      </c>
      <c r="P22" s="612">
        <f t="shared" si="2"/>
        <v>0</v>
      </c>
      <c r="Q22" s="612">
        <f t="shared" si="3"/>
        <v>0</v>
      </c>
      <c r="R22" s="612">
        <f t="shared" si="4"/>
        <v>0</v>
      </c>
      <c r="S22" s="612">
        <f t="shared" si="5"/>
        <v>0</v>
      </c>
      <c r="T22" s="612">
        <f t="shared" si="6"/>
        <v>0</v>
      </c>
      <c r="U22" s="612">
        <f t="shared" si="7"/>
        <v>0</v>
      </c>
      <c r="V22" s="641"/>
      <c r="W22" s="277"/>
      <c r="X22" s="277"/>
      <c r="Y22" s="277"/>
      <c r="Z22" s="277"/>
      <c r="AA22" s="277"/>
      <c r="AB22" s="277"/>
      <c r="AC22" s="277"/>
    </row>
    <row r="23" spans="1:29" s="277" customFormat="1" ht="16.5" customHeight="1" x14ac:dyDescent="0.35">
      <c r="A23" s="54" t="s">
        <v>339</v>
      </c>
      <c r="B23" s="206"/>
      <c r="C23" s="206"/>
      <c r="D23" s="226"/>
      <c r="E23" s="58"/>
      <c r="F23" s="498"/>
      <c r="G23" s="493" t="s">
        <v>340</v>
      </c>
      <c r="H23" s="463">
        <v>0.35</v>
      </c>
      <c r="I23" s="494" t="s">
        <v>341</v>
      </c>
      <c r="L23" s="640"/>
      <c r="M23" s="612">
        <f t="shared" si="8"/>
        <v>0</v>
      </c>
      <c r="N23" s="612">
        <f t="shared" si="0"/>
        <v>0</v>
      </c>
      <c r="O23" s="612">
        <f t="shared" si="1"/>
        <v>0</v>
      </c>
      <c r="P23" s="612">
        <f t="shared" si="2"/>
        <v>0</v>
      </c>
      <c r="Q23" s="612">
        <f t="shared" si="3"/>
        <v>0</v>
      </c>
      <c r="R23" s="612">
        <f t="shared" si="4"/>
        <v>0</v>
      </c>
      <c r="S23" s="612">
        <f t="shared" si="5"/>
        <v>0</v>
      </c>
      <c r="T23" s="612">
        <f t="shared" si="6"/>
        <v>0</v>
      </c>
      <c r="U23" s="612">
        <f t="shared" si="7"/>
        <v>0</v>
      </c>
      <c r="V23" s="641"/>
    </row>
    <row r="24" spans="1:29" ht="16.5" customHeight="1" x14ac:dyDescent="0.35">
      <c r="A24" s="227" t="s">
        <v>342</v>
      </c>
      <c r="B24" s="228"/>
      <c r="C24" s="228"/>
      <c r="D24" s="229"/>
      <c r="E24" s="230"/>
      <c r="F24" s="498"/>
      <c r="G24" s="493" t="s">
        <v>343</v>
      </c>
      <c r="H24" s="463">
        <v>1</v>
      </c>
      <c r="I24" s="494" t="s">
        <v>344</v>
      </c>
      <c r="L24" s="640"/>
      <c r="M24" s="612">
        <f t="shared" si="8"/>
        <v>0</v>
      </c>
      <c r="N24" s="612">
        <f t="shared" si="0"/>
        <v>0</v>
      </c>
      <c r="O24" s="612">
        <f t="shared" si="1"/>
        <v>0</v>
      </c>
      <c r="P24" s="612">
        <f t="shared" si="2"/>
        <v>0</v>
      </c>
      <c r="Q24" s="612">
        <f t="shared" si="3"/>
        <v>0</v>
      </c>
      <c r="R24" s="612">
        <f t="shared" si="4"/>
        <v>0</v>
      </c>
      <c r="S24" s="612">
        <f t="shared" si="5"/>
        <v>0</v>
      </c>
      <c r="T24" s="612">
        <f t="shared" si="6"/>
        <v>0</v>
      </c>
      <c r="U24" s="612">
        <f t="shared" si="7"/>
        <v>0</v>
      </c>
      <c r="V24" s="641"/>
      <c r="W24" s="277"/>
      <c r="X24" s="277"/>
      <c r="Y24" s="277"/>
      <c r="Z24" s="277"/>
      <c r="AA24" s="277"/>
      <c r="AB24" s="277"/>
      <c r="AC24" s="277"/>
    </row>
    <row r="25" spans="1:29" x14ac:dyDescent="0.35">
      <c r="A25" s="214" t="s">
        <v>345</v>
      </c>
      <c r="B25" s="215"/>
      <c r="C25" s="215"/>
      <c r="D25" s="216"/>
      <c r="E25" s="217"/>
      <c r="F25" s="580"/>
      <c r="G25" s="493"/>
      <c r="H25" s="463"/>
      <c r="I25" s="494"/>
      <c r="L25" s="640"/>
      <c r="M25" s="612">
        <f t="shared" si="8"/>
        <v>0</v>
      </c>
      <c r="N25" s="612">
        <f t="shared" si="0"/>
        <v>0</v>
      </c>
      <c r="O25" s="612">
        <f t="shared" si="1"/>
        <v>0</v>
      </c>
      <c r="P25" s="612">
        <f t="shared" si="2"/>
        <v>0</v>
      </c>
      <c r="Q25" s="612">
        <f t="shared" si="3"/>
        <v>0</v>
      </c>
      <c r="R25" s="612">
        <f t="shared" si="4"/>
        <v>0</v>
      </c>
      <c r="S25" s="612">
        <f t="shared" si="5"/>
        <v>0</v>
      </c>
      <c r="T25" s="612">
        <f t="shared" si="6"/>
        <v>0</v>
      </c>
      <c r="U25" s="612">
        <f t="shared" si="7"/>
        <v>0</v>
      </c>
      <c r="V25" s="641"/>
      <c r="W25" s="277"/>
      <c r="X25" s="277"/>
      <c r="Y25" s="277"/>
      <c r="Z25" s="277"/>
      <c r="AA25" s="277"/>
      <c r="AB25" s="277"/>
      <c r="AC25" s="277"/>
    </row>
    <row r="26" spans="1:29" ht="15.75" customHeight="1" x14ac:dyDescent="0.35">
      <c r="A26" s="231" t="s">
        <v>346</v>
      </c>
      <c r="B26" s="223"/>
      <c r="C26" s="223"/>
      <c r="D26" s="224"/>
      <c r="E26" s="225"/>
      <c r="F26" s="498"/>
      <c r="G26" s="493" t="s">
        <v>347</v>
      </c>
      <c r="H26" s="463">
        <v>1</v>
      </c>
      <c r="I26" s="494" t="s">
        <v>348</v>
      </c>
      <c r="L26" s="640"/>
      <c r="M26" s="612">
        <f t="shared" si="8"/>
        <v>0</v>
      </c>
      <c r="N26" s="612">
        <f t="shared" si="0"/>
        <v>0</v>
      </c>
      <c r="O26" s="612">
        <f t="shared" si="1"/>
        <v>0</v>
      </c>
      <c r="P26" s="612">
        <f t="shared" si="2"/>
        <v>0</v>
      </c>
      <c r="Q26" s="612">
        <f t="shared" si="3"/>
        <v>0</v>
      </c>
      <c r="R26" s="612">
        <f t="shared" si="4"/>
        <v>0</v>
      </c>
      <c r="S26" s="612">
        <f t="shared" si="5"/>
        <v>0</v>
      </c>
      <c r="T26" s="612">
        <f t="shared" si="6"/>
        <v>0</v>
      </c>
      <c r="U26" s="612">
        <f t="shared" si="7"/>
        <v>0</v>
      </c>
      <c r="V26" s="641"/>
      <c r="W26" s="277"/>
      <c r="X26" s="277"/>
      <c r="Y26" s="277"/>
      <c r="Z26" s="277"/>
      <c r="AA26" s="277"/>
      <c r="AB26" s="277"/>
      <c r="AC26" s="277"/>
    </row>
    <row r="27" spans="1:29" s="278" customFormat="1" ht="16.5" customHeight="1" x14ac:dyDescent="0.35">
      <c r="A27" s="228" t="s">
        <v>349</v>
      </c>
      <c r="B27" s="215"/>
      <c r="C27" s="215"/>
      <c r="D27" s="232"/>
      <c r="E27" s="233"/>
      <c r="F27" s="498"/>
      <c r="G27" s="493" t="s">
        <v>350</v>
      </c>
      <c r="H27" s="463">
        <v>0</v>
      </c>
      <c r="I27" s="497"/>
      <c r="L27" s="640"/>
      <c r="M27" s="612">
        <f t="shared" si="8"/>
        <v>0</v>
      </c>
      <c r="N27" s="612">
        <f t="shared" si="0"/>
        <v>0</v>
      </c>
      <c r="O27" s="612">
        <f t="shared" si="1"/>
        <v>0</v>
      </c>
      <c r="P27" s="612">
        <f t="shared" si="2"/>
        <v>0</v>
      </c>
      <c r="Q27" s="612">
        <f t="shared" si="3"/>
        <v>0</v>
      </c>
      <c r="R27" s="612">
        <f t="shared" si="4"/>
        <v>0</v>
      </c>
      <c r="S27" s="612">
        <f t="shared" si="5"/>
        <v>0</v>
      </c>
      <c r="T27" s="612">
        <f t="shared" si="6"/>
        <v>0</v>
      </c>
      <c r="U27" s="612">
        <f t="shared" si="7"/>
        <v>0</v>
      </c>
      <c r="V27" s="641"/>
      <c r="W27" s="277"/>
      <c r="X27" s="277"/>
      <c r="Y27" s="277"/>
      <c r="Z27" s="277"/>
      <c r="AA27" s="277"/>
      <c r="AB27" s="277"/>
      <c r="AC27" s="277"/>
    </row>
    <row r="28" spans="1:29" s="278" customFormat="1" ht="16.5" customHeight="1" x14ac:dyDescent="0.35">
      <c r="A28" s="228" t="s">
        <v>351</v>
      </c>
      <c r="B28" s="215"/>
      <c r="C28" s="215"/>
      <c r="D28" s="232"/>
      <c r="E28" s="233"/>
      <c r="F28" s="498"/>
      <c r="G28" s="493" t="s">
        <v>352</v>
      </c>
      <c r="H28" s="463">
        <v>1</v>
      </c>
      <c r="I28" s="494" t="s">
        <v>353</v>
      </c>
      <c r="L28" s="640"/>
      <c r="M28" s="612">
        <f t="shared" si="8"/>
        <v>0</v>
      </c>
      <c r="N28" s="612">
        <f t="shared" si="0"/>
        <v>0</v>
      </c>
      <c r="O28" s="612">
        <f t="shared" si="1"/>
        <v>0</v>
      </c>
      <c r="P28" s="612">
        <f t="shared" si="2"/>
        <v>0</v>
      </c>
      <c r="Q28" s="612">
        <f t="shared" si="3"/>
        <v>0</v>
      </c>
      <c r="R28" s="612">
        <f t="shared" si="4"/>
        <v>0</v>
      </c>
      <c r="S28" s="612">
        <f t="shared" si="5"/>
        <v>0</v>
      </c>
      <c r="T28" s="612">
        <f t="shared" si="6"/>
        <v>0</v>
      </c>
      <c r="U28" s="612">
        <f t="shared" si="7"/>
        <v>0</v>
      </c>
      <c r="V28" s="641"/>
      <c r="W28" s="277"/>
      <c r="X28" s="277"/>
      <c r="Y28" s="277"/>
      <c r="Z28" s="277"/>
      <c r="AA28" s="277"/>
      <c r="AB28" s="277"/>
      <c r="AC28" s="277"/>
    </row>
    <row r="29" spans="1:29" ht="16.5" customHeight="1" x14ac:dyDescent="0.35">
      <c r="A29" s="228" t="s">
        <v>354</v>
      </c>
      <c r="B29" s="215"/>
      <c r="C29" s="215"/>
      <c r="D29" s="234"/>
      <c r="E29" s="235"/>
      <c r="F29" s="498"/>
      <c r="G29" s="493" t="s">
        <v>355</v>
      </c>
      <c r="H29" s="463">
        <v>0.75</v>
      </c>
      <c r="I29" s="494" t="s">
        <v>356</v>
      </c>
      <c r="L29" s="640"/>
      <c r="M29" s="612">
        <f t="shared" si="8"/>
        <v>0</v>
      </c>
      <c r="N29" s="612">
        <f t="shared" si="0"/>
        <v>0</v>
      </c>
      <c r="O29" s="612">
        <f t="shared" si="1"/>
        <v>0</v>
      </c>
      <c r="P29" s="612">
        <f t="shared" si="2"/>
        <v>0</v>
      </c>
      <c r="Q29" s="612">
        <f t="shared" si="3"/>
        <v>0</v>
      </c>
      <c r="R29" s="612">
        <f t="shared" si="4"/>
        <v>0</v>
      </c>
      <c r="S29" s="612">
        <f t="shared" si="5"/>
        <v>0</v>
      </c>
      <c r="T29" s="612">
        <f t="shared" si="6"/>
        <v>0</v>
      </c>
      <c r="U29" s="612">
        <f t="shared" si="7"/>
        <v>0</v>
      </c>
      <c r="V29" s="641"/>
      <c r="W29" s="277"/>
      <c r="X29" s="277"/>
      <c r="Y29" s="277"/>
      <c r="Z29" s="277"/>
      <c r="AA29" s="277"/>
      <c r="AB29" s="277"/>
      <c r="AC29" s="277"/>
    </row>
    <row r="30" spans="1:29" s="278" customFormat="1" ht="16.5" customHeight="1" x14ac:dyDescent="0.35">
      <c r="A30" s="228" t="s">
        <v>357</v>
      </c>
      <c r="B30" s="215"/>
      <c r="C30" s="228"/>
      <c r="D30" s="232"/>
      <c r="E30" s="233"/>
      <c r="F30" s="498"/>
      <c r="G30" s="493" t="s">
        <v>358</v>
      </c>
      <c r="H30" s="463">
        <v>1</v>
      </c>
      <c r="I30" s="497"/>
      <c r="L30" s="640"/>
      <c r="M30" s="612">
        <f t="shared" si="8"/>
        <v>0</v>
      </c>
      <c r="N30" s="612">
        <f t="shared" si="0"/>
        <v>0</v>
      </c>
      <c r="O30" s="612">
        <f t="shared" si="1"/>
        <v>0</v>
      </c>
      <c r="P30" s="612">
        <f t="shared" si="2"/>
        <v>0</v>
      </c>
      <c r="Q30" s="612">
        <f t="shared" si="3"/>
        <v>0</v>
      </c>
      <c r="R30" s="612">
        <f t="shared" si="4"/>
        <v>0</v>
      </c>
      <c r="S30" s="612">
        <f t="shared" si="5"/>
        <v>0</v>
      </c>
      <c r="T30" s="612">
        <f t="shared" si="6"/>
        <v>0</v>
      </c>
      <c r="U30" s="612">
        <f t="shared" si="7"/>
        <v>0</v>
      </c>
      <c r="V30" s="641"/>
      <c r="W30" s="277"/>
      <c r="X30" s="277"/>
      <c r="Y30" s="277"/>
      <c r="Z30" s="277"/>
      <c r="AA30" s="277"/>
      <c r="AB30" s="277"/>
      <c r="AC30" s="277"/>
    </row>
    <row r="31" spans="1:29" ht="24" customHeight="1" x14ac:dyDescent="0.35">
      <c r="A31" s="236"/>
      <c r="B31" s="237"/>
      <c r="C31" s="238" t="s">
        <v>359</v>
      </c>
      <c r="D31" s="238" t="s">
        <v>360</v>
      </c>
      <c r="E31" s="238" t="s">
        <v>361</v>
      </c>
      <c r="F31" s="580"/>
      <c r="G31" s="493"/>
      <c r="H31" s="463"/>
      <c r="I31" s="494"/>
      <c r="L31" s="640"/>
      <c r="M31" s="612">
        <f t="shared" si="8"/>
        <v>0</v>
      </c>
      <c r="N31" s="612">
        <f t="shared" si="0"/>
        <v>0</v>
      </c>
      <c r="O31" s="612">
        <f t="shared" si="1"/>
        <v>0</v>
      </c>
      <c r="P31" s="612">
        <f t="shared" si="2"/>
        <v>0</v>
      </c>
      <c r="Q31" s="612">
        <f t="shared" si="3"/>
        <v>0</v>
      </c>
      <c r="R31" s="612">
        <f t="shared" si="4"/>
        <v>0</v>
      </c>
      <c r="S31" s="612">
        <f t="shared" si="5"/>
        <v>0</v>
      </c>
      <c r="T31" s="612">
        <f t="shared" si="6"/>
        <v>0</v>
      </c>
      <c r="U31" s="612">
        <f t="shared" si="7"/>
        <v>0</v>
      </c>
      <c r="V31" s="641"/>
      <c r="W31" s="277"/>
      <c r="X31" s="277"/>
      <c r="Y31" s="277"/>
      <c r="Z31" s="277"/>
      <c r="AA31" s="277"/>
      <c r="AB31" s="277"/>
      <c r="AC31" s="277"/>
    </row>
    <row r="32" spans="1:29" ht="15" customHeight="1" x14ac:dyDescent="0.35">
      <c r="A32" s="407" t="s">
        <v>362</v>
      </c>
      <c r="B32" s="408"/>
      <c r="C32" s="239" t="s">
        <v>363</v>
      </c>
      <c r="D32" s="239" t="s">
        <v>364</v>
      </c>
      <c r="E32" s="239" t="s">
        <v>365</v>
      </c>
      <c r="F32" s="498"/>
      <c r="G32" s="493" t="s">
        <v>366</v>
      </c>
      <c r="H32" s="463">
        <v>0.2</v>
      </c>
      <c r="I32" s="494" t="s">
        <v>367</v>
      </c>
      <c r="L32" s="640"/>
      <c r="M32" s="612">
        <f t="shared" si="8"/>
        <v>0</v>
      </c>
      <c r="N32" s="612">
        <f t="shared" si="0"/>
        <v>0</v>
      </c>
      <c r="O32" s="612">
        <f t="shared" si="1"/>
        <v>0</v>
      </c>
      <c r="P32" s="612">
        <f t="shared" si="2"/>
        <v>0</v>
      </c>
      <c r="Q32" s="612">
        <f t="shared" si="3"/>
        <v>0</v>
      </c>
      <c r="R32" s="612">
        <f t="shared" si="4"/>
        <v>0</v>
      </c>
      <c r="S32" s="612">
        <f t="shared" si="5"/>
        <v>0</v>
      </c>
      <c r="T32" s="612">
        <f t="shared" si="6"/>
        <v>0</v>
      </c>
      <c r="U32" s="612">
        <f t="shared" si="7"/>
        <v>0</v>
      </c>
      <c r="V32" s="641"/>
      <c r="W32" s="277"/>
      <c r="X32" s="277"/>
      <c r="Y32" s="277"/>
      <c r="Z32" s="277"/>
      <c r="AA32" s="277"/>
      <c r="AB32" s="277"/>
      <c r="AC32" s="277"/>
    </row>
    <row r="33" spans="1:29" ht="15" customHeight="1" x14ac:dyDescent="0.35">
      <c r="A33" s="703" t="s">
        <v>368</v>
      </c>
      <c r="B33" s="704"/>
      <c r="C33" s="239" t="s">
        <v>369</v>
      </c>
      <c r="D33" s="239" t="s">
        <v>370</v>
      </c>
      <c r="E33" s="239" t="s">
        <v>371</v>
      </c>
      <c r="F33" s="498"/>
      <c r="G33" s="493" t="s">
        <v>372</v>
      </c>
      <c r="H33" s="463">
        <v>0.5</v>
      </c>
      <c r="I33" s="494" t="s">
        <v>367</v>
      </c>
      <c r="L33" s="640"/>
      <c r="M33" s="612">
        <f t="shared" si="8"/>
        <v>0</v>
      </c>
      <c r="N33" s="612">
        <f t="shared" si="0"/>
        <v>0</v>
      </c>
      <c r="O33" s="612">
        <f t="shared" si="1"/>
        <v>0</v>
      </c>
      <c r="P33" s="612">
        <f t="shared" si="2"/>
        <v>0</v>
      </c>
      <c r="Q33" s="612">
        <f t="shared" si="3"/>
        <v>0</v>
      </c>
      <c r="R33" s="612">
        <f t="shared" si="4"/>
        <v>0</v>
      </c>
      <c r="S33" s="612">
        <f t="shared" si="5"/>
        <v>0</v>
      </c>
      <c r="T33" s="612">
        <f t="shared" si="6"/>
        <v>0</v>
      </c>
      <c r="U33" s="612">
        <f t="shared" si="7"/>
        <v>0</v>
      </c>
      <c r="V33" s="641"/>
      <c r="W33" s="277"/>
      <c r="X33" s="277"/>
      <c r="Y33" s="277"/>
      <c r="Z33" s="277"/>
      <c r="AA33" s="277"/>
      <c r="AB33" s="277"/>
      <c r="AC33" s="277"/>
    </row>
    <row r="34" spans="1:29" ht="15" customHeight="1" x14ac:dyDescent="0.35">
      <c r="A34" s="407" t="s">
        <v>373</v>
      </c>
      <c r="B34" s="240"/>
      <c r="C34" s="239" t="s">
        <v>374</v>
      </c>
      <c r="D34" s="239" t="s">
        <v>375</v>
      </c>
      <c r="E34" s="239" t="s">
        <v>376</v>
      </c>
      <c r="F34" s="498"/>
      <c r="G34" s="493" t="s">
        <v>377</v>
      </c>
      <c r="H34" s="463">
        <v>1</v>
      </c>
      <c r="I34" s="494" t="s">
        <v>367</v>
      </c>
      <c r="L34" s="642"/>
      <c r="M34" s="612">
        <f t="shared" si="8"/>
        <v>0</v>
      </c>
      <c r="N34" s="612">
        <f t="shared" si="0"/>
        <v>0</v>
      </c>
      <c r="O34" s="612">
        <f t="shared" si="1"/>
        <v>0</v>
      </c>
      <c r="P34" s="612">
        <f t="shared" si="2"/>
        <v>0</v>
      </c>
      <c r="Q34" s="612">
        <f t="shared" si="3"/>
        <v>0</v>
      </c>
      <c r="R34" s="612">
        <f t="shared" si="4"/>
        <v>0</v>
      </c>
      <c r="S34" s="612">
        <f t="shared" si="5"/>
        <v>0</v>
      </c>
      <c r="T34" s="612">
        <f t="shared" si="6"/>
        <v>0</v>
      </c>
      <c r="U34" s="612">
        <f t="shared" si="7"/>
        <v>0</v>
      </c>
      <c r="V34" s="641"/>
      <c r="W34" s="277"/>
      <c r="X34" s="277"/>
      <c r="Y34" s="277"/>
      <c r="Z34" s="277"/>
      <c r="AA34" s="277"/>
      <c r="AB34" s="277"/>
      <c r="AC34" s="277"/>
    </row>
    <row r="35" spans="1:29" ht="15" customHeight="1" x14ac:dyDescent="0.35">
      <c r="A35" s="231"/>
      <c r="B35" s="241"/>
      <c r="C35" s="239" t="s">
        <v>378</v>
      </c>
      <c r="D35" s="239" t="s">
        <v>379</v>
      </c>
      <c r="E35" s="239" t="s">
        <v>380</v>
      </c>
      <c r="F35" s="498"/>
      <c r="G35" s="493" t="s">
        <v>381</v>
      </c>
      <c r="H35" s="463">
        <v>1.5</v>
      </c>
      <c r="I35" s="494" t="s">
        <v>367</v>
      </c>
      <c r="L35" s="640"/>
      <c r="M35" s="612">
        <f t="shared" si="8"/>
        <v>0</v>
      </c>
      <c r="N35" s="612">
        <f t="shared" si="0"/>
        <v>0</v>
      </c>
      <c r="O35" s="612">
        <f t="shared" si="1"/>
        <v>0</v>
      </c>
      <c r="P35" s="612">
        <f t="shared" si="2"/>
        <v>0</v>
      </c>
      <c r="Q35" s="612">
        <f t="shared" si="3"/>
        <v>0</v>
      </c>
      <c r="R35" s="612">
        <f t="shared" si="4"/>
        <v>0</v>
      </c>
      <c r="S35" s="612">
        <f t="shared" si="5"/>
        <v>0</v>
      </c>
      <c r="T35" s="612">
        <f t="shared" si="6"/>
        <v>0</v>
      </c>
      <c r="U35" s="612">
        <f t="shared" si="7"/>
        <v>0</v>
      </c>
      <c r="V35" s="641"/>
      <c r="W35" s="277"/>
      <c r="X35" s="277"/>
      <c r="Y35" s="277"/>
      <c r="Z35" s="277"/>
      <c r="AA35" s="277"/>
      <c r="AB35" s="277"/>
      <c r="AC35" s="277"/>
    </row>
    <row r="36" spans="1:29" x14ac:dyDescent="0.35">
      <c r="A36" s="210" t="s">
        <v>382</v>
      </c>
      <c r="B36" s="211"/>
      <c r="C36" s="211"/>
      <c r="D36" s="212"/>
      <c r="E36" s="213"/>
      <c r="F36" s="579"/>
      <c r="G36" s="495"/>
      <c r="H36" s="496"/>
      <c r="I36" s="494"/>
      <c r="L36" s="640"/>
      <c r="M36" s="612">
        <f t="shared" si="8"/>
        <v>0</v>
      </c>
      <c r="N36" s="612">
        <f t="shared" si="0"/>
        <v>0</v>
      </c>
      <c r="O36" s="612">
        <f t="shared" si="1"/>
        <v>0</v>
      </c>
      <c r="P36" s="612">
        <f t="shared" si="2"/>
        <v>0</v>
      </c>
      <c r="Q36" s="612">
        <f t="shared" si="3"/>
        <v>0</v>
      </c>
      <c r="R36" s="612">
        <f t="shared" si="4"/>
        <v>0</v>
      </c>
      <c r="S36" s="612">
        <f t="shared" si="5"/>
        <v>0</v>
      </c>
      <c r="T36" s="612">
        <f t="shared" si="6"/>
        <v>0</v>
      </c>
      <c r="U36" s="612">
        <f t="shared" si="7"/>
        <v>0</v>
      </c>
      <c r="V36" s="641"/>
      <c r="W36" s="277"/>
      <c r="X36" s="277"/>
      <c r="Y36" s="277"/>
      <c r="Z36" s="277"/>
      <c r="AA36" s="277"/>
      <c r="AB36" s="277"/>
      <c r="AC36" s="277"/>
    </row>
    <row r="37" spans="1:29" ht="14.25" customHeight="1" x14ac:dyDescent="0.35">
      <c r="A37" s="54" t="s">
        <v>383</v>
      </c>
      <c r="B37" s="206"/>
      <c r="C37" s="206"/>
      <c r="D37" s="207"/>
      <c r="E37" s="58"/>
      <c r="F37" s="498"/>
      <c r="G37" s="493" t="s">
        <v>384</v>
      </c>
      <c r="H37" s="463">
        <v>0.75</v>
      </c>
      <c r="I37" s="494" t="s">
        <v>385</v>
      </c>
      <c r="L37" s="640"/>
      <c r="M37" s="612">
        <f t="shared" si="8"/>
        <v>0</v>
      </c>
      <c r="N37" s="612">
        <f t="shared" si="0"/>
        <v>0</v>
      </c>
      <c r="O37" s="612">
        <f t="shared" si="1"/>
        <v>0</v>
      </c>
      <c r="P37" s="612">
        <f t="shared" si="2"/>
        <v>0</v>
      </c>
      <c r="Q37" s="612">
        <f t="shared" si="3"/>
        <v>0</v>
      </c>
      <c r="R37" s="612">
        <f t="shared" si="4"/>
        <v>0</v>
      </c>
      <c r="S37" s="612">
        <f t="shared" si="5"/>
        <v>0</v>
      </c>
      <c r="T37" s="612">
        <f t="shared" si="6"/>
        <v>0</v>
      </c>
      <c r="U37" s="612">
        <f t="shared" si="7"/>
        <v>0</v>
      </c>
      <c r="V37" s="641"/>
      <c r="W37" s="277"/>
      <c r="X37" s="277"/>
      <c r="Y37" s="277"/>
      <c r="Z37" s="277"/>
      <c r="AA37" s="277"/>
      <c r="AB37" s="277"/>
      <c r="AC37" s="277"/>
    </row>
    <row r="38" spans="1:29" ht="14.25" customHeight="1" x14ac:dyDescent="0.35">
      <c r="A38" s="42" t="s">
        <v>386</v>
      </c>
      <c r="B38" s="200"/>
      <c r="C38" s="200"/>
      <c r="D38" s="242"/>
      <c r="E38" s="41"/>
      <c r="F38" s="498"/>
      <c r="G38" s="493" t="s">
        <v>387</v>
      </c>
      <c r="H38" s="463">
        <v>1</v>
      </c>
      <c r="I38" s="494" t="s">
        <v>388</v>
      </c>
      <c r="L38" s="640"/>
      <c r="M38" s="612">
        <f t="shared" si="8"/>
        <v>0</v>
      </c>
      <c r="N38" s="612">
        <f t="shared" si="0"/>
        <v>0</v>
      </c>
      <c r="O38" s="612">
        <f t="shared" si="1"/>
        <v>0</v>
      </c>
      <c r="P38" s="612">
        <f t="shared" si="2"/>
        <v>0</v>
      </c>
      <c r="Q38" s="612">
        <f t="shared" si="3"/>
        <v>0</v>
      </c>
      <c r="R38" s="612">
        <f t="shared" si="4"/>
        <v>0</v>
      </c>
      <c r="S38" s="612">
        <f t="shared" si="5"/>
        <v>0</v>
      </c>
      <c r="T38" s="612">
        <f t="shared" si="6"/>
        <v>0</v>
      </c>
      <c r="U38" s="612">
        <f t="shared" si="7"/>
        <v>0</v>
      </c>
      <c r="V38" s="641"/>
      <c r="W38" s="277"/>
      <c r="X38" s="277"/>
      <c r="Y38" s="277"/>
      <c r="Z38" s="277"/>
      <c r="AA38" s="277"/>
      <c r="AB38" s="277"/>
      <c r="AC38" s="277"/>
    </row>
    <row r="39" spans="1:29" ht="22.5" customHeight="1" x14ac:dyDescent="0.35">
      <c r="A39" s="243"/>
      <c r="B39" s="244"/>
      <c r="C39" s="245" t="s">
        <v>359</v>
      </c>
      <c r="D39" s="245" t="s">
        <v>360</v>
      </c>
      <c r="E39" s="245" t="s">
        <v>361</v>
      </c>
      <c r="F39" s="578"/>
      <c r="G39" s="493"/>
      <c r="H39" s="463"/>
      <c r="I39" s="494"/>
      <c r="L39" s="640"/>
      <c r="M39" s="612">
        <f t="shared" si="8"/>
        <v>0</v>
      </c>
      <c r="N39" s="612">
        <f t="shared" si="0"/>
        <v>0</v>
      </c>
      <c r="O39" s="612">
        <f t="shared" si="1"/>
        <v>0</v>
      </c>
      <c r="P39" s="612">
        <f t="shared" si="2"/>
        <v>0</v>
      </c>
      <c r="Q39" s="612">
        <f t="shared" si="3"/>
        <v>0</v>
      </c>
      <c r="R39" s="612">
        <f t="shared" si="4"/>
        <v>0</v>
      </c>
      <c r="S39" s="612">
        <f t="shared" si="5"/>
        <v>0</v>
      </c>
      <c r="T39" s="612">
        <f t="shared" si="6"/>
        <v>0</v>
      </c>
      <c r="U39" s="612">
        <f t="shared" si="7"/>
        <v>0</v>
      </c>
      <c r="V39" s="641"/>
      <c r="W39" s="277"/>
      <c r="X39" s="277"/>
      <c r="Y39" s="277"/>
      <c r="Z39" s="277"/>
      <c r="AA39" s="277"/>
      <c r="AB39" s="277"/>
      <c r="AC39" s="277"/>
    </row>
    <row r="40" spans="1:29" ht="16.5" customHeight="1" x14ac:dyDescent="0.35">
      <c r="A40" s="407" t="s">
        <v>389</v>
      </c>
      <c r="B40" s="408"/>
      <c r="C40" s="246" t="s">
        <v>363</v>
      </c>
      <c r="D40" s="246" t="s">
        <v>364</v>
      </c>
      <c r="E40" s="246" t="s">
        <v>365</v>
      </c>
      <c r="F40" s="498"/>
      <c r="G40" s="493" t="s">
        <v>390</v>
      </c>
      <c r="H40" s="463">
        <v>0.2</v>
      </c>
      <c r="I40" s="494" t="s">
        <v>391</v>
      </c>
      <c r="L40" s="640"/>
      <c r="M40" s="612">
        <f t="shared" si="8"/>
        <v>0</v>
      </c>
      <c r="N40" s="612">
        <f t="shared" si="0"/>
        <v>0</v>
      </c>
      <c r="O40" s="612">
        <f t="shared" si="1"/>
        <v>0</v>
      </c>
      <c r="P40" s="612">
        <f t="shared" si="2"/>
        <v>0</v>
      </c>
      <c r="Q40" s="612">
        <f t="shared" si="3"/>
        <v>0</v>
      </c>
      <c r="R40" s="612">
        <f t="shared" si="4"/>
        <v>0</v>
      </c>
      <c r="S40" s="612">
        <f t="shared" si="5"/>
        <v>0</v>
      </c>
      <c r="T40" s="612">
        <f t="shared" si="6"/>
        <v>0</v>
      </c>
      <c r="U40" s="612">
        <f t="shared" si="7"/>
        <v>0</v>
      </c>
      <c r="V40" s="641"/>
      <c r="W40" s="277"/>
      <c r="X40" s="277"/>
      <c r="Y40" s="277"/>
      <c r="Z40" s="277"/>
      <c r="AA40" s="277"/>
      <c r="AB40" s="277"/>
      <c r="AC40" s="277"/>
    </row>
    <row r="41" spans="1:29" ht="16.5" customHeight="1" x14ac:dyDescent="0.35">
      <c r="A41" s="703" t="s">
        <v>392</v>
      </c>
      <c r="B41" s="704"/>
      <c r="C41" s="246" t="s">
        <v>369</v>
      </c>
      <c r="D41" s="246" t="s">
        <v>370</v>
      </c>
      <c r="E41" s="246" t="s">
        <v>371</v>
      </c>
      <c r="F41" s="498"/>
      <c r="G41" s="493" t="s">
        <v>393</v>
      </c>
      <c r="H41" s="463">
        <v>0.5</v>
      </c>
      <c r="I41" s="494" t="s">
        <v>391</v>
      </c>
      <c r="L41" s="640"/>
      <c r="M41" s="612">
        <f t="shared" si="8"/>
        <v>0</v>
      </c>
      <c r="N41" s="612">
        <f t="shared" si="0"/>
        <v>0</v>
      </c>
      <c r="O41" s="612">
        <f t="shared" si="1"/>
        <v>0</v>
      </c>
      <c r="P41" s="612">
        <f t="shared" si="2"/>
        <v>0</v>
      </c>
      <c r="Q41" s="612">
        <f t="shared" si="3"/>
        <v>0</v>
      </c>
      <c r="R41" s="612">
        <f t="shared" si="4"/>
        <v>0</v>
      </c>
      <c r="S41" s="612">
        <f t="shared" si="5"/>
        <v>0</v>
      </c>
      <c r="T41" s="612">
        <f t="shared" si="6"/>
        <v>0</v>
      </c>
      <c r="U41" s="612">
        <f t="shared" si="7"/>
        <v>0</v>
      </c>
      <c r="V41" s="641"/>
      <c r="W41" s="277"/>
      <c r="X41" s="277"/>
      <c r="Y41" s="277"/>
      <c r="Z41" s="277"/>
      <c r="AA41" s="277"/>
      <c r="AB41" s="277"/>
      <c r="AC41" s="277"/>
    </row>
    <row r="42" spans="1:29" ht="16.5" customHeight="1" x14ac:dyDescent="0.35">
      <c r="A42" s="407" t="s">
        <v>394</v>
      </c>
      <c r="B42" s="240"/>
      <c r="C42" s="246" t="s">
        <v>374</v>
      </c>
      <c r="D42" s="246" t="s">
        <v>375</v>
      </c>
      <c r="E42" s="246" t="s">
        <v>376</v>
      </c>
      <c r="F42" s="498"/>
      <c r="G42" s="493" t="s">
        <v>395</v>
      </c>
      <c r="H42" s="463">
        <v>1</v>
      </c>
      <c r="I42" s="494" t="s">
        <v>391</v>
      </c>
      <c r="L42" s="640"/>
      <c r="M42" s="612">
        <f t="shared" si="8"/>
        <v>0</v>
      </c>
      <c r="N42" s="612">
        <f t="shared" si="0"/>
        <v>0</v>
      </c>
      <c r="O42" s="612">
        <f t="shared" si="1"/>
        <v>0</v>
      </c>
      <c r="P42" s="612">
        <f t="shared" si="2"/>
        <v>0</v>
      </c>
      <c r="Q42" s="612">
        <f t="shared" si="3"/>
        <v>0</v>
      </c>
      <c r="R42" s="612">
        <f t="shared" si="4"/>
        <v>0</v>
      </c>
      <c r="S42" s="612">
        <f t="shared" si="5"/>
        <v>0</v>
      </c>
      <c r="T42" s="612">
        <f t="shared" si="6"/>
        <v>0</v>
      </c>
      <c r="U42" s="612">
        <f t="shared" si="7"/>
        <v>0</v>
      </c>
      <c r="V42" s="641"/>
      <c r="W42" s="277"/>
      <c r="X42" s="277"/>
      <c r="Y42" s="277"/>
      <c r="Z42" s="277"/>
      <c r="AA42" s="277"/>
      <c r="AB42" s="277"/>
      <c r="AC42" s="277"/>
    </row>
    <row r="43" spans="1:29" ht="16.5" customHeight="1" x14ac:dyDescent="0.35">
      <c r="A43" s="54"/>
      <c r="B43" s="247"/>
      <c r="C43" s="239" t="s">
        <v>378</v>
      </c>
      <c r="D43" s="248" t="s">
        <v>379</v>
      </c>
      <c r="E43" s="248" t="s">
        <v>380</v>
      </c>
      <c r="F43" s="498"/>
      <c r="G43" s="493" t="s">
        <v>396</v>
      </c>
      <c r="H43" s="463">
        <v>1.5</v>
      </c>
      <c r="I43" s="494" t="s">
        <v>391</v>
      </c>
      <c r="L43" s="640"/>
      <c r="M43" s="612">
        <f t="shared" si="8"/>
        <v>0</v>
      </c>
      <c r="N43" s="612">
        <f t="shared" si="0"/>
        <v>0</v>
      </c>
      <c r="O43" s="612">
        <f t="shared" si="1"/>
        <v>0</v>
      </c>
      <c r="P43" s="612">
        <f t="shared" si="2"/>
        <v>0</v>
      </c>
      <c r="Q43" s="612">
        <f t="shared" si="3"/>
        <v>0</v>
      </c>
      <c r="R43" s="612">
        <f t="shared" si="4"/>
        <v>0</v>
      </c>
      <c r="S43" s="612">
        <f t="shared" si="5"/>
        <v>0</v>
      </c>
      <c r="T43" s="612">
        <f t="shared" si="6"/>
        <v>0</v>
      </c>
      <c r="U43" s="612">
        <f t="shared" si="7"/>
        <v>0</v>
      </c>
      <c r="V43" s="641"/>
      <c r="W43" s="277"/>
      <c r="X43" s="277"/>
      <c r="Y43" s="277"/>
      <c r="Z43" s="277"/>
      <c r="AA43" s="277"/>
      <c r="AB43" s="277"/>
      <c r="AC43" s="277"/>
    </row>
    <row r="44" spans="1:29" x14ac:dyDescent="0.35">
      <c r="A44" s="249"/>
      <c r="B44" s="250"/>
      <c r="C44" s="251"/>
      <c r="D44" s="251"/>
      <c r="E44" s="251"/>
      <c r="F44" s="577"/>
      <c r="G44" s="493"/>
      <c r="H44" s="463"/>
      <c r="I44" s="494"/>
      <c r="L44" s="640"/>
      <c r="M44" s="612">
        <f t="shared" si="8"/>
        <v>0</v>
      </c>
      <c r="N44" s="612">
        <f t="shared" si="0"/>
        <v>0</v>
      </c>
      <c r="O44" s="612">
        <f t="shared" si="1"/>
        <v>0</v>
      </c>
      <c r="P44" s="612">
        <f t="shared" si="2"/>
        <v>0</v>
      </c>
      <c r="Q44" s="612">
        <f t="shared" si="3"/>
        <v>0</v>
      </c>
      <c r="R44" s="612">
        <f t="shared" si="4"/>
        <v>0</v>
      </c>
      <c r="S44" s="612">
        <f t="shared" si="5"/>
        <v>0</v>
      </c>
      <c r="T44" s="612">
        <f t="shared" si="6"/>
        <v>0</v>
      </c>
      <c r="U44" s="612">
        <f t="shared" si="7"/>
        <v>0</v>
      </c>
      <c r="V44" s="641"/>
      <c r="W44" s="277"/>
      <c r="X44" s="277"/>
      <c r="Y44" s="277"/>
      <c r="Z44" s="277"/>
      <c r="AA44" s="277"/>
      <c r="AB44" s="277"/>
      <c r="AC44" s="277"/>
    </row>
    <row r="45" spans="1:29" ht="15.75" customHeight="1" x14ac:dyDescent="0.35">
      <c r="A45" s="42" t="s">
        <v>397</v>
      </c>
      <c r="B45" s="242"/>
      <c r="C45" s="252"/>
      <c r="D45" s="252"/>
      <c r="E45" s="253"/>
      <c r="F45" s="498"/>
      <c r="G45" s="493" t="s">
        <v>398</v>
      </c>
      <c r="H45" s="463">
        <v>1</v>
      </c>
      <c r="I45" s="494"/>
      <c r="L45" s="640"/>
      <c r="M45" s="612">
        <f t="shared" si="8"/>
        <v>0</v>
      </c>
      <c r="N45" s="612">
        <f t="shared" si="0"/>
        <v>0</v>
      </c>
      <c r="O45" s="612">
        <f t="shared" si="1"/>
        <v>0</v>
      </c>
      <c r="P45" s="612">
        <f t="shared" si="2"/>
        <v>0</v>
      </c>
      <c r="Q45" s="612">
        <f t="shared" si="3"/>
        <v>0</v>
      </c>
      <c r="R45" s="612">
        <f t="shared" si="4"/>
        <v>0</v>
      </c>
      <c r="S45" s="612">
        <f t="shared" si="5"/>
        <v>0</v>
      </c>
      <c r="T45" s="612">
        <f t="shared" si="6"/>
        <v>0</v>
      </c>
      <c r="U45" s="612">
        <f t="shared" si="7"/>
        <v>0</v>
      </c>
      <c r="V45" s="641"/>
      <c r="W45" s="277"/>
      <c r="X45" s="277"/>
      <c r="Y45" s="277"/>
      <c r="Z45" s="277"/>
      <c r="AA45" s="277"/>
      <c r="AB45" s="277"/>
      <c r="AC45" s="277"/>
    </row>
    <row r="46" spans="1:29" s="278" customFormat="1" ht="15.75" customHeight="1" x14ac:dyDescent="0.35">
      <c r="A46" s="42" t="s">
        <v>399</v>
      </c>
      <c r="B46" s="201"/>
      <c r="C46" s="252"/>
      <c r="D46" s="252"/>
      <c r="E46" s="253"/>
      <c r="F46" s="498"/>
      <c r="G46" s="493" t="s">
        <v>400</v>
      </c>
      <c r="H46" s="463">
        <v>1</v>
      </c>
      <c r="I46" s="494" t="s">
        <v>401</v>
      </c>
      <c r="L46" s="640"/>
      <c r="M46" s="612">
        <f t="shared" si="8"/>
        <v>0</v>
      </c>
      <c r="N46" s="612">
        <f t="shared" si="0"/>
        <v>0</v>
      </c>
      <c r="O46" s="612">
        <f t="shared" si="1"/>
        <v>0</v>
      </c>
      <c r="P46" s="612">
        <f t="shared" si="2"/>
        <v>0</v>
      </c>
      <c r="Q46" s="612">
        <f t="shared" si="3"/>
        <v>0</v>
      </c>
      <c r="R46" s="612">
        <f t="shared" si="4"/>
        <v>0</v>
      </c>
      <c r="S46" s="612">
        <f t="shared" si="5"/>
        <v>0</v>
      </c>
      <c r="T46" s="612">
        <f t="shared" si="6"/>
        <v>0</v>
      </c>
      <c r="U46" s="612">
        <f t="shared" si="7"/>
        <v>0</v>
      </c>
      <c r="V46" s="641"/>
      <c r="W46" s="277"/>
      <c r="X46" s="277"/>
      <c r="Y46" s="277"/>
      <c r="Z46" s="277"/>
      <c r="AA46" s="277"/>
      <c r="AB46" s="277"/>
      <c r="AC46" s="277"/>
    </row>
    <row r="47" spans="1:29" s="278" customFormat="1" ht="15.75" customHeight="1" thickBot="1" x14ac:dyDescent="0.4">
      <c r="A47" s="254" t="s">
        <v>402</v>
      </c>
      <c r="B47" s="201"/>
      <c r="C47" s="252"/>
      <c r="D47" s="252"/>
      <c r="E47" s="253"/>
      <c r="F47" s="498"/>
      <c r="G47" s="493" t="s">
        <v>403</v>
      </c>
      <c r="H47" s="463">
        <v>1.5</v>
      </c>
      <c r="I47" s="494" t="s">
        <v>404</v>
      </c>
      <c r="L47" s="640"/>
      <c r="M47" s="612">
        <f t="shared" si="8"/>
        <v>0</v>
      </c>
      <c r="N47" s="612">
        <f t="shared" si="0"/>
        <v>0</v>
      </c>
      <c r="O47" s="612">
        <f t="shared" si="1"/>
        <v>0</v>
      </c>
      <c r="P47" s="612">
        <f t="shared" si="2"/>
        <v>0</v>
      </c>
      <c r="Q47" s="612">
        <f t="shared" si="3"/>
        <v>0</v>
      </c>
      <c r="R47" s="612">
        <f t="shared" si="4"/>
        <v>0</v>
      </c>
      <c r="S47" s="612">
        <f t="shared" si="5"/>
        <v>0</v>
      </c>
      <c r="T47" s="612">
        <f t="shared" si="6"/>
        <v>0</v>
      </c>
      <c r="U47" s="612">
        <f t="shared" si="7"/>
        <v>0</v>
      </c>
      <c r="V47" s="641"/>
      <c r="W47" s="277"/>
      <c r="X47" s="277"/>
      <c r="Y47" s="277"/>
      <c r="Z47" s="277"/>
      <c r="AA47" s="277"/>
      <c r="AB47" s="277"/>
      <c r="AC47" s="277"/>
    </row>
    <row r="48" spans="1:29" ht="14.25" thickBot="1" x14ac:dyDescent="0.4">
      <c r="A48" s="255" t="s">
        <v>405</v>
      </c>
      <c r="B48" s="256"/>
      <c r="C48" s="256"/>
      <c r="D48" s="257"/>
      <c r="E48" s="256"/>
      <c r="F48" s="273" t="s">
        <v>406</v>
      </c>
      <c r="G48" s="499">
        <f>F3+F4+F5+F6+F7+F10+F11+F12+F13+F14+F15+F16+F9+F17+F18+F22+F23+F24+F26+F27+F28+F29+F30+F32+F33+F34+F35+F37+F38+F40+F41+F42+F43+F45+F46+F47</f>
        <v>0</v>
      </c>
      <c r="H48" s="576"/>
      <c r="I48" s="494"/>
      <c r="L48" s="643" t="s">
        <v>186</v>
      </c>
      <c r="M48" s="613">
        <f>SUM(M3:M47)</f>
        <v>0</v>
      </c>
      <c r="N48" s="613">
        <f t="shared" ref="N48:V48" si="69">SUM(N3:N47)</f>
        <v>0</v>
      </c>
      <c r="O48" s="613">
        <f t="shared" si="69"/>
        <v>0</v>
      </c>
      <c r="P48" s="613">
        <f t="shared" si="69"/>
        <v>0</v>
      </c>
      <c r="Q48" s="613">
        <f t="shared" si="69"/>
        <v>0</v>
      </c>
      <c r="R48" s="613">
        <f t="shared" si="69"/>
        <v>0</v>
      </c>
      <c r="S48" s="613">
        <f t="shared" si="69"/>
        <v>0</v>
      </c>
      <c r="T48" s="613">
        <f t="shared" si="69"/>
        <v>0</v>
      </c>
      <c r="U48" s="613">
        <f t="shared" si="69"/>
        <v>0</v>
      </c>
      <c r="V48" s="644">
        <f t="shared" si="69"/>
        <v>0</v>
      </c>
      <c r="W48" s="613">
        <f>SUM(M48:U48)</f>
        <v>0</v>
      </c>
      <c r="X48" s="277"/>
      <c r="Y48" s="277"/>
      <c r="Z48" s="277"/>
      <c r="AA48" s="277"/>
      <c r="AB48" s="277"/>
      <c r="AC48" s="277"/>
    </row>
    <row r="49" spans="1:29" x14ac:dyDescent="0.35">
      <c r="A49" s="209"/>
      <c r="B49" s="209"/>
      <c r="C49" s="209"/>
      <c r="D49" s="209"/>
      <c r="E49" s="209"/>
      <c r="F49" s="209"/>
      <c r="G49" s="209"/>
      <c r="H49" s="209"/>
      <c r="L49" s="645"/>
      <c r="M49" s="646"/>
      <c r="N49" s="646"/>
      <c r="O49" s="646"/>
      <c r="P49" s="646"/>
      <c r="Q49" s="646"/>
      <c r="R49" s="646"/>
      <c r="S49" s="646"/>
      <c r="T49" s="646"/>
      <c r="U49" s="646"/>
      <c r="V49" s="647"/>
      <c r="W49" s="277"/>
      <c r="X49" s="277"/>
      <c r="Y49" s="277"/>
      <c r="Z49" s="277"/>
      <c r="AA49" s="277"/>
      <c r="AB49" s="277"/>
      <c r="AC49" s="277"/>
    </row>
    <row r="50" spans="1:29" x14ac:dyDescent="0.35">
      <c r="A50" s="209"/>
      <c r="B50" s="209"/>
      <c r="C50" s="209"/>
      <c r="D50" s="209"/>
      <c r="E50" s="209"/>
      <c r="F50" s="209"/>
      <c r="G50" s="209"/>
      <c r="H50" s="209"/>
      <c r="L50" s="645"/>
      <c r="M50" s="617">
        <v>0</v>
      </c>
      <c r="N50" s="617">
        <v>0.2</v>
      </c>
      <c r="O50" s="617">
        <v>0.35</v>
      </c>
      <c r="P50" s="617">
        <v>0.5</v>
      </c>
      <c r="Q50" s="617">
        <v>0.75</v>
      </c>
      <c r="R50" s="617">
        <v>1</v>
      </c>
      <c r="S50" s="617">
        <v>1.5</v>
      </c>
      <c r="T50" s="617">
        <v>2.5</v>
      </c>
      <c r="U50" s="617">
        <v>12.5</v>
      </c>
      <c r="V50" s="647"/>
      <c r="W50" s="277"/>
      <c r="X50" s="277"/>
      <c r="Y50" s="277"/>
      <c r="Z50" s="277"/>
      <c r="AA50" s="277"/>
      <c r="AB50" s="277"/>
      <c r="AC50" s="277"/>
    </row>
    <row r="51" spans="1:29" ht="13.15" thickBot="1" x14ac:dyDescent="0.4">
      <c r="A51" s="258" t="s">
        <v>407</v>
      </c>
      <c r="B51" s="259"/>
      <c r="C51" s="259"/>
      <c r="D51" s="260"/>
      <c r="E51" s="261"/>
      <c r="L51" s="645"/>
      <c r="M51" s="646"/>
      <c r="N51" s="646"/>
      <c r="O51" s="646"/>
      <c r="P51" s="646"/>
      <c r="Q51" s="646"/>
      <c r="R51" s="646"/>
      <c r="S51" s="646"/>
      <c r="T51" s="646"/>
      <c r="U51" s="646"/>
      <c r="V51" s="647"/>
      <c r="W51" s="277"/>
      <c r="X51" s="277"/>
      <c r="Y51" s="277"/>
      <c r="Z51" s="277"/>
      <c r="AA51" s="277"/>
      <c r="AB51" s="277"/>
      <c r="AC51" s="277"/>
    </row>
    <row r="52" spans="1:29" ht="13.15" thickBot="1" x14ac:dyDescent="0.35">
      <c r="A52" s="262" t="s">
        <v>408</v>
      </c>
      <c r="B52" s="263"/>
      <c r="C52" s="264"/>
      <c r="D52" s="265"/>
      <c r="E52" s="266"/>
      <c r="F52" s="69" t="s">
        <v>409</v>
      </c>
      <c r="G52" s="500"/>
      <c r="L52" s="621" t="s">
        <v>189</v>
      </c>
      <c r="M52" s="614">
        <f>M48*M50</f>
        <v>0</v>
      </c>
      <c r="N52" s="614">
        <f t="shared" ref="N52:U52" si="70">N48*N50</f>
        <v>0</v>
      </c>
      <c r="O52" s="614">
        <f t="shared" si="70"/>
        <v>0</v>
      </c>
      <c r="P52" s="614">
        <f t="shared" si="70"/>
        <v>0</v>
      </c>
      <c r="Q52" s="614">
        <f t="shared" si="70"/>
        <v>0</v>
      </c>
      <c r="R52" s="614">
        <f t="shared" si="70"/>
        <v>0</v>
      </c>
      <c r="S52" s="614">
        <f t="shared" si="70"/>
        <v>0</v>
      </c>
      <c r="T52" s="614">
        <f t="shared" si="70"/>
        <v>0</v>
      </c>
      <c r="U52" s="614">
        <f t="shared" si="70"/>
        <v>0</v>
      </c>
      <c r="V52" s="647"/>
      <c r="W52" s="277"/>
      <c r="X52" s="277"/>
      <c r="Y52" s="277"/>
      <c r="Z52" s="277"/>
      <c r="AA52" s="277"/>
      <c r="AB52" s="277"/>
      <c r="AC52" s="277"/>
    </row>
    <row r="53" spans="1:29" ht="13.15" thickBot="1" x14ac:dyDescent="0.35">
      <c r="A53" s="267" t="s">
        <v>410</v>
      </c>
      <c r="B53" s="215"/>
      <c r="C53" s="228"/>
      <c r="D53" s="232"/>
      <c r="E53" s="233"/>
      <c r="F53" s="274" t="s">
        <v>411</v>
      </c>
      <c r="G53" s="500"/>
      <c r="L53" s="625" t="s">
        <v>190</v>
      </c>
      <c r="M53" s="626">
        <f>SUM(M52:U52)</f>
        <v>0</v>
      </c>
      <c r="N53" s="648"/>
      <c r="O53" s="648"/>
      <c r="P53" s="648"/>
      <c r="Q53" s="648"/>
      <c r="R53" s="648"/>
      <c r="S53" s="648"/>
      <c r="T53" s="648"/>
      <c r="U53" s="648"/>
      <c r="V53" s="649"/>
      <c r="W53" s="277"/>
      <c r="X53" s="277"/>
      <c r="Y53" s="277"/>
      <c r="Z53" s="277"/>
      <c r="AA53" s="277"/>
      <c r="AB53" s="277"/>
      <c r="AC53" s="277"/>
    </row>
    <row r="54" spans="1:29" ht="13.15" thickBot="1" x14ac:dyDescent="0.4">
      <c r="A54" s="267" t="s">
        <v>412</v>
      </c>
      <c r="B54" s="215"/>
      <c r="C54" s="228"/>
      <c r="D54" s="232"/>
      <c r="E54" s="233"/>
      <c r="F54" s="274" t="s">
        <v>413</v>
      </c>
      <c r="G54" s="500"/>
      <c r="L54" s="277"/>
      <c r="M54" s="277"/>
      <c r="N54" s="277"/>
      <c r="O54" s="277"/>
      <c r="P54" s="277"/>
      <c r="Q54" s="277"/>
      <c r="R54" s="277"/>
      <c r="S54" s="277"/>
      <c r="T54" s="277"/>
      <c r="U54" s="277"/>
      <c r="V54" s="277"/>
      <c r="W54" s="277"/>
      <c r="X54" s="277"/>
      <c r="Y54" s="277"/>
      <c r="Z54" s="277"/>
      <c r="AA54" s="277"/>
      <c r="AB54" s="277"/>
      <c r="AC54" s="277"/>
    </row>
    <row r="55" spans="1:29" ht="13.15" thickBot="1" x14ac:dyDescent="0.4">
      <c r="A55" s="268" t="s">
        <v>414</v>
      </c>
      <c r="B55" s="269"/>
      <c r="C55" s="269"/>
      <c r="D55" s="270"/>
      <c r="E55" s="271"/>
      <c r="F55" s="274" t="s">
        <v>415</v>
      </c>
      <c r="G55" s="500"/>
      <c r="L55" s="277"/>
      <c r="M55" s="277"/>
      <c r="N55" s="277"/>
      <c r="O55" s="277"/>
      <c r="P55" s="277"/>
      <c r="Q55" s="277"/>
      <c r="R55" s="277"/>
      <c r="S55" s="277"/>
      <c r="T55" s="277"/>
      <c r="U55" s="277"/>
      <c r="V55" s="277"/>
      <c r="W55" s="277"/>
      <c r="X55" s="277"/>
      <c r="Y55" s="277"/>
      <c r="Z55" s="277"/>
      <c r="AA55" s="277"/>
      <c r="AB55" s="277"/>
      <c r="AC55" s="277"/>
    </row>
    <row r="56" spans="1:29" x14ac:dyDescent="0.35">
      <c r="L56" s="277"/>
      <c r="M56" s="277"/>
      <c r="N56" s="277"/>
      <c r="O56" s="277"/>
      <c r="P56" s="277"/>
      <c r="Q56" s="277"/>
      <c r="R56" s="277"/>
      <c r="S56" s="277"/>
      <c r="T56" s="277"/>
      <c r="U56" s="277"/>
      <c r="V56" s="277"/>
      <c r="W56" s="277"/>
      <c r="X56" s="277"/>
      <c r="Y56" s="277"/>
      <c r="Z56" s="277"/>
      <c r="AA56" s="277"/>
      <c r="AB56" s="277"/>
      <c r="AC56" s="277"/>
    </row>
    <row r="57" spans="1:29" x14ac:dyDescent="0.35">
      <c r="L57" s="277"/>
      <c r="M57" s="277"/>
      <c r="N57" s="277"/>
      <c r="O57" s="277"/>
      <c r="P57" s="277"/>
      <c r="Q57" s="277"/>
      <c r="R57" s="277"/>
      <c r="S57" s="277"/>
      <c r="T57" s="277"/>
      <c r="U57" s="277"/>
      <c r="V57" s="277"/>
      <c r="W57" s="277"/>
      <c r="X57" s="277"/>
      <c r="Y57" s="277"/>
      <c r="Z57" s="277"/>
      <c r="AA57" s="277"/>
      <c r="AB57" s="277"/>
      <c r="AC57" s="277"/>
    </row>
    <row r="58" spans="1:29" x14ac:dyDescent="0.35">
      <c r="L58" s="277"/>
      <c r="M58" s="277"/>
      <c r="N58" s="277"/>
      <c r="O58" s="277"/>
      <c r="P58" s="277"/>
      <c r="Q58" s="277"/>
      <c r="R58" s="277"/>
      <c r="S58" s="277"/>
      <c r="T58" s="277"/>
      <c r="U58" s="277"/>
      <c r="V58" s="277"/>
      <c r="W58" s="277"/>
      <c r="X58" s="277"/>
      <c r="Y58" s="277"/>
      <c r="Z58" s="277"/>
      <c r="AA58" s="277"/>
      <c r="AB58" s="277"/>
      <c r="AC58" s="277"/>
    </row>
    <row r="59" spans="1:29" x14ac:dyDescent="0.35">
      <c r="L59" s="277"/>
      <c r="M59" s="277"/>
      <c r="N59" s="277"/>
      <c r="O59" s="277"/>
      <c r="P59" s="277"/>
      <c r="Q59" s="277"/>
      <c r="R59" s="277"/>
      <c r="S59" s="277"/>
      <c r="T59" s="277"/>
      <c r="U59" s="277"/>
      <c r="V59" s="277"/>
      <c r="W59" s="277"/>
      <c r="X59" s="277"/>
      <c r="Y59" s="277"/>
      <c r="Z59" s="277"/>
      <c r="AA59" s="277"/>
      <c r="AB59" s="277"/>
      <c r="AC59" s="277"/>
    </row>
    <row r="60" spans="1:29" x14ac:dyDescent="0.35">
      <c r="L60" s="277"/>
      <c r="M60" s="277"/>
      <c r="N60" s="277"/>
      <c r="O60" s="277"/>
      <c r="P60" s="277"/>
      <c r="Q60" s="277"/>
      <c r="R60" s="277"/>
      <c r="S60" s="277"/>
      <c r="T60" s="277"/>
      <c r="U60" s="277"/>
      <c r="V60" s="277"/>
      <c r="W60" s="277"/>
      <c r="X60" s="277"/>
      <c r="Y60" s="277"/>
      <c r="Z60" s="277"/>
      <c r="AA60" s="277"/>
      <c r="AB60" s="277"/>
      <c r="AC60" s="277"/>
    </row>
    <row r="61" spans="1:29" x14ac:dyDescent="0.35">
      <c r="L61" s="277"/>
      <c r="M61" s="277"/>
      <c r="N61" s="277"/>
      <c r="O61" s="277"/>
      <c r="P61" s="277"/>
      <c r="Q61" s="277"/>
      <c r="R61" s="277"/>
      <c r="S61" s="277"/>
      <c r="T61" s="277"/>
      <c r="U61" s="277"/>
      <c r="V61" s="277"/>
      <c r="W61" s="277"/>
      <c r="X61" s="277"/>
      <c r="Y61" s="277"/>
      <c r="Z61" s="277"/>
      <c r="AA61" s="277"/>
      <c r="AB61" s="277"/>
      <c r="AC61" s="277"/>
    </row>
    <row r="62" spans="1:29" x14ac:dyDescent="0.35">
      <c r="L62" s="277"/>
      <c r="M62" s="277"/>
      <c r="N62" s="277"/>
      <c r="O62" s="277"/>
      <c r="P62" s="277"/>
      <c r="Q62" s="277"/>
      <c r="R62" s="277"/>
      <c r="S62" s="277"/>
      <c r="T62" s="277"/>
      <c r="U62" s="277"/>
      <c r="V62" s="277"/>
      <c r="W62" s="277"/>
      <c r="X62" s="277"/>
      <c r="Y62" s="277"/>
      <c r="Z62" s="277"/>
      <c r="AA62" s="277"/>
      <c r="AB62" s="277"/>
      <c r="AC62" s="277"/>
    </row>
    <row r="63" spans="1:29" x14ac:dyDescent="0.35">
      <c r="L63" s="277"/>
      <c r="M63" s="277"/>
      <c r="N63" s="277"/>
      <c r="O63" s="277"/>
      <c r="P63" s="277"/>
      <c r="Q63" s="277"/>
      <c r="R63" s="277"/>
      <c r="S63" s="277"/>
      <c r="T63" s="277"/>
      <c r="U63" s="277"/>
      <c r="V63" s="277"/>
      <c r="W63" s="277"/>
      <c r="X63" s="277"/>
      <c r="Y63" s="277"/>
      <c r="Z63" s="277"/>
      <c r="AA63" s="277"/>
      <c r="AB63" s="277"/>
      <c r="AC63" s="277"/>
    </row>
    <row r="64" spans="1:29" x14ac:dyDescent="0.35">
      <c r="L64" s="277"/>
      <c r="M64" s="277"/>
      <c r="N64" s="277"/>
      <c r="O64" s="277"/>
      <c r="P64" s="277"/>
      <c r="Q64" s="277"/>
      <c r="R64" s="277"/>
      <c r="S64" s="277"/>
      <c r="T64" s="277"/>
      <c r="U64" s="277"/>
      <c r="V64" s="277"/>
      <c r="W64" s="277"/>
      <c r="X64" s="277"/>
      <c r="Y64" s="277"/>
      <c r="Z64" s="277"/>
      <c r="AA64" s="277"/>
      <c r="AB64" s="277"/>
      <c r="AC64" s="277"/>
    </row>
    <row r="65" spans="12:29" x14ac:dyDescent="0.35">
      <c r="L65" s="277"/>
      <c r="M65" s="277"/>
      <c r="N65" s="277"/>
      <c r="O65" s="277"/>
      <c r="P65" s="277"/>
      <c r="Q65" s="277"/>
      <c r="R65" s="277"/>
      <c r="S65" s="277"/>
      <c r="T65" s="277"/>
      <c r="U65" s="277"/>
      <c r="V65" s="277"/>
      <c r="W65" s="277"/>
      <c r="X65" s="277"/>
      <c r="Y65" s="277"/>
      <c r="Z65" s="277"/>
      <c r="AA65" s="277"/>
      <c r="AB65" s="277"/>
      <c r="AC65" s="277"/>
    </row>
    <row r="66" spans="12:29" x14ac:dyDescent="0.35">
      <c r="L66" s="277"/>
      <c r="M66" s="277"/>
      <c r="N66" s="277"/>
      <c r="O66" s="277"/>
      <c r="P66" s="277"/>
      <c r="Q66" s="277"/>
      <c r="R66" s="277"/>
      <c r="S66" s="277"/>
      <c r="T66" s="277"/>
      <c r="U66" s="277"/>
      <c r="V66" s="277"/>
      <c r="W66" s="277"/>
      <c r="X66" s="277"/>
      <c r="Y66" s="277"/>
      <c r="Z66" s="277"/>
      <c r="AA66" s="277"/>
      <c r="AB66" s="277"/>
      <c r="AC66" s="277"/>
    </row>
    <row r="67" spans="12:29" x14ac:dyDescent="0.35">
      <c r="L67" s="277"/>
      <c r="M67" s="277"/>
      <c r="N67" s="277"/>
      <c r="O67" s="277"/>
      <c r="P67" s="277"/>
      <c r="Q67" s="277"/>
      <c r="R67" s="277"/>
      <c r="S67" s="277"/>
      <c r="T67" s="277"/>
      <c r="U67" s="277"/>
      <c r="V67" s="277"/>
      <c r="W67" s="277"/>
      <c r="X67" s="277"/>
      <c r="Y67" s="277"/>
      <c r="Z67" s="277"/>
      <c r="AA67" s="277"/>
      <c r="AB67" s="277"/>
      <c r="AC67" s="277"/>
    </row>
    <row r="68" spans="12:29" x14ac:dyDescent="0.35">
      <c r="L68" s="277"/>
      <c r="M68" s="277"/>
      <c r="N68" s="277"/>
      <c r="O68" s="277"/>
      <c r="P68" s="277"/>
      <c r="Q68" s="277"/>
      <c r="R68" s="277"/>
      <c r="S68" s="277"/>
      <c r="T68" s="277"/>
      <c r="U68" s="277"/>
      <c r="V68" s="277"/>
      <c r="W68" s="277"/>
      <c r="X68" s="277"/>
      <c r="Y68" s="277"/>
      <c r="Z68" s="277"/>
      <c r="AA68" s="277"/>
      <c r="AB68" s="277"/>
      <c r="AC68" s="277"/>
    </row>
    <row r="69" spans="12:29" x14ac:dyDescent="0.35">
      <c r="L69" s="277"/>
      <c r="M69" s="277"/>
      <c r="N69" s="277"/>
      <c r="O69" s="277"/>
      <c r="P69" s="277"/>
      <c r="Q69" s="277"/>
      <c r="R69" s="277"/>
      <c r="S69" s="277"/>
      <c r="T69" s="277"/>
      <c r="U69" s="277"/>
      <c r="V69" s="277"/>
      <c r="W69" s="277"/>
      <c r="X69" s="277"/>
      <c r="Y69" s="277"/>
      <c r="Z69" s="277"/>
      <c r="AA69" s="277"/>
      <c r="AB69" s="277"/>
      <c r="AC69" s="277"/>
    </row>
    <row r="70" spans="12:29" x14ac:dyDescent="0.35">
      <c r="L70" s="277"/>
      <c r="M70" s="277"/>
      <c r="N70" s="277"/>
      <c r="O70" s="277"/>
      <c r="P70" s="277"/>
      <c r="Q70" s="277"/>
      <c r="R70" s="277"/>
      <c r="S70" s="277"/>
      <c r="T70" s="277"/>
      <c r="U70" s="277"/>
      <c r="V70" s="277"/>
      <c r="W70" s="277"/>
      <c r="X70" s="277"/>
      <c r="Y70" s="277"/>
      <c r="Z70" s="277"/>
      <c r="AA70" s="277"/>
      <c r="AB70" s="277"/>
      <c r="AC70" s="277"/>
    </row>
    <row r="71" spans="12:29" x14ac:dyDescent="0.35">
      <c r="L71" s="277"/>
      <c r="M71" s="277"/>
      <c r="N71" s="277"/>
      <c r="O71" s="277"/>
      <c r="P71" s="277"/>
      <c r="Q71" s="277"/>
      <c r="R71" s="277"/>
      <c r="S71" s="277"/>
      <c r="T71" s="277"/>
      <c r="U71" s="277"/>
      <c r="V71" s="277"/>
      <c r="W71" s="277"/>
      <c r="X71" s="277"/>
      <c r="Y71" s="277"/>
      <c r="Z71" s="277"/>
      <c r="AA71" s="277"/>
      <c r="AB71" s="277"/>
      <c r="AC71" s="277"/>
    </row>
    <row r="72" spans="12:29" x14ac:dyDescent="0.35">
      <c r="L72" s="277"/>
      <c r="M72" s="277"/>
      <c r="N72" s="277"/>
      <c r="O72" s="277"/>
      <c r="P72" s="277"/>
      <c r="Q72" s="277"/>
      <c r="R72" s="277"/>
      <c r="S72" s="277"/>
      <c r="T72" s="277"/>
      <c r="U72" s="277"/>
      <c r="V72" s="277"/>
      <c r="W72" s="277"/>
      <c r="X72" s="277"/>
      <c r="Y72" s="277"/>
      <c r="Z72" s="277"/>
      <c r="AA72" s="277"/>
      <c r="AB72" s="277"/>
      <c r="AC72" s="277"/>
    </row>
    <row r="73" spans="12:29" x14ac:dyDescent="0.35">
      <c r="L73" s="277"/>
      <c r="M73" s="277"/>
      <c r="N73" s="277"/>
      <c r="O73" s="277"/>
      <c r="P73" s="277"/>
      <c r="Q73" s="277"/>
      <c r="R73" s="277"/>
      <c r="S73" s="277"/>
      <c r="T73" s="277"/>
      <c r="U73" s="277"/>
      <c r="V73" s="277"/>
      <c r="W73" s="277"/>
      <c r="X73" s="277"/>
      <c r="Y73" s="277"/>
      <c r="Z73" s="277"/>
      <c r="AA73" s="277"/>
      <c r="AB73" s="277"/>
      <c r="AC73" s="277"/>
    </row>
    <row r="74" spans="12:29" x14ac:dyDescent="0.35">
      <c r="L74" s="277"/>
      <c r="M74" s="277"/>
      <c r="N74" s="277"/>
      <c r="O74" s="277"/>
      <c r="P74" s="277"/>
      <c r="Q74" s="277"/>
      <c r="R74" s="277"/>
      <c r="S74" s="277"/>
      <c r="T74" s="277"/>
      <c r="U74" s="277"/>
      <c r="V74" s="277"/>
      <c r="W74" s="277"/>
      <c r="X74" s="277"/>
      <c r="Y74" s="277"/>
      <c r="Z74" s="277"/>
      <c r="AA74" s="277"/>
      <c r="AB74" s="277"/>
      <c r="AC74" s="277"/>
    </row>
  </sheetData>
  <sheetProtection algorithmName="SHA-512" hashValue="xDCgVE0Uyj54QJn1MwD5ChSpF2W+x44IxEz+BtiDvAkB2v+LmBV4WWmG/G/TkUA9SwthhNE2diFEpZycyoRP7Q==" saltValue="dzNMBtDHGvw6Sqhai533IA==" spinCount="100000" sheet="1" objects="1" scenarios="1"/>
  <customSheetViews>
    <customSheetView guid="{E40DDCA7-C2B9-49E0-9BFC-8C5232B8DE4F}" fitToPage="1">
      <selection activeCell="A15" sqref="A15"/>
      <pageMargins left="0" right="0" top="0" bottom="0" header="0" footer="0"/>
      <printOptions horizontalCentered="1"/>
      <pageSetup scale="96" orientation="portrait" copies="3" r:id="rId1"/>
      <headerFooter alignWithMargins="0">
        <oddHeader>&amp;L&amp;"Arial,Bold"&amp;14Risk weighted loans</oddHeader>
      </headerFooter>
    </customSheetView>
    <customSheetView guid="{088DDB48-C6D0-4AA2-839D-A6E320432152}" fitToPage="1">
      <selection activeCell="A15" sqref="A15"/>
      <pageMargins left="0" right="0" top="0" bottom="0" header="0" footer="0"/>
      <printOptions horizontalCentered="1"/>
      <pageSetup scale="96" orientation="portrait" copies="3" r:id="rId2"/>
      <headerFooter alignWithMargins="0">
        <oddHeader>&amp;L&amp;"Arial,Bold"&amp;14Risk weighted loans</oddHeader>
      </headerFooter>
    </customSheetView>
  </customSheetViews>
  <mergeCells count="5">
    <mergeCell ref="A41:B41"/>
    <mergeCell ref="A33:B33"/>
    <mergeCell ref="A10:E10"/>
    <mergeCell ref="A11:E11"/>
    <mergeCell ref="M1:V1"/>
  </mergeCells>
  <printOptions horizontalCentered="1"/>
  <pageMargins left="0.31496062992125984" right="0.31496062992125984" top="0.98425196850393704" bottom="0.98425196850393704" header="0.51181102362204722" footer="0.51181102362204722"/>
  <pageSetup scale="67" orientation="portrait" copies="3" r:id="rId3"/>
  <headerFooter alignWithMargins="0">
    <oddHeader>&amp;L&amp;"Arial,Bold"&amp;14Risk weighted loans</oddHead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rgb="FF92D050"/>
    <pageSetUpPr fitToPage="1"/>
  </sheetPr>
  <dimension ref="A1:AK95"/>
  <sheetViews>
    <sheetView showGridLines="0" zoomScaleNormal="100" zoomScaleSheetLayoutView="100" workbookViewId="0">
      <selection activeCell="K41" sqref="K41"/>
    </sheetView>
  </sheetViews>
  <sheetFormatPr defaultColWidth="9" defaultRowHeight="12.75" x14ac:dyDescent="0.35"/>
  <cols>
    <col min="1" max="1" width="1.265625" customWidth="1"/>
    <col min="2" max="2" width="6.265625" customWidth="1"/>
    <col min="6" max="6" width="9" customWidth="1"/>
    <col min="7" max="7" width="14.59765625" customWidth="1"/>
    <col min="8" max="8" width="29" customWidth="1"/>
    <col min="9" max="9" width="24.06640625" customWidth="1"/>
    <col min="10" max="10" width="6" bestFit="1" customWidth="1"/>
    <col min="11" max="11" width="29.59765625" customWidth="1"/>
    <col min="12" max="14" width="20.1328125" customWidth="1"/>
    <col min="15" max="15" width="23.1328125" customWidth="1"/>
    <col min="16" max="16" width="13.9296875" customWidth="1"/>
    <col min="17" max="17" width="14.86328125" customWidth="1"/>
    <col min="18" max="18" width="12.86328125" bestFit="1" customWidth="1"/>
    <col min="19" max="19" width="15.9296875" customWidth="1"/>
  </cols>
  <sheetData>
    <row r="1" spans="1:37" ht="14.25" thickBot="1" x14ac:dyDescent="0.45">
      <c r="A1" s="282"/>
      <c r="B1" s="733" t="s">
        <v>745</v>
      </c>
      <c r="C1" s="282"/>
      <c r="D1" s="282"/>
      <c r="E1" s="282"/>
      <c r="F1" s="282"/>
      <c r="G1" s="282"/>
      <c r="H1" s="282"/>
      <c r="I1" s="282"/>
      <c r="J1" s="282"/>
      <c r="K1" s="282"/>
      <c r="L1" s="403"/>
      <c r="M1" s="325" t="s">
        <v>60</v>
      </c>
      <c r="N1" s="325"/>
    </row>
    <row r="2" spans="1:37" ht="13.15" thickBot="1" x14ac:dyDescent="0.4">
      <c r="A2" s="282"/>
      <c r="B2" s="282"/>
      <c r="C2" s="282"/>
      <c r="D2" s="282"/>
      <c r="E2" s="282"/>
      <c r="F2" s="282"/>
      <c r="G2" s="282"/>
      <c r="H2" s="282"/>
      <c r="I2" s="282"/>
      <c r="J2" s="282"/>
      <c r="K2" s="282"/>
      <c r="O2" s="707" t="s">
        <v>740</v>
      </c>
      <c r="P2" s="678"/>
      <c r="Q2" s="678"/>
      <c r="R2" s="678"/>
      <c r="S2" s="679"/>
      <c r="T2" s="53"/>
      <c r="U2" s="53"/>
      <c r="V2" s="53"/>
      <c r="W2" s="53"/>
      <c r="X2" s="53"/>
      <c r="Y2" s="53"/>
      <c r="Z2" s="53"/>
      <c r="AA2" s="53"/>
      <c r="AB2" s="53"/>
      <c r="AC2" s="53"/>
      <c r="AD2" s="53"/>
      <c r="AE2" s="53"/>
      <c r="AF2" s="53"/>
      <c r="AG2" s="53"/>
      <c r="AH2" s="53"/>
      <c r="AI2" s="53"/>
      <c r="AJ2" s="53"/>
      <c r="AK2" s="53"/>
    </row>
    <row r="3" spans="1:37" ht="14.25" thickBot="1" x14ac:dyDescent="0.45">
      <c r="A3" s="282"/>
      <c r="B3" s="279" t="s">
        <v>416</v>
      </c>
      <c r="C3" s="280"/>
      <c r="D3" s="280"/>
      <c r="E3" s="280"/>
      <c r="F3" s="280"/>
      <c r="G3" s="280"/>
      <c r="H3" s="314" t="s">
        <v>62</v>
      </c>
      <c r="I3" s="280"/>
      <c r="J3" s="280"/>
      <c r="K3" s="310" t="s">
        <v>63</v>
      </c>
      <c r="L3" s="314" t="s">
        <v>64</v>
      </c>
      <c r="M3" s="492"/>
      <c r="N3" s="492"/>
      <c r="O3" s="632"/>
      <c r="P3" s="617">
        <v>0</v>
      </c>
      <c r="Q3" s="617">
        <v>1</v>
      </c>
      <c r="R3" s="617">
        <v>2.5</v>
      </c>
      <c r="S3" s="618">
        <v>12.5</v>
      </c>
      <c r="T3" s="53"/>
      <c r="U3" s="53"/>
      <c r="V3" s="53"/>
      <c r="W3" s="53"/>
      <c r="X3" s="53"/>
      <c r="Y3" s="53"/>
      <c r="Z3" s="53"/>
      <c r="AA3" s="53"/>
      <c r="AB3" s="53"/>
      <c r="AC3" s="53"/>
      <c r="AD3" s="53"/>
      <c r="AE3" s="53"/>
      <c r="AF3" s="53"/>
      <c r="AG3" s="53"/>
      <c r="AH3" s="53"/>
      <c r="AI3" s="53"/>
      <c r="AJ3" s="53"/>
      <c r="AK3" s="53"/>
    </row>
    <row r="4" spans="1:37" x14ac:dyDescent="0.35">
      <c r="A4" s="282"/>
      <c r="B4" s="43" t="s">
        <v>417</v>
      </c>
      <c r="C4" s="44"/>
      <c r="D4" s="44"/>
      <c r="E4" s="45"/>
      <c r="F4" s="58"/>
      <c r="G4" s="58"/>
      <c r="H4" s="508"/>
      <c r="I4" s="501" t="s">
        <v>418</v>
      </c>
      <c r="J4" s="501"/>
      <c r="K4" s="461">
        <v>1</v>
      </c>
      <c r="L4" s="492" t="s">
        <v>419</v>
      </c>
      <c r="M4" s="492"/>
      <c r="N4" s="492"/>
      <c r="O4" s="632"/>
      <c r="P4" s="615">
        <f>IF($P$3=K4,H4,0)</f>
        <v>0</v>
      </c>
      <c r="Q4" s="615">
        <f>IF($Q$3=K4,H4,0)</f>
        <v>0</v>
      </c>
      <c r="R4" s="615">
        <f>IF($R$3=K4,H4,0)</f>
        <v>0</v>
      </c>
      <c r="S4" s="652">
        <f>IF($S$3=K4,H4,0)</f>
        <v>0</v>
      </c>
      <c r="T4" s="53"/>
      <c r="U4" s="53"/>
      <c r="V4" s="53"/>
      <c r="W4" s="53"/>
      <c r="X4" s="53"/>
      <c r="Y4" s="53"/>
      <c r="Z4" s="53"/>
      <c r="AA4" s="53"/>
      <c r="AB4" s="53"/>
      <c r="AC4" s="53"/>
      <c r="AD4" s="53"/>
      <c r="AE4" s="53"/>
      <c r="AF4" s="53"/>
      <c r="AG4" s="53"/>
      <c r="AH4" s="53"/>
      <c r="AI4" s="53"/>
      <c r="AJ4" s="53"/>
      <c r="AK4" s="53"/>
    </row>
    <row r="5" spans="1:37" s="76" customFormat="1" x14ac:dyDescent="0.35">
      <c r="A5" s="388"/>
      <c r="B5" s="43" t="s">
        <v>420</v>
      </c>
      <c r="C5" s="44"/>
      <c r="D5" s="44"/>
      <c r="E5" s="45"/>
      <c r="F5" s="58"/>
      <c r="G5" s="58"/>
      <c r="H5" s="508"/>
      <c r="I5" s="501" t="s">
        <v>421</v>
      </c>
      <c r="J5" s="501"/>
      <c r="K5" s="461" t="s">
        <v>422</v>
      </c>
      <c r="L5" s="492" t="s">
        <v>423</v>
      </c>
      <c r="M5" s="492"/>
      <c r="N5" s="492"/>
      <c r="O5" s="632"/>
      <c r="P5" s="615">
        <f t="shared" ref="P5:P7" si="0">IF($P$3=K5,H5,0)</f>
        <v>0</v>
      </c>
      <c r="Q5" s="615">
        <f>H5-'Member Equity &amp; RW Fields'!G44</f>
        <v>0</v>
      </c>
      <c r="R5" s="615">
        <f t="shared" ref="R5:R7" si="1">IF($R$3=K5,H5,0)</f>
        <v>0</v>
      </c>
      <c r="S5" s="652">
        <f t="shared" ref="S5:S7" si="2">IF($S$3=K5,H5,0)</f>
        <v>0</v>
      </c>
      <c r="T5" s="53"/>
      <c r="U5" s="53"/>
      <c r="V5" s="53"/>
      <c r="W5" s="53"/>
      <c r="X5" s="53"/>
      <c r="Y5" s="53"/>
      <c r="Z5" s="53"/>
      <c r="AA5" s="53"/>
      <c r="AB5" s="53"/>
      <c r="AC5" s="53"/>
      <c r="AD5" s="53"/>
      <c r="AE5" s="53"/>
      <c r="AF5" s="53"/>
      <c r="AG5" s="53"/>
      <c r="AH5" s="53"/>
      <c r="AI5" s="53"/>
      <c r="AJ5" s="53"/>
      <c r="AK5" s="53"/>
    </row>
    <row r="6" spans="1:37" x14ac:dyDescent="0.35">
      <c r="A6" s="282"/>
      <c r="B6" s="38" t="s">
        <v>424</v>
      </c>
      <c r="C6" s="39"/>
      <c r="D6" s="39"/>
      <c r="E6" s="40"/>
      <c r="F6" s="41"/>
      <c r="G6" s="66"/>
      <c r="H6" s="508"/>
      <c r="I6" s="501" t="s">
        <v>425</v>
      </c>
      <c r="J6" s="501"/>
      <c r="K6" s="461">
        <v>1</v>
      </c>
      <c r="L6" s="492" t="s">
        <v>419</v>
      </c>
      <c r="M6" s="492"/>
      <c r="N6" s="492"/>
      <c r="O6" s="632"/>
      <c r="P6" s="615">
        <f t="shared" si="0"/>
        <v>0</v>
      </c>
      <c r="Q6" s="615">
        <f t="shared" ref="Q6:Q7" si="3">IF($Q$3=K6,H6,0)</f>
        <v>0</v>
      </c>
      <c r="R6" s="615">
        <f t="shared" si="1"/>
        <v>0</v>
      </c>
      <c r="S6" s="652">
        <f t="shared" si="2"/>
        <v>0</v>
      </c>
      <c r="T6" s="53"/>
      <c r="U6" s="53"/>
      <c r="V6" s="53"/>
      <c r="W6" s="53"/>
      <c r="X6" s="53"/>
      <c r="Y6" s="53"/>
      <c r="Z6" s="53"/>
      <c r="AA6" s="53"/>
      <c r="AB6" s="53"/>
      <c r="AC6" s="53"/>
      <c r="AD6" s="53"/>
      <c r="AE6" s="53"/>
      <c r="AF6" s="53"/>
      <c r="AG6" s="53"/>
      <c r="AH6" s="53"/>
      <c r="AI6" s="53"/>
      <c r="AJ6" s="53"/>
      <c r="AK6" s="53"/>
    </row>
    <row r="7" spans="1:37" ht="13.15" thickBot="1" x14ac:dyDescent="0.4">
      <c r="A7" s="282"/>
      <c r="B7" s="38" t="s">
        <v>426</v>
      </c>
      <c r="C7" s="39"/>
      <c r="D7" s="39"/>
      <c r="E7" s="40"/>
      <c r="F7" s="41"/>
      <c r="G7" s="66"/>
      <c r="H7" s="508"/>
      <c r="I7" s="501" t="s">
        <v>427</v>
      </c>
      <c r="J7" s="501"/>
      <c r="K7" s="463">
        <v>1</v>
      </c>
      <c r="L7" s="492" t="s">
        <v>428</v>
      </c>
      <c r="M7" s="492"/>
      <c r="N7" s="492"/>
      <c r="O7" s="632"/>
      <c r="P7" s="615">
        <f t="shared" si="0"/>
        <v>0</v>
      </c>
      <c r="Q7" s="615">
        <f t="shared" si="3"/>
        <v>0</v>
      </c>
      <c r="R7" s="615">
        <f t="shared" si="1"/>
        <v>0</v>
      </c>
      <c r="S7" s="652">
        <f t="shared" si="2"/>
        <v>0</v>
      </c>
      <c r="T7" s="53"/>
      <c r="U7" s="53"/>
      <c r="V7" s="53"/>
      <c r="W7" s="53"/>
      <c r="X7" s="53"/>
      <c r="Y7" s="53"/>
      <c r="Z7" s="53"/>
      <c r="AA7" s="53"/>
      <c r="AB7" s="53"/>
      <c r="AC7" s="53"/>
      <c r="AD7" s="53"/>
      <c r="AE7" s="53"/>
      <c r="AF7" s="53"/>
      <c r="AG7" s="53"/>
      <c r="AH7" s="53"/>
      <c r="AI7" s="53"/>
      <c r="AJ7" s="53"/>
      <c r="AK7" s="53"/>
    </row>
    <row r="8" spans="1:37" ht="20.25" customHeight="1" thickBot="1" x14ac:dyDescent="0.4">
      <c r="A8" s="282"/>
      <c r="B8" s="181" t="s">
        <v>429</v>
      </c>
      <c r="C8" s="191"/>
      <c r="D8" s="191"/>
      <c r="E8" s="192"/>
      <c r="F8" s="189"/>
      <c r="G8" s="281" t="s">
        <v>430</v>
      </c>
      <c r="H8" s="313" t="s">
        <v>431</v>
      </c>
      <c r="I8" s="2">
        <f>SUM(H4:H7)</f>
        <v>0</v>
      </c>
      <c r="J8" s="311"/>
      <c r="K8" s="464"/>
      <c r="L8" s="492"/>
      <c r="M8" s="492"/>
      <c r="N8" s="492"/>
      <c r="O8" s="632"/>
      <c r="P8" s="615"/>
      <c r="Q8" s="615"/>
      <c r="R8" s="615"/>
      <c r="S8" s="652"/>
      <c r="T8" s="53"/>
      <c r="U8" s="53"/>
      <c r="V8" s="53"/>
      <c r="W8" s="53"/>
      <c r="X8" s="53"/>
      <c r="Y8" s="53"/>
      <c r="Z8" s="53"/>
      <c r="AA8" s="53"/>
      <c r="AB8" s="53"/>
      <c r="AC8" s="53"/>
      <c r="AD8" s="53"/>
      <c r="AE8" s="53"/>
      <c r="AF8" s="53"/>
      <c r="AG8" s="53"/>
      <c r="AH8" s="53"/>
      <c r="AI8" s="53"/>
      <c r="AJ8" s="53"/>
      <c r="AK8" s="53"/>
    </row>
    <row r="9" spans="1:37" ht="13.15" thickBot="1" x14ac:dyDescent="0.4">
      <c r="A9" s="282"/>
      <c r="B9" s="282"/>
      <c r="C9" s="282"/>
      <c r="D9" s="57"/>
      <c r="E9" s="57"/>
      <c r="F9" s="57"/>
      <c r="G9" s="57"/>
      <c r="H9" s="585"/>
      <c r="I9" s="57"/>
      <c r="J9" s="57"/>
      <c r="K9" s="57"/>
      <c r="O9" s="632"/>
      <c r="P9" s="615"/>
      <c r="Q9" s="615"/>
      <c r="R9" s="615"/>
      <c r="S9" s="652"/>
      <c r="T9" s="53"/>
      <c r="U9" s="53"/>
      <c r="V9" s="53"/>
      <c r="W9" s="53"/>
      <c r="X9" s="53"/>
      <c r="Y9" s="53"/>
      <c r="Z9" s="53"/>
      <c r="AA9" s="53"/>
      <c r="AB9" s="53"/>
      <c r="AC9" s="53"/>
      <c r="AD9" s="53"/>
      <c r="AE9" s="53"/>
      <c r="AF9" s="53"/>
      <c r="AG9" s="53"/>
      <c r="AH9" s="53"/>
      <c r="AI9" s="53"/>
      <c r="AJ9" s="53"/>
      <c r="AK9" s="53"/>
    </row>
    <row r="10" spans="1:37" ht="13.9" x14ac:dyDescent="0.4">
      <c r="A10" s="282"/>
      <c r="B10" s="283" t="s">
        <v>432</v>
      </c>
      <c r="C10" s="284"/>
      <c r="D10" s="285"/>
      <c r="E10" s="285"/>
      <c r="F10" s="285"/>
      <c r="G10" s="285"/>
      <c r="H10" s="586" t="s">
        <v>62</v>
      </c>
      <c r="I10" s="285"/>
      <c r="J10" s="285"/>
      <c r="K10" s="312" t="s">
        <v>63</v>
      </c>
      <c r="O10" s="632"/>
      <c r="P10" s="615"/>
      <c r="Q10" s="615"/>
      <c r="R10" s="615"/>
      <c r="S10" s="652"/>
      <c r="T10" s="53"/>
      <c r="U10" s="53"/>
      <c r="V10" s="53"/>
      <c r="W10" s="53"/>
      <c r="X10" s="53"/>
      <c r="Y10" s="53"/>
      <c r="Z10" s="53"/>
      <c r="AA10" s="53"/>
      <c r="AB10" s="53"/>
      <c r="AC10" s="53"/>
      <c r="AD10" s="53"/>
      <c r="AE10" s="53"/>
      <c r="AF10" s="53"/>
      <c r="AG10" s="53"/>
      <c r="AH10" s="53"/>
      <c r="AI10" s="53"/>
      <c r="AJ10" s="53"/>
      <c r="AK10" s="53"/>
    </row>
    <row r="11" spans="1:37" x14ac:dyDescent="0.35">
      <c r="A11" s="282"/>
      <c r="B11" s="38" t="s">
        <v>433</v>
      </c>
      <c r="C11" s="39"/>
      <c r="D11" s="39"/>
      <c r="E11" s="40"/>
      <c r="F11" s="41"/>
      <c r="G11" s="66"/>
      <c r="H11" s="508"/>
      <c r="I11" s="501" t="s">
        <v>434</v>
      </c>
      <c r="J11" s="501"/>
      <c r="K11" s="461">
        <v>0</v>
      </c>
      <c r="L11" s="3"/>
      <c r="M11" s="3"/>
      <c r="N11" s="3"/>
      <c r="O11" s="632"/>
      <c r="P11" s="615">
        <f t="shared" ref="P11:P15" si="4">IF($P$3=K11,H11,0)</f>
        <v>0</v>
      </c>
      <c r="Q11" s="615">
        <f t="shared" ref="Q11:Q15" si="5">IF($Q$3=K11,H11,0)</f>
        <v>0</v>
      </c>
      <c r="R11" s="615">
        <f t="shared" ref="R11:R15" si="6">IF($R$3=K11,H11,0)</f>
        <v>0</v>
      </c>
      <c r="S11" s="652">
        <f t="shared" ref="S11:S15" si="7">IF($S$3=K11,H11,0)</f>
        <v>0</v>
      </c>
      <c r="T11" s="53"/>
      <c r="U11" s="53"/>
      <c r="V11" s="53"/>
      <c r="W11" s="53"/>
      <c r="X11" s="53"/>
      <c r="Y11" s="53"/>
      <c r="Z11" s="53"/>
      <c r="AA11" s="53"/>
      <c r="AB11" s="53"/>
      <c r="AC11" s="53"/>
      <c r="AD11" s="53"/>
      <c r="AE11" s="53"/>
      <c r="AF11" s="53"/>
      <c r="AG11" s="53"/>
      <c r="AH11" s="53"/>
      <c r="AI11" s="53"/>
      <c r="AJ11" s="53"/>
      <c r="AK11" s="53"/>
    </row>
    <row r="12" spans="1:37" x14ac:dyDescent="0.35">
      <c r="A12" s="282"/>
      <c r="B12" s="202" t="s">
        <v>435</v>
      </c>
      <c r="C12" s="60"/>
      <c r="D12" s="60"/>
      <c r="E12" s="61"/>
      <c r="F12" s="62"/>
      <c r="G12" s="405"/>
      <c r="H12" s="508"/>
      <c r="I12" s="501" t="s">
        <v>436</v>
      </c>
      <c r="J12" s="501"/>
      <c r="K12" s="461" t="s">
        <v>437</v>
      </c>
      <c r="L12" s="492" t="s">
        <v>438</v>
      </c>
      <c r="M12" s="492"/>
      <c r="N12" s="492"/>
      <c r="O12" s="632"/>
      <c r="P12" s="615">
        <f t="shared" si="4"/>
        <v>0</v>
      </c>
      <c r="Q12" s="615">
        <f t="shared" si="5"/>
        <v>0</v>
      </c>
      <c r="R12" s="615">
        <f>H12-'Member Equity &amp; RW Fields'!G42</f>
        <v>0</v>
      </c>
      <c r="S12" s="652">
        <f t="shared" si="7"/>
        <v>0</v>
      </c>
      <c r="T12" s="53"/>
      <c r="U12" s="53"/>
      <c r="V12" s="53"/>
      <c r="W12" s="53"/>
      <c r="X12" s="53"/>
      <c r="Y12" s="53"/>
      <c r="Z12" s="53"/>
      <c r="AA12" s="53"/>
      <c r="AB12" s="53"/>
      <c r="AC12" s="53"/>
      <c r="AD12" s="53"/>
      <c r="AE12" s="53"/>
      <c r="AF12" s="53"/>
      <c r="AG12" s="53"/>
      <c r="AH12" s="53"/>
      <c r="AI12" s="53"/>
      <c r="AJ12" s="53"/>
      <c r="AK12" s="53"/>
    </row>
    <row r="13" spans="1:37" x14ac:dyDescent="0.35">
      <c r="A13" s="282"/>
      <c r="B13" s="38" t="s">
        <v>439</v>
      </c>
      <c r="C13" s="39"/>
      <c r="D13" s="39"/>
      <c r="E13" s="40"/>
      <c r="F13" s="41"/>
      <c r="G13" s="66"/>
      <c r="H13" s="508"/>
      <c r="I13" s="501" t="s">
        <v>440</v>
      </c>
      <c r="J13" s="501"/>
      <c r="K13" s="461">
        <v>0</v>
      </c>
      <c r="L13" s="492"/>
      <c r="M13" s="492"/>
      <c r="N13" s="492"/>
      <c r="O13" s="632"/>
      <c r="P13" s="615">
        <f t="shared" si="4"/>
        <v>0</v>
      </c>
      <c r="Q13" s="615">
        <f t="shared" si="5"/>
        <v>0</v>
      </c>
      <c r="R13" s="615">
        <f t="shared" si="6"/>
        <v>0</v>
      </c>
      <c r="S13" s="652">
        <f t="shared" si="7"/>
        <v>0</v>
      </c>
      <c r="T13" s="53"/>
      <c r="U13" s="53"/>
      <c r="V13" s="53"/>
      <c r="W13" s="53"/>
      <c r="X13" s="53"/>
      <c r="Y13" s="53"/>
      <c r="Z13" s="53"/>
      <c r="AA13" s="53"/>
      <c r="AB13" s="53"/>
      <c r="AC13" s="53"/>
      <c r="AD13" s="53"/>
      <c r="AE13" s="53"/>
      <c r="AF13" s="53"/>
      <c r="AG13" s="53"/>
      <c r="AH13" s="53"/>
      <c r="AI13" s="53"/>
      <c r="AJ13" s="53"/>
      <c r="AK13" s="53"/>
    </row>
    <row r="14" spans="1:37" x14ac:dyDescent="0.35">
      <c r="A14" s="282"/>
      <c r="B14" s="38" t="s">
        <v>441</v>
      </c>
      <c r="C14" s="39"/>
      <c r="D14" s="39"/>
      <c r="E14" s="40"/>
      <c r="F14" s="41"/>
      <c r="G14" s="66"/>
      <c r="H14" s="508"/>
      <c r="I14" s="501" t="s">
        <v>442</v>
      </c>
      <c r="J14" s="501"/>
      <c r="K14" s="461" t="s">
        <v>443</v>
      </c>
      <c r="L14" s="492" t="s">
        <v>444</v>
      </c>
      <c r="M14" s="492"/>
      <c r="N14" s="492"/>
      <c r="O14" s="632"/>
      <c r="P14" s="615">
        <f t="shared" si="4"/>
        <v>0</v>
      </c>
      <c r="Q14" s="615">
        <f>H14-'Member Equity &amp; RW Fields'!G38</f>
        <v>0</v>
      </c>
      <c r="R14" s="615">
        <f t="shared" si="6"/>
        <v>0</v>
      </c>
      <c r="S14" s="652">
        <f t="shared" si="7"/>
        <v>0</v>
      </c>
      <c r="T14" s="53"/>
      <c r="U14" s="53"/>
      <c r="V14" s="53"/>
      <c r="W14" s="53"/>
      <c r="X14" s="53"/>
      <c r="Y14" s="53"/>
      <c r="Z14" s="53"/>
      <c r="AA14" s="53"/>
      <c r="AB14" s="53"/>
      <c r="AC14" s="53"/>
      <c r="AD14" s="53"/>
      <c r="AE14" s="53"/>
      <c r="AF14" s="53"/>
      <c r="AG14" s="53"/>
      <c r="AH14" s="53"/>
      <c r="AI14" s="53"/>
      <c r="AJ14" s="53"/>
      <c r="AK14" s="53"/>
    </row>
    <row r="15" spans="1:37" ht="13.15" thickBot="1" x14ac:dyDescent="0.4">
      <c r="A15" s="282"/>
      <c r="B15" s="286" t="s">
        <v>445</v>
      </c>
      <c r="C15" s="56"/>
      <c r="D15" s="56"/>
      <c r="E15" s="57"/>
      <c r="F15" s="64"/>
      <c r="G15" s="64"/>
      <c r="H15" s="508"/>
      <c r="I15" s="501" t="s">
        <v>446</v>
      </c>
      <c r="J15" s="501"/>
      <c r="K15" s="461">
        <v>2.5</v>
      </c>
      <c r="L15" s="492" t="s">
        <v>447</v>
      </c>
      <c r="M15" s="492"/>
      <c r="N15" s="492"/>
      <c r="O15" s="632"/>
      <c r="P15" s="615">
        <f t="shared" si="4"/>
        <v>0</v>
      </c>
      <c r="Q15" s="615">
        <f t="shared" si="5"/>
        <v>0</v>
      </c>
      <c r="R15" s="615">
        <f t="shared" si="6"/>
        <v>0</v>
      </c>
      <c r="S15" s="652">
        <f t="shared" si="7"/>
        <v>0</v>
      </c>
      <c r="T15" s="53"/>
      <c r="U15" s="53"/>
      <c r="V15" s="53"/>
      <c r="W15" s="53"/>
      <c r="X15" s="53"/>
      <c r="Y15" s="53"/>
      <c r="Z15" s="53"/>
      <c r="AA15" s="53"/>
      <c r="AB15" s="53"/>
      <c r="AC15" s="53"/>
      <c r="AD15" s="53"/>
      <c r="AE15" s="53"/>
      <c r="AF15" s="53"/>
      <c r="AG15" s="53"/>
      <c r="AH15" s="53"/>
      <c r="AI15" s="53"/>
      <c r="AJ15" s="53"/>
      <c r="AK15" s="53"/>
    </row>
    <row r="16" spans="1:37" s="76" customFormat="1" ht="18.75" customHeight="1" thickBot="1" x14ac:dyDescent="0.4">
      <c r="A16" s="388"/>
      <c r="B16" s="181" t="s">
        <v>448</v>
      </c>
      <c r="C16" s="191"/>
      <c r="D16" s="191"/>
      <c r="E16" s="192"/>
      <c r="F16" s="189"/>
      <c r="G16" s="287" t="s">
        <v>449</v>
      </c>
      <c r="H16" s="502" t="s">
        <v>450</v>
      </c>
      <c r="I16" s="2">
        <f>SUM(H11:H15)</f>
        <v>0</v>
      </c>
      <c r="J16" s="311"/>
      <c r="K16" s="464"/>
      <c r="L16" s="507"/>
      <c r="M16" s="507"/>
      <c r="N16" s="507"/>
      <c r="O16" s="632"/>
      <c r="P16" s="615"/>
      <c r="Q16" s="615"/>
      <c r="R16" s="615"/>
      <c r="S16" s="652"/>
      <c r="T16" s="53"/>
      <c r="U16" s="53"/>
      <c r="V16" s="53"/>
      <c r="W16" s="53"/>
      <c r="X16" s="53"/>
      <c r="Y16" s="53"/>
      <c r="Z16" s="53"/>
      <c r="AA16" s="53"/>
      <c r="AB16" s="53"/>
      <c r="AC16" s="53"/>
      <c r="AD16" s="53"/>
      <c r="AE16" s="53"/>
      <c r="AF16" s="53"/>
      <c r="AG16" s="53"/>
      <c r="AH16" s="53"/>
      <c r="AI16" s="53"/>
      <c r="AJ16" s="53"/>
      <c r="AK16" s="53"/>
    </row>
    <row r="17" spans="1:37" ht="13.15" thickBot="1" x14ac:dyDescent="0.4">
      <c r="A17" s="282"/>
      <c r="B17" s="282"/>
      <c r="C17" s="282"/>
      <c r="D17" s="57"/>
      <c r="E17" s="57"/>
      <c r="F17" s="57"/>
      <c r="G17" s="57"/>
      <c r="H17" s="583"/>
      <c r="I17" s="503"/>
      <c r="J17" s="503"/>
      <c r="K17" s="503"/>
      <c r="L17" s="492"/>
      <c r="M17" s="492"/>
      <c r="N17" s="492"/>
      <c r="O17" s="632"/>
      <c r="P17" s="615"/>
      <c r="Q17" s="615"/>
      <c r="R17" s="615"/>
      <c r="S17" s="652"/>
      <c r="T17" s="53"/>
      <c r="U17" s="53"/>
      <c r="V17" s="53"/>
      <c r="W17" s="53"/>
      <c r="X17" s="53"/>
      <c r="Y17" s="53"/>
      <c r="Z17" s="53"/>
      <c r="AA17" s="53"/>
      <c r="AB17" s="53"/>
      <c r="AC17" s="53"/>
      <c r="AD17" s="53"/>
      <c r="AE17" s="53"/>
      <c r="AF17" s="53"/>
      <c r="AG17" s="53"/>
      <c r="AH17" s="53"/>
      <c r="AI17" s="53"/>
      <c r="AJ17" s="53"/>
      <c r="AK17" s="53"/>
    </row>
    <row r="18" spans="1:37" ht="14.25" thickBot="1" x14ac:dyDescent="0.45">
      <c r="A18" s="282"/>
      <c r="B18" s="279" t="s">
        <v>451</v>
      </c>
      <c r="C18" s="280"/>
      <c r="D18" s="288"/>
      <c r="E18" s="288"/>
      <c r="F18" s="288"/>
      <c r="G18" s="288"/>
      <c r="H18" s="584" t="s">
        <v>62</v>
      </c>
      <c r="I18" s="504"/>
      <c r="J18" s="504"/>
      <c r="K18" s="505" t="s">
        <v>63</v>
      </c>
      <c r="L18" s="492"/>
      <c r="M18" s="492"/>
      <c r="N18" s="492"/>
      <c r="O18" s="632"/>
      <c r="P18" s="615"/>
      <c r="Q18" s="615"/>
      <c r="R18" s="615"/>
      <c r="S18" s="652"/>
      <c r="T18" s="53"/>
      <c r="U18" s="53"/>
      <c r="V18" s="53"/>
      <c r="W18" s="53"/>
      <c r="X18" s="53"/>
      <c r="Y18" s="53"/>
      <c r="Z18" s="53"/>
      <c r="AA18" s="53"/>
      <c r="AB18" s="53"/>
      <c r="AC18" s="53"/>
      <c r="AD18" s="53"/>
      <c r="AE18" s="53"/>
      <c r="AF18" s="53"/>
      <c r="AG18" s="53"/>
      <c r="AH18" s="53"/>
      <c r="AI18" s="53"/>
      <c r="AJ18" s="53"/>
      <c r="AK18" s="53"/>
    </row>
    <row r="19" spans="1:37" x14ac:dyDescent="0.35">
      <c r="A19" s="282"/>
      <c r="B19" s="43" t="s">
        <v>452</v>
      </c>
      <c r="C19" s="44"/>
      <c r="D19" s="44"/>
      <c r="E19" s="45"/>
      <c r="F19" s="58"/>
      <c r="G19" s="58"/>
      <c r="H19" s="508"/>
      <c r="I19" s="501" t="s">
        <v>453</v>
      </c>
      <c r="J19" s="501"/>
      <c r="K19" s="461">
        <v>1</v>
      </c>
      <c r="L19" s="492" t="s">
        <v>454</v>
      </c>
      <c r="M19" s="492"/>
      <c r="N19" s="492"/>
      <c r="O19" s="632"/>
      <c r="P19" s="615">
        <f t="shared" ref="P19:P27" si="8">IF($P$3=K19,H19,0)</f>
        <v>0</v>
      </c>
      <c r="Q19" s="615">
        <f t="shared" ref="Q19:Q27" si="9">IF($Q$3=K19,H19,0)</f>
        <v>0</v>
      </c>
      <c r="R19" s="615">
        <f t="shared" ref="R19:R27" si="10">IF($R$3=K19,H19,0)</f>
        <v>0</v>
      </c>
      <c r="S19" s="652">
        <f t="shared" ref="S19:S27" si="11">IF($S$3=K19,H19,0)</f>
        <v>0</v>
      </c>
      <c r="T19" s="53"/>
      <c r="U19" s="53"/>
      <c r="V19" s="53"/>
      <c r="W19" s="53"/>
      <c r="X19" s="53"/>
      <c r="Y19" s="53"/>
      <c r="Z19" s="53"/>
      <c r="AA19" s="53"/>
      <c r="AB19" s="53"/>
      <c r="AC19" s="53"/>
      <c r="AD19" s="53"/>
      <c r="AE19" s="53"/>
      <c r="AF19" s="53"/>
      <c r="AG19" s="53"/>
      <c r="AH19" s="53"/>
      <c r="AI19" s="53"/>
      <c r="AJ19" s="53"/>
      <c r="AK19" s="53"/>
    </row>
    <row r="20" spans="1:37" x14ac:dyDescent="0.35">
      <c r="A20" s="282"/>
      <c r="B20" s="43" t="s">
        <v>455</v>
      </c>
      <c r="C20" s="44"/>
      <c r="D20" s="44"/>
      <c r="E20" s="45"/>
      <c r="F20" s="58"/>
      <c r="G20" s="58"/>
      <c r="H20" s="508"/>
      <c r="I20" s="501" t="s">
        <v>456</v>
      </c>
      <c r="J20" s="501"/>
      <c r="K20" s="461">
        <v>0</v>
      </c>
      <c r="L20" s="492"/>
      <c r="M20" s="492"/>
      <c r="N20" s="492"/>
      <c r="O20" s="632"/>
      <c r="P20" s="615">
        <f t="shared" si="8"/>
        <v>0</v>
      </c>
      <c r="Q20" s="615">
        <f t="shared" si="9"/>
        <v>0</v>
      </c>
      <c r="R20" s="615">
        <f t="shared" si="10"/>
        <v>0</v>
      </c>
      <c r="S20" s="652">
        <f t="shared" si="11"/>
        <v>0</v>
      </c>
      <c r="T20" s="53"/>
      <c r="U20" s="53"/>
      <c r="V20" s="53"/>
      <c r="W20" s="53"/>
      <c r="X20" s="53"/>
      <c r="Y20" s="53"/>
      <c r="Z20" s="53"/>
      <c r="AA20" s="53"/>
      <c r="AB20" s="53"/>
      <c r="AC20" s="53"/>
      <c r="AD20" s="53"/>
      <c r="AE20" s="53"/>
      <c r="AF20" s="53"/>
      <c r="AG20" s="53"/>
      <c r="AH20" s="53"/>
      <c r="AI20" s="53"/>
      <c r="AJ20" s="53"/>
      <c r="AK20" s="53"/>
    </row>
    <row r="21" spans="1:37" s="76" customFormat="1" x14ac:dyDescent="0.35">
      <c r="A21" s="388"/>
      <c r="B21" s="43" t="s">
        <v>457</v>
      </c>
      <c r="C21" s="44"/>
      <c r="D21" s="44"/>
      <c r="E21" s="45"/>
      <c r="F21" s="58"/>
      <c r="G21" s="58"/>
      <c r="H21" s="508"/>
      <c r="I21" s="501" t="s">
        <v>458</v>
      </c>
      <c r="J21" s="501"/>
      <c r="K21" s="461" t="s">
        <v>459</v>
      </c>
      <c r="L21" s="492" t="s">
        <v>460</v>
      </c>
      <c r="M21" s="492"/>
      <c r="N21" s="492"/>
      <c r="O21" s="632"/>
      <c r="P21" s="615">
        <f t="shared" si="8"/>
        <v>0</v>
      </c>
      <c r="Q21" s="615">
        <f t="shared" si="9"/>
        <v>0</v>
      </c>
      <c r="R21" s="615">
        <f>H21-'Member Equity &amp; RW Fields'!G40</f>
        <v>0</v>
      </c>
      <c r="S21" s="652">
        <f t="shared" si="11"/>
        <v>0</v>
      </c>
      <c r="T21" s="53"/>
      <c r="U21" s="53"/>
      <c r="V21" s="53"/>
      <c r="W21" s="53"/>
      <c r="X21" s="53"/>
      <c r="Y21" s="53"/>
      <c r="Z21" s="53"/>
      <c r="AA21" s="53"/>
      <c r="AB21" s="53"/>
      <c r="AC21" s="53"/>
      <c r="AD21" s="53"/>
      <c r="AE21" s="53"/>
      <c r="AF21" s="53"/>
      <c r="AG21" s="53"/>
      <c r="AH21" s="53"/>
      <c r="AI21" s="53"/>
      <c r="AJ21" s="53"/>
      <c r="AK21" s="53"/>
    </row>
    <row r="22" spans="1:37" x14ac:dyDescent="0.35">
      <c r="A22" s="282"/>
      <c r="B22" s="38" t="s">
        <v>461</v>
      </c>
      <c r="C22" s="39"/>
      <c r="D22" s="39"/>
      <c r="E22" s="40"/>
      <c r="F22" s="41"/>
      <c r="G22" s="66"/>
      <c r="H22" s="508"/>
      <c r="I22" s="501" t="s">
        <v>462</v>
      </c>
      <c r="J22" s="501"/>
      <c r="K22" s="463">
        <v>1</v>
      </c>
      <c r="L22" s="492" t="s">
        <v>463</v>
      </c>
      <c r="M22" s="492"/>
      <c r="N22" s="492"/>
      <c r="O22" s="632"/>
      <c r="P22" s="615">
        <f t="shared" si="8"/>
        <v>0</v>
      </c>
      <c r="Q22" s="615">
        <f t="shared" si="9"/>
        <v>0</v>
      </c>
      <c r="R22" s="615">
        <f t="shared" si="10"/>
        <v>0</v>
      </c>
      <c r="S22" s="652">
        <f t="shared" si="11"/>
        <v>0</v>
      </c>
      <c r="T22" s="53"/>
      <c r="U22" s="53"/>
      <c r="V22" s="53"/>
      <c r="W22" s="53"/>
      <c r="X22" s="53"/>
      <c r="Y22" s="53"/>
      <c r="Z22" s="53"/>
      <c r="AA22" s="53"/>
      <c r="AB22" s="53"/>
      <c r="AC22" s="53"/>
      <c r="AD22" s="53"/>
      <c r="AE22" s="53"/>
      <c r="AF22" s="53"/>
      <c r="AG22" s="53"/>
      <c r="AH22" s="53"/>
      <c r="AI22" s="53"/>
      <c r="AJ22" s="53"/>
      <c r="AK22" s="53"/>
    </row>
    <row r="23" spans="1:37" s="76" customFormat="1" x14ac:dyDescent="0.35">
      <c r="A23" s="388"/>
      <c r="B23" s="38" t="s">
        <v>464</v>
      </c>
      <c r="C23" s="39"/>
      <c r="D23" s="39"/>
      <c r="E23" s="40"/>
      <c r="F23" s="41"/>
      <c r="G23" s="66"/>
      <c r="H23" s="508"/>
      <c r="I23" s="501" t="s">
        <v>465</v>
      </c>
      <c r="J23" s="501"/>
      <c r="K23" s="463">
        <v>0</v>
      </c>
      <c r="L23" s="507"/>
      <c r="M23" s="507"/>
      <c r="N23" s="507"/>
      <c r="O23" s="632"/>
      <c r="P23" s="615">
        <f t="shared" si="8"/>
        <v>0</v>
      </c>
      <c r="Q23" s="615">
        <f t="shared" si="9"/>
        <v>0</v>
      </c>
      <c r="R23" s="615">
        <f t="shared" si="10"/>
        <v>0</v>
      </c>
      <c r="S23" s="652">
        <f t="shared" si="11"/>
        <v>0</v>
      </c>
      <c r="T23" s="53"/>
      <c r="U23" s="53"/>
      <c r="V23" s="53"/>
      <c r="W23" s="53"/>
      <c r="X23" s="53"/>
      <c r="Y23" s="53"/>
      <c r="Z23" s="53"/>
      <c r="AA23" s="53"/>
      <c r="AB23" s="53"/>
      <c r="AC23" s="53"/>
      <c r="AD23" s="53"/>
      <c r="AE23" s="53"/>
      <c r="AF23" s="53"/>
      <c r="AG23" s="53"/>
      <c r="AH23" s="53"/>
      <c r="AI23" s="53"/>
      <c r="AJ23" s="53"/>
      <c r="AK23" s="53"/>
    </row>
    <row r="24" spans="1:37" s="76" customFormat="1" x14ac:dyDescent="0.35">
      <c r="A24" s="388"/>
      <c r="B24" s="38" t="s">
        <v>466</v>
      </c>
      <c r="C24" s="39"/>
      <c r="D24" s="39"/>
      <c r="E24" s="40"/>
      <c r="F24" s="41"/>
      <c r="G24" s="66"/>
      <c r="H24" s="508"/>
      <c r="I24" s="501" t="s">
        <v>467</v>
      </c>
      <c r="J24" s="501"/>
      <c r="K24" s="463">
        <v>0</v>
      </c>
      <c r="L24" s="507"/>
      <c r="M24" s="507"/>
      <c r="N24" s="507"/>
      <c r="O24" s="632"/>
      <c r="P24" s="615">
        <f t="shared" si="8"/>
        <v>0</v>
      </c>
      <c r="Q24" s="615">
        <f t="shared" si="9"/>
        <v>0</v>
      </c>
      <c r="R24" s="615">
        <f t="shared" si="10"/>
        <v>0</v>
      </c>
      <c r="S24" s="652">
        <f t="shared" si="11"/>
        <v>0</v>
      </c>
      <c r="T24" s="53"/>
      <c r="U24" s="53"/>
      <c r="V24" s="53"/>
      <c r="W24" s="53"/>
      <c r="X24" s="53"/>
      <c r="Y24" s="53"/>
      <c r="Z24" s="53"/>
      <c r="AA24" s="53"/>
      <c r="AB24" s="53"/>
      <c r="AC24" s="53"/>
      <c r="AD24" s="53"/>
      <c r="AE24" s="53"/>
      <c r="AF24" s="53"/>
      <c r="AG24" s="53"/>
      <c r="AH24" s="53"/>
      <c r="AI24" s="53"/>
      <c r="AJ24" s="53"/>
      <c r="AK24" s="53"/>
    </row>
    <row r="25" spans="1:37" s="76" customFormat="1" x14ac:dyDescent="0.35">
      <c r="A25" s="388"/>
      <c r="B25" s="202" t="s">
        <v>468</v>
      </c>
      <c r="C25" s="60"/>
      <c r="D25" s="60"/>
      <c r="E25" s="61"/>
      <c r="F25" s="62"/>
      <c r="G25" s="405"/>
      <c r="H25" s="508"/>
      <c r="I25" s="501" t="s">
        <v>469</v>
      </c>
      <c r="J25" s="501"/>
      <c r="K25" s="463">
        <v>0</v>
      </c>
      <c r="L25" s="507"/>
      <c r="M25" s="507"/>
      <c r="N25" s="507"/>
      <c r="O25" s="632"/>
      <c r="P25" s="615">
        <f t="shared" si="8"/>
        <v>0</v>
      </c>
      <c r="Q25" s="615">
        <f t="shared" si="9"/>
        <v>0</v>
      </c>
      <c r="R25" s="615">
        <f t="shared" si="10"/>
        <v>0</v>
      </c>
      <c r="S25" s="652">
        <f t="shared" si="11"/>
        <v>0</v>
      </c>
      <c r="T25" s="53"/>
      <c r="U25" s="53"/>
      <c r="V25" s="53"/>
      <c r="W25" s="53"/>
      <c r="X25" s="53"/>
      <c r="Y25" s="53"/>
      <c r="Z25" s="53"/>
      <c r="AA25" s="53"/>
      <c r="AB25" s="53"/>
      <c r="AC25" s="53"/>
      <c r="AD25" s="53"/>
      <c r="AE25" s="53"/>
      <c r="AF25" s="53"/>
      <c r="AG25" s="53"/>
      <c r="AH25" s="53"/>
      <c r="AI25" s="53"/>
      <c r="AJ25" s="53"/>
      <c r="AK25" s="53"/>
    </row>
    <row r="26" spans="1:37" s="76" customFormat="1" x14ac:dyDescent="0.35">
      <c r="A26" s="388"/>
      <c r="B26" s="202" t="s">
        <v>470</v>
      </c>
      <c r="C26" s="60"/>
      <c r="D26" s="60"/>
      <c r="E26" s="61"/>
      <c r="F26" s="62"/>
      <c r="G26" s="405"/>
      <c r="H26" s="508"/>
      <c r="I26" s="501" t="s">
        <v>471</v>
      </c>
      <c r="J26" s="501"/>
      <c r="K26" s="463">
        <v>1</v>
      </c>
      <c r="L26" s="492" t="s">
        <v>472</v>
      </c>
      <c r="M26" s="492"/>
      <c r="N26" s="492"/>
      <c r="O26" s="632"/>
      <c r="P26" s="615">
        <f t="shared" si="8"/>
        <v>0</v>
      </c>
      <c r="Q26" s="615">
        <f t="shared" si="9"/>
        <v>0</v>
      </c>
      <c r="R26" s="615">
        <f t="shared" si="10"/>
        <v>0</v>
      </c>
      <c r="S26" s="652">
        <f t="shared" si="11"/>
        <v>0</v>
      </c>
      <c r="T26" s="53"/>
      <c r="U26" s="53"/>
      <c r="V26" s="53"/>
      <c r="W26" s="53"/>
      <c r="X26" s="53"/>
      <c r="Y26" s="53"/>
      <c r="Z26" s="53"/>
      <c r="AA26" s="53"/>
      <c r="AB26" s="53"/>
      <c r="AC26" s="53"/>
      <c r="AD26" s="53"/>
      <c r="AE26" s="53"/>
      <c r="AF26" s="53"/>
      <c r="AG26" s="53"/>
      <c r="AH26" s="53"/>
      <c r="AI26" s="53"/>
      <c r="AJ26" s="53"/>
      <c r="AK26" s="53"/>
    </row>
    <row r="27" spans="1:37" s="76" customFormat="1" ht="13.15" thickBot="1" x14ac:dyDescent="0.4">
      <c r="A27" s="388"/>
      <c r="B27" s="289" t="s">
        <v>473</v>
      </c>
      <c r="C27" s="290"/>
      <c r="D27" s="290"/>
      <c r="E27" s="291"/>
      <c r="F27" s="292"/>
      <c r="G27" s="293"/>
      <c r="H27" s="509"/>
      <c r="I27" s="501" t="s">
        <v>474</v>
      </c>
      <c r="J27" s="501"/>
      <c r="K27" s="463">
        <v>1</v>
      </c>
      <c r="L27" s="492" t="s">
        <v>279</v>
      </c>
      <c r="M27" s="492"/>
      <c r="N27" s="492"/>
      <c r="O27" s="632"/>
      <c r="P27" s="615">
        <f t="shared" si="8"/>
        <v>0</v>
      </c>
      <c r="Q27" s="615">
        <f t="shared" si="9"/>
        <v>0</v>
      </c>
      <c r="R27" s="615">
        <f t="shared" si="10"/>
        <v>0</v>
      </c>
      <c r="S27" s="652">
        <f t="shared" si="11"/>
        <v>0</v>
      </c>
      <c r="T27" s="53"/>
      <c r="U27" s="53"/>
      <c r="V27" s="53"/>
      <c r="W27" s="53"/>
      <c r="X27" s="53"/>
      <c r="Y27" s="53"/>
      <c r="Z27" s="53"/>
      <c r="AA27" s="53"/>
      <c r="AB27" s="53"/>
      <c r="AC27" s="53"/>
      <c r="AD27" s="53"/>
      <c r="AE27" s="53"/>
      <c r="AF27" s="53"/>
      <c r="AG27" s="53"/>
      <c r="AH27" s="53"/>
      <c r="AI27" s="53"/>
      <c r="AJ27" s="53"/>
      <c r="AK27" s="53"/>
    </row>
    <row r="28" spans="1:37" s="76" customFormat="1" ht="18.75" customHeight="1" thickBot="1" x14ac:dyDescent="0.4">
      <c r="A28" s="388"/>
      <c r="B28" s="294" t="s">
        <v>475</v>
      </c>
      <c r="C28" s="60"/>
      <c r="D28" s="60"/>
      <c r="E28" s="61"/>
      <c r="F28" s="62"/>
      <c r="G28" s="295" t="s">
        <v>476</v>
      </c>
      <c r="H28" s="506" t="s">
        <v>477</v>
      </c>
      <c r="I28" s="2">
        <f>SUM(H19:H27)</f>
        <v>0</v>
      </c>
      <c r="J28" s="501"/>
      <c r="K28" s="463"/>
      <c r="L28" s="507"/>
      <c r="M28" s="507"/>
      <c r="N28" s="507"/>
      <c r="O28" s="621" t="s">
        <v>186</v>
      </c>
      <c r="P28" s="611">
        <f>SUM(P4:P27)</f>
        <v>0</v>
      </c>
      <c r="Q28" s="611">
        <f t="shared" ref="Q28:S28" si="12">SUM(Q4:Q27)</f>
        <v>0</v>
      </c>
      <c r="R28" s="611">
        <f t="shared" si="12"/>
        <v>0</v>
      </c>
      <c r="S28" s="653">
        <f t="shared" si="12"/>
        <v>0</v>
      </c>
      <c r="T28" s="53"/>
      <c r="U28" s="53"/>
      <c r="V28" s="53"/>
      <c r="W28" s="53"/>
      <c r="X28" s="53"/>
      <c r="Y28" s="53"/>
      <c r="Z28" s="53"/>
      <c r="AA28" s="53"/>
      <c r="AB28" s="53"/>
      <c r="AC28" s="53"/>
      <c r="AD28" s="53"/>
      <c r="AE28" s="53"/>
      <c r="AF28" s="53"/>
      <c r="AG28" s="53"/>
      <c r="AH28" s="53"/>
      <c r="AI28" s="53"/>
      <c r="AJ28" s="53"/>
      <c r="AK28" s="53"/>
    </row>
    <row r="29" spans="1:37" ht="13.15" thickBot="1" x14ac:dyDescent="0.4">
      <c r="A29" s="282"/>
      <c r="B29" s="296"/>
      <c r="C29" s="297"/>
      <c r="D29" s="297"/>
      <c r="E29" s="298"/>
      <c r="F29" s="299"/>
      <c r="G29" s="299"/>
      <c r="H29" s="381"/>
      <c r="I29" s="501"/>
      <c r="J29" s="501"/>
      <c r="K29" s="461"/>
      <c r="L29" s="492"/>
      <c r="M29" s="492"/>
      <c r="N29" s="492"/>
      <c r="O29" s="621" t="s">
        <v>189</v>
      </c>
      <c r="P29" s="611">
        <f>P28*P3</f>
        <v>0</v>
      </c>
      <c r="Q29" s="611">
        <f t="shared" ref="Q29:S29" si="13">Q28*Q3</f>
        <v>0</v>
      </c>
      <c r="R29" s="611">
        <f t="shared" si="13"/>
        <v>0</v>
      </c>
      <c r="S29" s="653">
        <f t="shared" si="13"/>
        <v>0</v>
      </c>
      <c r="T29" s="53"/>
      <c r="U29" s="53"/>
      <c r="V29" s="53"/>
      <c r="W29" s="53"/>
      <c r="X29" s="53"/>
      <c r="Y29" s="53"/>
      <c r="Z29" s="53"/>
      <c r="AA29" s="53"/>
      <c r="AB29" s="53"/>
      <c r="AC29" s="53"/>
      <c r="AD29" s="53"/>
      <c r="AE29" s="53"/>
      <c r="AF29" s="53"/>
      <c r="AG29" s="53"/>
      <c r="AH29" s="53"/>
      <c r="AI29" s="53"/>
      <c r="AJ29" s="53"/>
      <c r="AK29" s="53"/>
    </row>
    <row r="30" spans="1:37" ht="16.5" customHeight="1" thickBot="1" x14ac:dyDescent="0.4">
      <c r="A30" s="282"/>
      <c r="B30" s="300" t="s">
        <v>478</v>
      </c>
      <c r="C30" s="301"/>
      <c r="D30" s="301"/>
      <c r="E30" s="302"/>
      <c r="F30" s="303"/>
      <c r="G30" s="304" t="s">
        <v>479</v>
      </c>
      <c r="H30" s="506" t="s">
        <v>480</v>
      </c>
      <c r="I30" s="2">
        <f>I8+I16+I28</f>
        <v>0</v>
      </c>
      <c r="J30" s="311"/>
      <c r="K30" s="464"/>
      <c r="L30" s="492"/>
      <c r="M30" s="492"/>
      <c r="N30" s="492"/>
      <c r="O30" s="625" t="s">
        <v>190</v>
      </c>
      <c r="P30" s="637">
        <f>SUM(P29:S29)</f>
        <v>0</v>
      </c>
      <c r="Q30" s="637"/>
      <c r="R30" s="637"/>
      <c r="S30" s="654"/>
      <c r="T30" s="53"/>
      <c r="U30" s="53"/>
      <c r="V30" s="53"/>
      <c r="W30" s="53"/>
      <c r="X30" s="53"/>
      <c r="Y30" s="53"/>
      <c r="Z30" s="53"/>
      <c r="AA30" s="53"/>
      <c r="AB30" s="53"/>
      <c r="AC30" s="53"/>
      <c r="AD30" s="53"/>
      <c r="AE30" s="53"/>
      <c r="AF30" s="53"/>
      <c r="AG30" s="53"/>
      <c r="AH30" s="53"/>
      <c r="AI30" s="53"/>
      <c r="AJ30" s="53"/>
      <c r="AK30" s="53"/>
    </row>
    <row r="31" spans="1:37" x14ac:dyDescent="0.35">
      <c r="A31" s="282"/>
      <c r="B31" s="53"/>
      <c r="C31" s="53"/>
      <c r="D31" s="53"/>
      <c r="E31" s="53"/>
      <c r="F31" s="53"/>
      <c r="G31" s="53"/>
      <c r="H31" s="492"/>
      <c r="I31" s="492"/>
      <c r="J31" s="492"/>
      <c r="K31" s="492"/>
      <c r="O31" s="53"/>
      <c r="P31" s="53"/>
      <c r="Q31" s="53"/>
      <c r="R31" s="53"/>
      <c r="S31" s="53"/>
      <c r="T31" s="53"/>
      <c r="U31" s="53"/>
      <c r="V31" s="53"/>
      <c r="W31" s="53"/>
      <c r="X31" s="53"/>
      <c r="Y31" s="53"/>
      <c r="Z31" s="53"/>
      <c r="AA31" s="53"/>
      <c r="AB31" s="53"/>
      <c r="AC31" s="53"/>
      <c r="AD31" s="53"/>
      <c r="AE31" s="53"/>
      <c r="AF31" s="53"/>
      <c r="AG31" s="53"/>
      <c r="AH31" s="53"/>
      <c r="AI31" s="53"/>
      <c r="AJ31" s="53"/>
      <c r="AK31" s="53"/>
    </row>
    <row r="32" spans="1:37" ht="13.15" thickBot="1" x14ac:dyDescent="0.4">
      <c r="A32" s="282"/>
      <c r="B32" s="53"/>
      <c r="C32" s="53"/>
      <c r="D32" s="53"/>
      <c r="E32" s="53"/>
      <c r="F32" s="53"/>
      <c r="G32" s="53"/>
      <c r="H32" s="492"/>
      <c r="I32" s="492"/>
      <c r="J32" s="492"/>
      <c r="K32" s="492"/>
      <c r="O32" s="53"/>
      <c r="P32" s="53"/>
      <c r="Q32" s="53"/>
      <c r="R32" s="53"/>
      <c r="S32" s="53"/>
      <c r="T32" s="53"/>
      <c r="U32" s="53"/>
      <c r="V32" s="53"/>
      <c r="W32" s="53"/>
      <c r="X32" s="53"/>
      <c r="Y32" s="53"/>
      <c r="Z32" s="53"/>
      <c r="AA32" s="53"/>
      <c r="AB32" s="53"/>
      <c r="AC32" s="53"/>
      <c r="AD32" s="53"/>
      <c r="AE32" s="53"/>
      <c r="AF32" s="53"/>
      <c r="AG32" s="53"/>
      <c r="AH32" s="53"/>
      <c r="AI32" s="53"/>
      <c r="AJ32" s="53"/>
      <c r="AK32" s="53"/>
    </row>
    <row r="33" spans="1:37" ht="13.15" thickBot="1" x14ac:dyDescent="0.4">
      <c r="A33" s="282"/>
      <c r="B33" s="305" t="s">
        <v>481</v>
      </c>
      <c r="C33" s="306"/>
      <c r="D33" s="306"/>
      <c r="E33" s="307"/>
      <c r="F33" s="308"/>
      <c r="G33" s="309"/>
      <c r="H33" s="506" t="s">
        <v>482</v>
      </c>
      <c r="I33" s="2">
        <f>'Cash and Investments'!G49+'Loans - Risk weighted'!G48+'Other Assets'!I30</f>
        <v>0</v>
      </c>
      <c r="J33" s="492"/>
      <c r="K33" s="492"/>
      <c r="O33" s="53"/>
      <c r="P33" s="53"/>
      <c r="Q33" s="53"/>
      <c r="R33" s="53"/>
      <c r="S33" s="53"/>
      <c r="T33" s="53"/>
      <c r="U33" s="53"/>
      <c r="V33" s="53"/>
      <c r="W33" s="53"/>
      <c r="X33" s="53"/>
      <c r="Y33" s="53"/>
      <c r="Z33" s="53"/>
      <c r="AA33" s="53"/>
      <c r="AB33" s="53"/>
      <c r="AC33" s="53"/>
      <c r="AD33" s="53"/>
      <c r="AE33" s="53"/>
      <c r="AF33" s="53"/>
      <c r="AG33" s="53"/>
      <c r="AH33" s="53"/>
      <c r="AI33" s="53"/>
      <c r="AJ33" s="53"/>
      <c r="AK33" s="53"/>
    </row>
    <row r="34" spans="1:37" x14ac:dyDescent="0.35">
      <c r="B34" s="53"/>
      <c r="C34" s="53"/>
      <c r="D34" s="53"/>
      <c r="E34" s="53"/>
      <c r="F34" s="53"/>
      <c r="G34" s="53"/>
      <c r="H34" s="53"/>
      <c r="I34" s="53"/>
      <c r="J34" s="53"/>
      <c r="K34" s="53"/>
      <c r="O34" s="53"/>
      <c r="P34" s="53"/>
      <c r="Q34" s="53"/>
      <c r="R34" s="53"/>
      <c r="S34" s="53"/>
      <c r="T34" s="53"/>
      <c r="U34" s="53"/>
      <c r="V34" s="53"/>
      <c r="W34" s="53"/>
      <c r="X34" s="53"/>
      <c r="Y34" s="53"/>
      <c r="Z34" s="53"/>
      <c r="AA34" s="53"/>
      <c r="AB34" s="53"/>
      <c r="AC34" s="53"/>
      <c r="AD34" s="53"/>
      <c r="AE34" s="53"/>
      <c r="AF34" s="53"/>
      <c r="AG34" s="53"/>
      <c r="AH34" s="53"/>
      <c r="AI34" s="53"/>
      <c r="AJ34" s="53"/>
      <c r="AK34" s="53"/>
    </row>
    <row r="35" spans="1:37" x14ac:dyDescent="0.35">
      <c r="D35" s="53"/>
      <c r="E35" s="53"/>
      <c r="F35" s="53"/>
      <c r="G35" s="53"/>
      <c r="H35" s="53"/>
      <c r="I35" s="53"/>
      <c r="J35" s="53"/>
      <c r="K35" s="53"/>
      <c r="O35" s="53"/>
      <c r="P35" s="53"/>
      <c r="Q35" s="53"/>
      <c r="R35" s="53"/>
      <c r="S35" s="53"/>
      <c r="T35" s="53"/>
      <c r="U35" s="53"/>
      <c r="V35" s="53"/>
      <c r="W35" s="53"/>
      <c r="X35" s="53"/>
      <c r="Y35" s="53"/>
      <c r="Z35" s="53"/>
      <c r="AA35" s="53"/>
      <c r="AB35" s="53"/>
      <c r="AC35" s="53"/>
      <c r="AD35" s="53"/>
      <c r="AE35" s="53"/>
      <c r="AF35" s="53"/>
      <c r="AG35" s="53"/>
      <c r="AH35" s="53"/>
      <c r="AI35" s="53"/>
      <c r="AJ35" s="53"/>
      <c r="AK35" s="53"/>
    </row>
    <row r="36" spans="1:37" x14ac:dyDescent="0.35">
      <c r="D36" s="53"/>
      <c r="E36" s="53"/>
      <c r="F36" s="53"/>
      <c r="G36" s="53"/>
      <c r="H36" s="53"/>
      <c r="I36" s="53"/>
      <c r="J36" s="53"/>
      <c r="K36" s="53"/>
      <c r="O36" s="53"/>
      <c r="P36" s="53"/>
      <c r="Q36" s="53"/>
      <c r="R36" s="53"/>
      <c r="S36" s="53"/>
      <c r="T36" s="53"/>
      <c r="U36" s="53"/>
      <c r="V36" s="53"/>
      <c r="W36" s="53"/>
      <c r="X36" s="53"/>
      <c r="Y36" s="53"/>
      <c r="Z36" s="53"/>
      <c r="AA36" s="53"/>
      <c r="AB36" s="53"/>
      <c r="AC36" s="53"/>
      <c r="AD36" s="53"/>
      <c r="AE36" s="53"/>
      <c r="AF36" s="53"/>
      <c r="AG36" s="53"/>
      <c r="AH36" s="53"/>
      <c r="AI36" s="53"/>
      <c r="AJ36" s="53"/>
      <c r="AK36" s="53"/>
    </row>
    <row r="37" spans="1:37" x14ac:dyDescent="0.35">
      <c r="D37" s="53"/>
      <c r="E37" s="53"/>
      <c r="F37" s="53"/>
      <c r="G37" s="53"/>
      <c r="H37" s="53"/>
      <c r="I37" s="53"/>
      <c r="J37" s="53"/>
      <c r="K37" s="53"/>
      <c r="O37" s="53"/>
      <c r="P37" s="53"/>
      <c r="Q37" s="53"/>
      <c r="R37" s="53"/>
      <c r="S37" s="53"/>
      <c r="T37" s="53"/>
      <c r="U37" s="53"/>
      <c r="V37" s="53"/>
      <c r="W37" s="53"/>
      <c r="X37" s="53"/>
      <c r="Y37" s="53"/>
      <c r="Z37" s="53"/>
      <c r="AA37" s="53"/>
      <c r="AB37" s="53"/>
      <c r="AC37" s="53"/>
      <c r="AD37" s="53"/>
      <c r="AE37" s="53"/>
      <c r="AF37" s="53"/>
      <c r="AG37" s="53"/>
      <c r="AH37" s="53"/>
      <c r="AI37" s="53"/>
      <c r="AJ37" s="53"/>
      <c r="AK37" s="53"/>
    </row>
    <row r="38" spans="1:37" x14ac:dyDescent="0.35">
      <c r="O38" s="53"/>
      <c r="P38" s="53"/>
      <c r="Q38" s="53"/>
      <c r="R38" s="53"/>
      <c r="S38" s="53"/>
      <c r="T38" s="53"/>
      <c r="U38" s="53"/>
      <c r="V38" s="53"/>
      <c r="W38" s="53"/>
      <c r="X38" s="53"/>
      <c r="Y38" s="53"/>
      <c r="Z38" s="53"/>
      <c r="AA38" s="53"/>
      <c r="AB38" s="53"/>
      <c r="AC38" s="53"/>
      <c r="AD38" s="53"/>
      <c r="AE38" s="53"/>
      <c r="AF38" s="53"/>
      <c r="AG38" s="53"/>
      <c r="AH38" s="53"/>
      <c r="AI38" s="53"/>
      <c r="AJ38" s="53"/>
      <c r="AK38" s="53"/>
    </row>
    <row r="39" spans="1:37" x14ac:dyDescent="0.35">
      <c r="O39" s="53"/>
      <c r="P39" s="53"/>
      <c r="Q39" s="53"/>
      <c r="R39" s="53"/>
      <c r="S39" s="53"/>
      <c r="T39" s="53"/>
      <c r="U39" s="53"/>
      <c r="V39" s="53"/>
      <c r="W39" s="53"/>
      <c r="X39" s="53"/>
      <c r="Y39" s="53"/>
      <c r="Z39" s="53"/>
      <c r="AA39" s="53"/>
      <c r="AB39" s="53"/>
      <c r="AC39" s="53"/>
      <c r="AD39" s="53"/>
      <c r="AE39" s="53"/>
      <c r="AF39" s="53"/>
      <c r="AG39" s="53"/>
      <c r="AH39" s="53"/>
      <c r="AI39" s="53"/>
      <c r="AJ39" s="53"/>
      <c r="AK39" s="53"/>
    </row>
    <row r="40" spans="1:37" x14ac:dyDescent="0.35">
      <c r="O40" s="53"/>
      <c r="P40" s="53"/>
      <c r="Q40" s="53"/>
      <c r="R40" s="53"/>
      <c r="S40" s="53"/>
      <c r="T40" s="53"/>
      <c r="U40" s="53"/>
      <c r="V40" s="53"/>
      <c r="W40" s="53"/>
      <c r="X40" s="53"/>
      <c r="Y40" s="53"/>
      <c r="Z40" s="53"/>
      <c r="AA40" s="53"/>
      <c r="AB40" s="53"/>
      <c r="AC40" s="53"/>
      <c r="AD40" s="53"/>
      <c r="AE40" s="53"/>
      <c r="AF40" s="53"/>
      <c r="AG40" s="53"/>
      <c r="AH40" s="53"/>
      <c r="AI40" s="53"/>
      <c r="AJ40" s="53"/>
      <c r="AK40" s="53"/>
    </row>
    <row r="41" spans="1:37" x14ac:dyDescent="0.35">
      <c r="O41" s="53"/>
      <c r="P41" s="53"/>
      <c r="Q41" s="53"/>
      <c r="R41" s="53"/>
      <c r="S41" s="53"/>
      <c r="T41" s="53"/>
      <c r="U41" s="53"/>
      <c r="V41" s="53"/>
      <c r="W41" s="53"/>
      <c r="X41" s="53"/>
      <c r="Y41" s="53"/>
      <c r="Z41" s="53"/>
      <c r="AA41" s="53"/>
      <c r="AB41" s="53"/>
      <c r="AC41" s="53"/>
      <c r="AD41" s="53"/>
      <c r="AE41" s="53"/>
      <c r="AF41" s="53"/>
      <c r="AG41" s="53"/>
      <c r="AH41" s="53"/>
      <c r="AI41" s="53"/>
      <c r="AJ41" s="53"/>
      <c r="AK41" s="53"/>
    </row>
    <row r="42" spans="1:37" x14ac:dyDescent="0.35">
      <c r="O42" s="53"/>
      <c r="P42" s="53"/>
      <c r="Q42" s="53"/>
      <c r="R42" s="53"/>
      <c r="S42" s="53"/>
      <c r="T42" s="53"/>
      <c r="U42" s="53"/>
      <c r="V42" s="53"/>
      <c r="W42" s="53"/>
      <c r="X42" s="53"/>
      <c r="Y42" s="53"/>
      <c r="Z42" s="53"/>
      <c r="AA42" s="53"/>
      <c r="AB42" s="53"/>
      <c r="AC42" s="53"/>
      <c r="AD42" s="53"/>
      <c r="AE42" s="53"/>
      <c r="AF42" s="53"/>
      <c r="AG42" s="53"/>
      <c r="AH42" s="53"/>
      <c r="AI42" s="53"/>
      <c r="AJ42" s="53"/>
      <c r="AK42" s="53"/>
    </row>
    <row r="43" spans="1:37" x14ac:dyDescent="0.35">
      <c r="O43" s="53"/>
      <c r="P43" s="53"/>
      <c r="Q43" s="53"/>
      <c r="R43" s="53"/>
      <c r="S43" s="53"/>
      <c r="T43" s="53"/>
      <c r="U43" s="53"/>
      <c r="V43" s="53"/>
      <c r="W43" s="53"/>
      <c r="X43" s="53"/>
      <c r="Y43" s="53"/>
      <c r="Z43" s="53"/>
      <c r="AA43" s="53"/>
      <c r="AB43" s="53"/>
      <c r="AC43" s="53"/>
      <c r="AD43" s="53"/>
      <c r="AE43" s="53"/>
      <c r="AF43" s="53"/>
      <c r="AG43" s="53"/>
      <c r="AH43" s="53"/>
      <c r="AI43" s="53"/>
      <c r="AJ43" s="53"/>
      <c r="AK43" s="53"/>
    </row>
    <row r="44" spans="1:37" x14ac:dyDescent="0.35">
      <c r="O44" s="53"/>
      <c r="P44" s="53"/>
      <c r="Q44" s="53"/>
      <c r="R44" s="53"/>
      <c r="S44" s="53"/>
      <c r="T44" s="53"/>
      <c r="U44" s="53"/>
      <c r="V44" s="53"/>
      <c r="W44" s="53"/>
      <c r="X44" s="53"/>
      <c r="Y44" s="53"/>
      <c r="Z44" s="53"/>
      <c r="AA44" s="53"/>
      <c r="AB44" s="53"/>
      <c r="AC44" s="53"/>
      <c r="AD44" s="53"/>
      <c r="AE44" s="53"/>
      <c r="AF44" s="53"/>
      <c r="AG44" s="53"/>
      <c r="AH44" s="53"/>
      <c r="AI44" s="53"/>
      <c r="AJ44" s="53"/>
      <c r="AK44" s="53"/>
    </row>
    <row r="45" spans="1:37" x14ac:dyDescent="0.35">
      <c r="O45" s="53"/>
      <c r="P45" s="53"/>
      <c r="Q45" s="53"/>
      <c r="R45" s="53"/>
      <c r="S45" s="53"/>
      <c r="T45" s="53"/>
      <c r="U45" s="53"/>
      <c r="V45" s="53"/>
      <c r="W45" s="53"/>
      <c r="X45" s="53"/>
      <c r="Y45" s="53"/>
      <c r="Z45" s="53"/>
      <c r="AA45" s="53"/>
      <c r="AB45" s="53"/>
      <c r="AC45" s="53"/>
      <c r="AD45" s="53"/>
      <c r="AE45" s="53"/>
      <c r="AF45" s="53"/>
      <c r="AG45" s="53"/>
      <c r="AH45" s="53"/>
      <c r="AI45" s="53"/>
      <c r="AJ45" s="53"/>
      <c r="AK45" s="53"/>
    </row>
    <row r="46" spans="1:37" x14ac:dyDescent="0.35">
      <c r="O46" s="53"/>
      <c r="P46" s="53"/>
      <c r="Q46" s="53"/>
      <c r="R46" s="53"/>
      <c r="S46" s="53"/>
      <c r="T46" s="53"/>
      <c r="U46" s="53"/>
      <c r="V46" s="53"/>
      <c r="W46" s="53"/>
      <c r="X46" s="53"/>
      <c r="Y46" s="53"/>
      <c r="Z46" s="53"/>
      <c r="AA46" s="53"/>
      <c r="AB46" s="53"/>
      <c r="AC46" s="53"/>
      <c r="AD46" s="53"/>
      <c r="AE46" s="53"/>
      <c r="AF46" s="53"/>
      <c r="AG46" s="53"/>
      <c r="AH46" s="53"/>
      <c r="AI46" s="53"/>
      <c r="AJ46" s="53"/>
      <c r="AK46" s="53"/>
    </row>
    <row r="47" spans="1:37" x14ac:dyDescent="0.35">
      <c r="O47" s="53"/>
      <c r="P47" s="53"/>
      <c r="Q47" s="53"/>
      <c r="R47" s="53"/>
      <c r="S47" s="53"/>
      <c r="T47" s="53"/>
      <c r="U47" s="53"/>
      <c r="V47" s="53"/>
      <c r="W47" s="53"/>
      <c r="X47" s="53"/>
      <c r="Y47" s="53"/>
      <c r="Z47" s="53"/>
      <c r="AA47" s="53"/>
      <c r="AB47" s="53"/>
      <c r="AC47" s="53"/>
      <c r="AD47" s="53"/>
      <c r="AE47" s="53"/>
      <c r="AF47" s="53"/>
      <c r="AG47" s="53"/>
      <c r="AH47" s="53"/>
      <c r="AI47" s="53"/>
      <c r="AJ47" s="53"/>
      <c r="AK47" s="53"/>
    </row>
    <row r="48" spans="1:37" x14ac:dyDescent="0.35">
      <c r="O48" s="53"/>
      <c r="P48" s="53"/>
      <c r="Q48" s="53"/>
      <c r="R48" s="53"/>
      <c r="S48" s="53"/>
      <c r="T48" s="53"/>
      <c r="U48" s="53"/>
      <c r="V48" s="53"/>
      <c r="W48" s="53"/>
      <c r="X48" s="53"/>
      <c r="Y48" s="53"/>
      <c r="Z48" s="53"/>
      <c r="AA48" s="53"/>
      <c r="AB48" s="53"/>
      <c r="AC48" s="53"/>
      <c r="AD48" s="53"/>
      <c r="AE48" s="53"/>
      <c r="AF48" s="53"/>
      <c r="AG48" s="53"/>
      <c r="AH48" s="53"/>
      <c r="AI48" s="53"/>
      <c r="AJ48" s="53"/>
      <c r="AK48" s="53"/>
    </row>
    <row r="49" spans="15:37" x14ac:dyDescent="0.35">
      <c r="O49" s="53"/>
      <c r="P49" s="53"/>
      <c r="Q49" s="53"/>
      <c r="R49" s="53"/>
      <c r="S49" s="53"/>
      <c r="T49" s="53"/>
      <c r="U49" s="53"/>
      <c r="V49" s="53"/>
      <c r="W49" s="53"/>
      <c r="X49" s="53"/>
      <c r="Y49" s="53"/>
      <c r="Z49" s="53"/>
      <c r="AA49" s="53"/>
      <c r="AB49" s="53"/>
      <c r="AC49" s="53"/>
      <c r="AD49" s="53"/>
      <c r="AE49" s="53"/>
      <c r="AF49" s="53"/>
      <c r="AG49" s="53"/>
      <c r="AH49" s="53"/>
      <c r="AI49" s="53"/>
      <c r="AJ49" s="53"/>
      <c r="AK49" s="53"/>
    </row>
    <row r="50" spans="15:37" x14ac:dyDescent="0.35">
      <c r="O50" s="53"/>
      <c r="P50" s="53"/>
      <c r="Q50" s="53"/>
      <c r="R50" s="53"/>
      <c r="S50" s="53"/>
      <c r="T50" s="53"/>
      <c r="U50" s="53"/>
      <c r="V50" s="53"/>
      <c r="W50" s="53"/>
      <c r="X50" s="53"/>
      <c r="Y50" s="53"/>
      <c r="Z50" s="53"/>
      <c r="AA50" s="53"/>
      <c r="AB50" s="53"/>
      <c r="AC50" s="53"/>
      <c r="AD50" s="53"/>
      <c r="AE50" s="53"/>
      <c r="AF50" s="53"/>
      <c r="AG50" s="53"/>
      <c r="AH50" s="53"/>
      <c r="AI50" s="53"/>
      <c r="AJ50" s="53"/>
      <c r="AK50" s="53"/>
    </row>
    <row r="51" spans="15:37" x14ac:dyDescent="0.35">
      <c r="O51" s="53"/>
      <c r="P51" s="53"/>
      <c r="Q51" s="53"/>
      <c r="R51" s="53"/>
      <c r="S51" s="53"/>
      <c r="T51" s="53"/>
      <c r="U51" s="53"/>
      <c r="V51" s="53"/>
      <c r="W51" s="53"/>
      <c r="X51" s="53"/>
      <c r="Y51" s="53"/>
      <c r="Z51" s="53"/>
      <c r="AA51" s="53"/>
      <c r="AB51" s="53"/>
      <c r="AC51" s="53"/>
      <c r="AD51" s="53"/>
      <c r="AE51" s="53"/>
      <c r="AF51" s="53"/>
      <c r="AG51" s="53"/>
      <c r="AH51" s="53"/>
      <c r="AI51" s="53"/>
      <c r="AJ51" s="53"/>
      <c r="AK51" s="53"/>
    </row>
    <row r="52" spans="15:37" x14ac:dyDescent="0.35">
      <c r="O52" s="53"/>
      <c r="P52" s="53"/>
      <c r="Q52" s="53"/>
      <c r="R52" s="53"/>
      <c r="S52" s="53"/>
      <c r="T52" s="53"/>
      <c r="U52" s="53"/>
      <c r="V52" s="53"/>
      <c r="W52" s="53"/>
      <c r="X52" s="53"/>
      <c r="Y52" s="53"/>
      <c r="Z52" s="53"/>
      <c r="AA52" s="53"/>
      <c r="AB52" s="53"/>
      <c r="AC52" s="53"/>
      <c r="AD52" s="53"/>
      <c r="AE52" s="53"/>
      <c r="AF52" s="53"/>
      <c r="AG52" s="53"/>
      <c r="AH52" s="53"/>
      <c r="AI52" s="53"/>
      <c r="AJ52" s="53"/>
      <c r="AK52" s="53"/>
    </row>
    <row r="53" spans="15:37" x14ac:dyDescent="0.35">
      <c r="O53" s="53"/>
      <c r="P53" s="53"/>
      <c r="Q53" s="53"/>
      <c r="R53" s="53"/>
      <c r="S53" s="53"/>
      <c r="T53" s="53"/>
      <c r="U53" s="53"/>
      <c r="V53" s="53"/>
      <c r="W53" s="53"/>
      <c r="X53" s="53"/>
      <c r="Y53" s="53"/>
      <c r="Z53" s="53"/>
      <c r="AA53" s="53"/>
      <c r="AB53" s="53"/>
      <c r="AC53" s="53"/>
      <c r="AD53" s="53"/>
      <c r="AE53" s="53"/>
      <c r="AF53" s="53"/>
      <c r="AG53" s="53"/>
      <c r="AH53" s="53"/>
      <c r="AI53" s="53"/>
      <c r="AJ53" s="53"/>
      <c r="AK53" s="53"/>
    </row>
    <row r="54" spans="15:37" x14ac:dyDescent="0.35">
      <c r="O54" s="53"/>
      <c r="P54" s="53"/>
      <c r="Q54" s="53"/>
      <c r="R54" s="53"/>
      <c r="S54" s="53"/>
      <c r="T54" s="53"/>
      <c r="U54" s="53"/>
      <c r="V54" s="53"/>
      <c r="W54" s="53"/>
      <c r="X54" s="53"/>
      <c r="Y54" s="53"/>
      <c r="Z54" s="53"/>
      <c r="AA54" s="53"/>
      <c r="AB54" s="53"/>
      <c r="AC54" s="53"/>
      <c r="AD54" s="53"/>
      <c r="AE54" s="53"/>
      <c r="AF54" s="53"/>
      <c r="AG54" s="53"/>
      <c r="AH54" s="53"/>
      <c r="AI54" s="53"/>
      <c r="AJ54" s="53"/>
      <c r="AK54" s="53"/>
    </row>
    <row r="55" spans="15:37" x14ac:dyDescent="0.35">
      <c r="O55" s="53"/>
      <c r="P55" s="53"/>
      <c r="Q55" s="53"/>
      <c r="R55" s="53"/>
      <c r="S55" s="53"/>
      <c r="T55" s="53"/>
      <c r="U55" s="53"/>
      <c r="V55" s="53"/>
      <c r="W55" s="53"/>
      <c r="X55" s="53"/>
      <c r="Y55" s="53"/>
      <c r="Z55" s="53"/>
      <c r="AA55" s="53"/>
      <c r="AB55" s="53"/>
      <c r="AC55" s="53"/>
      <c r="AD55" s="53"/>
      <c r="AE55" s="53"/>
      <c r="AF55" s="53"/>
      <c r="AG55" s="53"/>
      <c r="AH55" s="53"/>
      <c r="AI55" s="53"/>
      <c r="AJ55" s="53"/>
      <c r="AK55" s="53"/>
    </row>
    <row r="56" spans="15:37" x14ac:dyDescent="0.35">
      <c r="O56" s="53"/>
      <c r="P56" s="53"/>
      <c r="Q56" s="53"/>
      <c r="R56" s="53"/>
      <c r="S56" s="53"/>
      <c r="T56" s="53"/>
      <c r="U56" s="53"/>
      <c r="V56" s="53"/>
      <c r="W56" s="53"/>
      <c r="X56" s="53"/>
      <c r="Y56" s="53"/>
      <c r="Z56" s="53"/>
      <c r="AA56" s="53"/>
      <c r="AB56" s="53"/>
      <c r="AC56" s="53"/>
      <c r="AD56" s="53"/>
      <c r="AE56" s="53"/>
      <c r="AF56" s="53"/>
      <c r="AG56" s="53"/>
      <c r="AH56" s="53"/>
      <c r="AI56" s="53"/>
      <c r="AJ56" s="53"/>
      <c r="AK56" s="53"/>
    </row>
    <row r="57" spans="15:37" x14ac:dyDescent="0.35">
      <c r="O57" s="53"/>
      <c r="P57" s="53"/>
      <c r="Q57" s="53"/>
      <c r="R57" s="53"/>
      <c r="S57" s="53"/>
      <c r="T57" s="53"/>
      <c r="U57" s="53"/>
      <c r="V57" s="53"/>
      <c r="W57" s="53"/>
      <c r="X57" s="53"/>
      <c r="Y57" s="53"/>
      <c r="Z57" s="53"/>
      <c r="AA57" s="53"/>
      <c r="AB57" s="53"/>
      <c r="AC57" s="53"/>
      <c r="AD57" s="53"/>
      <c r="AE57" s="53"/>
      <c r="AF57" s="53"/>
      <c r="AG57" s="53"/>
      <c r="AH57" s="53"/>
      <c r="AI57" s="53"/>
      <c r="AJ57" s="53"/>
      <c r="AK57" s="53"/>
    </row>
    <row r="58" spans="15:37" x14ac:dyDescent="0.35">
      <c r="O58" s="53"/>
      <c r="P58" s="53"/>
      <c r="Q58" s="53"/>
      <c r="R58" s="53"/>
      <c r="S58" s="53"/>
      <c r="T58" s="53"/>
      <c r="U58" s="53"/>
      <c r="V58" s="53"/>
      <c r="W58" s="53"/>
      <c r="X58" s="53"/>
      <c r="Y58" s="53"/>
      <c r="Z58" s="53"/>
      <c r="AA58" s="53"/>
      <c r="AB58" s="53"/>
      <c r="AC58" s="53"/>
      <c r="AD58" s="53"/>
      <c r="AE58" s="53"/>
      <c r="AF58" s="53"/>
      <c r="AG58" s="53"/>
      <c r="AH58" s="53"/>
      <c r="AI58" s="53"/>
      <c r="AJ58" s="53"/>
      <c r="AK58" s="53"/>
    </row>
    <row r="59" spans="15:37" x14ac:dyDescent="0.35">
      <c r="O59" s="53"/>
      <c r="P59" s="53"/>
      <c r="Q59" s="53"/>
      <c r="R59" s="53"/>
      <c r="S59" s="53"/>
      <c r="T59" s="53"/>
      <c r="U59" s="53"/>
      <c r="V59" s="53"/>
      <c r="W59" s="53"/>
      <c r="X59" s="53"/>
      <c r="Y59" s="53"/>
      <c r="Z59" s="53"/>
      <c r="AA59" s="53"/>
      <c r="AB59" s="53"/>
      <c r="AC59" s="53"/>
      <c r="AD59" s="53"/>
      <c r="AE59" s="53"/>
      <c r="AF59" s="53"/>
      <c r="AG59" s="53"/>
      <c r="AH59" s="53"/>
      <c r="AI59" s="53"/>
      <c r="AJ59" s="53"/>
      <c r="AK59" s="53"/>
    </row>
    <row r="60" spans="15:37" x14ac:dyDescent="0.35">
      <c r="O60" s="53"/>
      <c r="P60" s="53"/>
      <c r="Q60" s="53"/>
      <c r="R60" s="53"/>
      <c r="S60" s="53"/>
      <c r="T60" s="53"/>
      <c r="U60" s="53"/>
      <c r="V60" s="53"/>
      <c r="W60" s="53"/>
      <c r="X60" s="53"/>
      <c r="Y60" s="53"/>
      <c r="Z60" s="53"/>
      <c r="AA60" s="53"/>
      <c r="AB60" s="53"/>
      <c r="AC60" s="53"/>
      <c r="AD60" s="53"/>
      <c r="AE60" s="53"/>
      <c r="AF60" s="53"/>
      <c r="AG60" s="53"/>
      <c r="AH60" s="53"/>
      <c r="AI60" s="53"/>
      <c r="AJ60" s="53"/>
      <c r="AK60" s="53"/>
    </row>
    <row r="61" spans="15:37" x14ac:dyDescent="0.35">
      <c r="O61" s="53"/>
      <c r="P61" s="53"/>
      <c r="Q61" s="53"/>
      <c r="R61" s="53"/>
      <c r="S61" s="53"/>
      <c r="T61" s="53"/>
      <c r="U61" s="53"/>
      <c r="V61" s="53"/>
      <c r="W61" s="53"/>
      <c r="X61" s="53"/>
      <c r="Y61" s="53"/>
      <c r="Z61" s="53"/>
      <c r="AA61" s="53"/>
      <c r="AB61" s="53"/>
      <c r="AC61" s="53"/>
      <c r="AD61" s="53"/>
      <c r="AE61" s="53"/>
      <c r="AF61" s="53"/>
      <c r="AG61" s="53"/>
      <c r="AH61" s="53"/>
      <c r="AI61" s="53"/>
      <c r="AJ61" s="53"/>
      <c r="AK61" s="53"/>
    </row>
    <row r="62" spans="15:37" x14ac:dyDescent="0.35">
      <c r="O62" s="53"/>
      <c r="P62" s="53"/>
      <c r="Q62" s="53"/>
      <c r="R62" s="53"/>
      <c r="S62" s="53"/>
      <c r="T62" s="53"/>
      <c r="U62" s="53"/>
      <c r="V62" s="53"/>
      <c r="W62" s="53"/>
      <c r="X62" s="53"/>
      <c r="Y62" s="53"/>
      <c r="Z62" s="53"/>
      <c r="AA62" s="53"/>
      <c r="AB62" s="53"/>
      <c r="AC62" s="53"/>
      <c r="AD62" s="53"/>
      <c r="AE62" s="53"/>
      <c r="AF62" s="53"/>
      <c r="AG62" s="53"/>
      <c r="AH62" s="53"/>
      <c r="AI62" s="53"/>
      <c r="AJ62" s="53"/>
      <c r="AK62" s="53"/>
    </row>
    <row r="63" spans="15:37" x14ac:dyDescent="0.35">
      <c r="O63" s="53"/>
      <c r="P63" s="53"/>
      <c r="Q63" s="53"/>
      <c r="R63" s="53"/>
      <c r="S63" s="53"/>
      <c r="T63" s="53"/>
      <c r="U63" s="53"/>
      <c r="V63" s="53"/>
      <c r="W63" s="53"/>
      <c r="X63" s="53"/>
      <c r="Y63" s="53"/>
      <c r="Z63" s="53"/>
      <c r="AA63" s="53"/>
      <c r="AB63" s="53"/>
      <c r="AC63" s="53"/>
      <c r="AD63" s="53"/>
      <c r="AE63" s="53"/>
      <c r="AF63" s="53"/>
      <c r="AG63" s="53"/>
      <c r="AH63" s="53"/>
      <c r="AI63" s="53"/>
      <c r="AJ63" s="53"/>
      <c r="AK63" s="53"/>
    </row>
    <row r="64" spans="15:37" x14ac:dyDescent="0.35">
      <c r="O64" s="53"/>
      <c r="P64" s="53"/>
      <c r="Q64" s="53"/>
      <c r="R64" s="53"/>
      <c r="S64" s="53"/>
      <c r="T64" s="53"/>
      <c r="U64" s="53"/>
      <c r="V64" s="53"/>
      <c r="W64" s="53"/>
      <c r="X64" s="53"/>
      <c r="Y64" s="53"/>
      <c r="Z64" s="53"/>
      <c r="AA64" s="53"/>
      <c r="AB64" s="53"/>
      <c r="AC64" s="53"/>
      <c r="AD64" s="53"/>
      <c r="AE64" s="53"/>
      <c r="AF64" s="53"/>
      <c r="AG64" s="53"/>
      <c r="AH64" s="53"/>
      <c r="AI64" s="53"/>
      <c r="AJ64" s="53"/>
      <c r="AK64" s="53"/>
    </row>
    <row r="65" spans="15:37" x14ac:dyDescent="0.35">
      <c r="O65" s="53"/>
      <c r="P65" s="53"/>
      <c r="Q65" s="53"/>
      <c r="R65" s="53"/>
      <c r="S65" s="53"/>
      <c r="T65" s="53"/>
      <c r="U65" s="53"/>
      <c r="V65" s="53"/>
      <c r="W65" s="53"/>
      <c r="X65" s="53"/>
      <c r="Y65" s="53"/>
      <c r="Z65" s="53"/>
      <c r="AA65" s="53"/>
      <c r="AB65" s="53"/>
      <c r="AC65" s="53"/>
      <c r="AD65" s="53"/>
      <c r="AE65" s="53"/>
      <c r="AF65" s="53"/>
      <c r="AG65" s="53"/>
      <c r="AH65" s="53"/>
      <c r="AI65" s="53"/>
      <c r="AJ65" s="53"/>
      <c r="AK65" s="53"/>
    </row>
    <row r="66" spans="15:37" x14ac:dyDescent="0.35">
      <c r="O66" s="53"/>
      <c r="P66" s="53"/>
      <c r="Q66" s="53"/>
      <c r="R66" s="53"/>
      <c r="S66" s="53"/>
      <c r="T66" s="53"/>
      <c r="U66" s="53"/>
      <c r="V66" s="53"/>
      <c r="W66" s="53"/>
      <c r="X66" s="53"/>
      <c r="Y66" s="53"/>
      <c r="Z66" s="53"/>
      <c r="AA66" s="53"/>
      <c r="AB66" s="53"/>
      <c r="AC66" s="53"/>
      <c r="AD66" s="53"/>
      <c r="AE66" s="53"/>
      <c r="AF66" s="53"/>
      <c r="AG66" s="53"/>
      <c r="AH66" s="53"/>
      <c r="AI66" s="53"/>
      <c r="AJ66" s="53"/>
      <c r="AK66" s="53"/>
    </row>
    <row r="67" spans="15:37" x14ac:dyDescent="0.35">
      <c r="O67" s="53"/>
      <c r="P67" s="53"/>
      <c r="Q67" s="53"/>
      <c r="R67" s="53"/>
      <c r="S67" s="53"/>
      <c r="T67" s="53"/>
      <c r="U67" s="53"/>
      <c r="V67" s="53"/>
      <c r="W67" s="53"/>
      <c r="X67" s="53"/>
      <c r="Y67" s="53"/>
      <c r="Z67" s="53"/>
      <c r="AA67" s="53"/>
      <c r="AB67" s="53"/>
      <c r="AC67" s="53"/>
      <c r="AD67" s="53"/>
      <c r="AE67" s="53"/>
      <c r="AF67" s="53"/>
      <c r="AG67" s="53"/>
      <c r="AH67" s="53"/>
      <c r="AI67" s="53"/>
      <c r="AJ67" s="53"/>
      <c r="AK67" s="53"/>
    </row>
    <row r="68" spans="15:37" x14ac:dyDescent="0.35">
      <c r="O68" s="53"/>
      <c r="P68" s="53"/>
      <c r="Q68" s="53"/>
      <c r="R68" s="53"/>
      <c r="S68" s="53"/>
      <c r="T68" s="53"/>
      <c r="U68" s="53"/>
      <c r="V68" s="53"/>
      <c r="W68" s="53"/>
      <c r="X68" s="53"/>
      <c r="Y68" s="53"/>
      <c r="Z68" s="53"/>
      <c r="AA68" s="53"/>
      <c r="AB68" s="53"/>
      <c r="AC68" s="53"/>
      <c r="AD68" s="53"/>
      <c r="AE68" s="53"/>
      <c r="AF68" s="53"/>
      <c r="AG68" s="53"/>
      <c r="AH68" s="53"/>
      <c r="AI68" s="53"/>
      <c r="AJ68" s="53"/>
      <c r="AK68" s="53"/>
    </row>
    <row r="69" spans="15:37" x14ac:dyDescent="0.35">
      <c r="O69" s="53"/>
      <c r="P69" s="53"/>
      <c r="Q69" s="53"/>
      <c r="R69" s="53"/>
      <c r="S69" s="53"/>
      <c r="T69" s="53"/>
      <c r="U69" s="53"/>
      <c r="V69" s="53"/>
      <c r="W69" s="53"/>
      <c r="X69" s="53"/>
      <c r="Y69" s="53"/>
      <c r="Z69" s="53"/>
      <c r="AA69" s="53"/>
      <c r="AB69" s="53"/>
      <c r="AC69" s="53"/>
      <c r="AD69" s="53"/>
      <c r="AE69" s="53"/>
      <c r="AF69" s="53"/>
      <c r="AG69" s="53"/>
      <c r="AH69" s="53"/>
      <c r="AI69" s="53"/>
      <c r="AJ69" s="53"/>
      <c r="AK69" s="53"/>
    </row>
    <row r="70" spans="15:37" x14ac:dyDescent="0.35">
      <c r="O70" s="53"/>
      <c r="P70" s="53"/>
      <c r="Q70" s="53"/>
      <c r="R70" s="53"/>
      <c r="S70" s="53"/>
      <c r="T70" s="53"/>
      <c r="U70" s="53"/>
      <c r="V70" s="53"/>
      <c r="W70" s="53"/>
      <c r="X70" s="53"/>
      <c r="Y70" s="53"/>
      <c r="Z70" s="53"/>
      <c r="AA70" s="53"/>
      <c r="AB70" s="53"/>
      <c r="AC70" s="53"/>
      <c r="AD70" s="53"/>
      <c r="AE70" s="53"/>
      <c r="AF70" s="53"/>
      <c r="AG70" s="53"/>
      <c r="AH70" s="53"/>
      <c r="AI70" s="53"/>
      <c r="AJ70" s="53"/>
      <c r="AK70" s="53"/>
    </row>
    <row r="71" spans="15:37" x14ac:dyDescent="0.35">
      <c r="O71" s="53"/>
      <c r="P71" s="53"/>
      <c r="Q71" s="53"/>
      <c r="R71" s="53"/>
      <c r="S71" s="53"/>
      <c r="T71" s="53"/>
      <c r="U71" s="53"/>
      <c r="V71" s="53"/>
      <c r="W71" s="53"/>
      <c r="X71" s="53"/>
      <c r="Y71" s="53"/>
      <c r="Z71" s="53"/>
      <c r="AA71" s="53"/>
      <c r="AB71" s="53"/>
      <c r="AC71" s="53"/>
      <c r="AD71" s="53"/>
      <c r="AE71" s="53"/>
      <c r="AF71" s="53"/>
      <c r="AG71" s="53"/>
      <c r="AH71" s="53"/>
      <c r="AI71" s="53"/>
      <c r="AJ71" s="53"/>
      <c r="AK71" s="53"/>
    </row>
    <row r="72" spans="15:37" x14ac:dyDescent="0.35">
      <c r="O72" s="53"/>
      <c r="P72" s="53"/>
      <c r="Q72" s="53"/>
      <c r="R72" s="53"/>
      <c r="S72" s="53"/>
      <c r="T72" s="53"/>
      <c r="U72" s="53"/>
      <c r="V72" s="53"/>
      <c r="W72" s="53"/>
      <c r="X72" s="53"/>
      <c r="Y72" s="53"/>
      <c r="Z72" s="53"/>
      <c r="AA72" s="53"/>
      <c r="AB72" s="53"/>
      <c r="AC72" s="53"/>
      <c r="AD72" s="53"/>
      <c r="AE72" s="53"/>
      <c r="AF72" s="53"/>
      <c r="AG72" s="53"/>
      <c r="AH72" s="53"/>
      <c r="AI72" s="53"/>
      <c r="AJ72" s="53"/>
      <c r="AK72" s="53"/>
    </row>
    <row r="73" spans="15:37" x14ac:dyDescent="0.35">
      <c r="O73" s="53"/>
      <c r="P73" s="53"/>
      <c r="Q73" s="53"/>
      <c r="R73" s="53"/>
      <c r="S73" s="53"/>
      <c r="T73" s="53"/>
      <c r="U73" s="53"/>
      <c r="V73" s="53"/>
      <c r="W73" s="53"/>
      <c r="X73" s="53"/>
      <c r="Y73" s="53"/>
      <c r="Z73" s="53"/>
      <c r="AA73" s="53"/>
      <c r="AB73" s="53"/>
      <c r="AC73" s="53"/>
      <c r="AD73" s="53"/>
      <c r="AE73" s="53"/>
      <c r="AF73" s="53"/>
      <c r="AG73" s="53"/>
      <c r="AH73" s="53"/>
      <c r="AI73" s="53"/>
      <c r="AJ73" s="53"/>
      <c r="AK73" s="53"/>
    </row>
    <row r="74" spans="15:37" x14ac:dyDescent="0.35">
      <c r="O74" s="53"/>
      <c r="P74" s="53"/>
      <c r="Q74" s="53"/>
      <c r="R74" s="53"/>
      <c r="S74" s="53"/>
      <c r="T74" s="53"/>
      <c r="U74" s="53"/>
      <c r="V74" s="53"/>
      <c r="W74" s="53"/>
      <c r="X74" s="53"/>
      <c r="Y74" s="53"/>
      <c r="Z74" s="53"/>
      <c r="AA74" s="53"/>
      <c r="AB74" s="53"/>
      <c r="AC74" s="53"/>
      <c r="AD74" s="53"/>
      <c r="AE74" s="53"/>
      <c r="AF74" s="53"/>
      <c r="AG74" s="53"/>
      <c r="AH74" s="53"/>
      <c r="AI74" s="53"/>
      <c r="AJ74" s="53"/>
      <c r="AK74" s="53"/>
    </row>
    <row r="75" spans="15:37" x14ac:dyDescent="0.35">
      <c r="O75" s="53"/>
      <c r="P75" s="53"/>
      <c r="Q75" s="53"/>
      <c r="R75" s="53"/>
      <c r="S75" s="53"/>
      <c r="T75" s="53"/>
      <c r="U75" s="53"/>
      <c r="V75" s="53"/>
      <c r="W75" s="53"/>
      <c r="X75" s="53"/>
      <c r="Y75" s="53"/>
      <c r="Z75" s="53"/>
      <c r="AA75" s="53"/>
      <c r="AB75" s="53"/>
      <c r="AC75" s="53"/>
      <c r="AD75" s="53"/>
      <c r="AE75" s="53"/>
      <c r="AF75" s="53"/>
      <c r="AG75" s="53"/>
      <c r="AH75" s="53"/>
      <c r="AI75" s="53"/>
      <c r="AJ75" s="53"/>
      <c r="AK75" s="53"/>
    </row>
    <row r="76" spans="15:37" x14ac:dyDescent="0.35">
      <c r="O76" s="53"/>
      <c r="P76" s="53"/>
      <c r="Q76" s="53"/>
      <c r="R76" s="53"/>
      <c r="S76" s="53"/>
      <c r="T76" s="53"/>
      <c r="U76" s="53"/>
      <c r="V76" s="53"/>
      <c r="W76" s="53"/>
      <c r="X76" s="53"/>
      <c r="Y76" s="53"/>
      <c r="Z76" s="53"/>
      <c r="AA76" s="53"/>
      <c r="AB76" s="53"/>
      <c r="AC76" s="53"/>
      <c r="AD76" s="53"/>
      <c r="AE76" s="53"/>
      <c r="AF76" s="53"/>
      <c r="AG76" s="53"/>
      <c r="AH76" s="53"/>
      <c r="AI76" s="53"/>
      <c r="AJ76" s="53"/>
      <c r="AK76" s="53"/>
    </row>
    <row r="77" spans="15:37" x14ac:dyDescent="0.35">
      <c r="O77" s="53"/>
      <c r="P77" s="53"/>
      <c r="Q77" s="53"/>
      <c r="R77" s="53"/>
      <c r="S77" s="53"/>
      <c r="T77" s="53"/>
      <c r="U77" s="53"/>
      <c r="V77" s="53"/>
      <c r="W77" s="53"/>
      <c r="X77" s="53"/>
      <c r="Y77" s="53"/>
      <c r="Z77" s="53"/>
      <c r="AA77" s="53"/>
      <c r="AB77" s="53"/>
      <c r="AC77" s="53"/>
      <c r="AD77" s="53"/>
      <c r="AE77" s="53"/>
      <c r="AF77" s="53"/>
      <c r="AG77" s="53"/>
      <c r="AH77" s="53"/>
      <c r="AI77" s="53"/>
      <c r="AJ77" s="53"/>
      <c r="AK77" s="53"/>
    </row>
    <row r="78" spans="15:37" x14ac:dyDescent="0.35">
      <c r="O78" s="53"/>
      <c r="P78" s="53"/>
      <c r="Q78" s="53"/>
      <c r="R78" s="53"/>
      <c r="S78" s="53"/>
      <c r="T78" s="53"/>
      <c r="U78" s="53"/>
      <c r="V78" s="53"/>
      <c r="W78" s="53"/>
      <c r="X78" s="53"/>
      <c r="Y78" s="53"/>
      <c r="Z78" s="53"/>
      <c r="AA78" s="53"/>
      <c r="AB78" s="53"/>
      <c r="AC78" s="53"/>
      <c r="AD78" s="53"/>
      <c r="AE78" s="53"/>
      <c r="AF78" s="53"/>
      <c r="AG78" s="53"/>
      <c r="AH78" s="53"/>
      <c r="AI78" s="53"/>
      <c r="AJ78" s="53"/>
      <c r="AK78" s="53"/>
    </row>
    <row r="79" spans="15:37" x14ac:dyDescent="0.35">
      <c r="O79" s="53"/>
      <c r="P79" s="53"/>
      <c r="Q79" s="53"/>
      <c r="R79" s="53"/>
      <c r="S79" s="53"/>
      <c r="T79" s="53"/>
      <c r="U79" s="53"/>
      <c r="V79" s="53"/>
      <c r="W79" s="53"/>
      <c r="X79" s="53"/>
      <c r="Y79" s="53"/>
      <c r="Z79" s="53"/>
      <c r="AA79" s="53"/>
      <c r="AB79" s="53"/>
      <c r="AC79" s="53"/>
      <c r="AD79" s="53"/>
      <c r="AE79" s="53"/>
      <c r="AF79" s="53"/>
      <c r="AG79" s="53"/>
      <c r="AH79" s="53"/>
      <c r="AI79" s="53"/>
      <c r="AJ79" s="53"/>
      <c r="AK79" s="53"/>
    </row>
    <row r="80" spans="15:37" x14ac:dyDescent="0.35">
      <c r="O80" s="53"/>
      <c r="P80" s="53"/>
      <c r="Q80" s="53"/>
      <c r="R80" s="53"/>
      <c r="S80" s="53"/>
      <c r="T80" s="53"/>
      <c r="U80" s="53"/>
      <c r="V80" s="53"/>
      <c r="W80" s="53"/>
      <c r="X80" s="53"/>
      <c r="Y80" s="53"/>
      <c r="Z80" s="53"/>
      <c r="AA80" s="53"/>
      <c r="AB80" s="53"/>
      <c r="AC80" s="53"/>
      <c r="AD80" s="53"/>
      <c r="AE80" s="53"/>
      <c r="AF80" s="53"/>
      <c r="AG80" s="53"/>
      <c r="AH80" s="53"/>
      <c r="AI80" s="53"/>
      <c r="AJ80" s="53"/>
      <c r="AK80" s="53"/>
    </row>
    <row r="81" spans="15:37" x14ac:dyDescent="0.35">
      <c r="O81" s="53"/>
      <c r="P81" s="53"/>
      <c r="Q81" s="53"/>
      <c r="R81" s="53"/>
      <c r="S81" s="53"/>
      <c r="T81" s="53"/>
      <c r="U81" s="53"/>
      <c r="V81" s="53"/>
      <c r="W81" s="53"/>
      <c r="X81" s="53"/>
      <c r="Y81" s="53"/>
      <c r="Z81" s="53"/>
      <c r="AA81" s="53"/>
      <c r="AB81" s="53"/>
      <c r="AC81" s="53"/>
      <c r="AD81" s="53"/>
      <c r="AE81" s="53"/>
      <c r="AF81" s="53"/>
      <c r="AG81" s="53"/>
      <c r="AH81" s="53"/>
      <c r="AI81" s="53"/>
      <c r="AJ81" s="53"/>
      <c r="AK81" s="53"/>
    </row>
    <row r="82" spans="15:37" x14ac:dyDescent="0.35">
      <c r="O82" s="53"/>
      <c r="P82" s="53"/>
      <c r="Q82" s="53"/>
      <c r="R82" s="53"/>
      <c r="S82" s="53"/>
      <c r="T82" s="53"/>
      <c r="U82" s="53"/>
      <c r="V82" s="53"/>
      <c r="W82" s="53"/>
      <c r="X82" s="53"/>
      <c r="Y82" s="53"/>
      <c r="Z82" s="53"/>
      <c r="AA82" s="53"/>
      <c r="AB82" s="53"/>
      <c r="AC82" s="53"/>
      <c r="AD82" s="53"/>
      <c r="AE82" s="53"/>
      <c r="AF82" s="53"/>
      <c r="AG82" s="53"/>
      <c r="AH82" s="53"/>
      <c r="AI82" s="53"/>
      <c r="AJ82" s="53"/>
      <c r="AK82" s="53"/>
    </row>
    <row r="83" spans="15:37" x14ac:dyDescent="0.35">
      <c r="O83" s="53"/>
      <c r="P83" s="53"/>
      <c r="Q83" s="53"/>
      <c r="R83" s="53"/>
      <c r="S83" s="53"/>
      <c r="T83" s="53"/>
      <c r="U83" s="53"/>
      <c r="V83" s="53"/>
      <c r="W83" s="53"/>
      <c r="X83" s="53"/>
      <c r="Y83" s="53"/>
      <c r="Z83" s="53"/>
      <c r="AA83" s="53"/>
      <c r="AB83" s="53"/>
      <c r="AC83" s="53"/>
      <c r="AD83" s="53"/>
      <c r="AE83" s="53"/>
      <c r="AF83" s="53"/>
      <c r="AG83" s="53"/>
      <c r="AH83" s="53"/>
      <c r="AI83" s="53"/>
      <c r="AJ83" s="53"/>
      <c r="AK83" s="53"/>
    </row>
    <row r="84" spans="15:37" x14ac:dyDescent="0.35">
      <c r="O84" s="53"/>
      <c r="P84" s="53"/>
      <c r="Q84" s="53"/>
      <c r="R84" s="53"/>
      <c r="S84" s="53"/>
      <c r="T84" s="53"/>
      <c r="U84" s="53"/>
      <c r="V84" s="53"/>
      <c r="W84" s="53"/>
      <c r="X84" s="53"/>
      <c r="Y84" s="53"/>
      <c r="Z84" s="53"/>
      <c r="AA84" s="53"/>
      <c r="AB84" s="53"/>
      <c r="AC84" s="53"/>
      <c r="AD84" s="53"/>
      <c r="AE84" s="53"/>
      <c r="AF84" s="53"/>
      <c r="AG84" s="53"/>
      <c r="AH84" s="53"/>
      <c r="AI84" s="53"/>
      <c r="AJ84" s="53"/>
      <c r="AK84" s="53"/>
    </row>
    <row r="85" spans="15:37" x14ac:dyDescent="0.35">
      <c r="O85" s="53"/>
      <c r="P85" s="53"/>
      <c r="Q85" s="53"/>
      <c r="R85" s="53"/>
      <c r="S85" s="53"/>
      <c r="T85" s="53"/>
      <c r="U85" s="53"/>
      <c r="V85" s="53"/>
      <c r="W85" s="53"/>
      <c r="X85" s="53"/>
      <c r="Y85" s="53"/>
      <c r="Z85" s="53"/>
      <c r="AA85" s="53"/>
      <c r="AB85" s="53"/>
      <c r="AC85" s="53"/>
      <c r="AD85" s="53"/>
      <c r="AE85" s="53"/>
      <c r="AF85" s="53"/>
      <c r="AG85" s="53"/>
      <c r="AH85" s="53"/>
      <c r="AI85" s="53"/>
      <c r="AJ85" s="53"/>
      <c r="AK85" s="53"/>
    </row>
    <row r="86" spans="15:37" x14ac:dyDescent="0.35">
      <c r="O86" s="53"/>
      <c r="P86" s="53"/>
      <c r="Q86" s="53"/>
      <c r="R86" s="53"/>
      <c r="S86" s="53"/>
      <c r="T86" s="53"/>
      <c r="U86" s="53"/>
      <c r="V86" s="53"/>
      <c r="W86" s="53"/>
      <c r="X86" s="53"/>
      <c r="Y86" s="53"/>
      <c r="Z86" s="53"/>
      <c r="AA86" s="53"/>
      <c r="AB86" s="53"/>
      <c r="AC86" s="53"/>
      <c r="AD86" s="53"/>
      <c r="AE86" s="53"/>
      <c r="AF86" s="53"/>
      <c r="AG86" s="53"/>
      <c r="AH86" s="53"/>
      <c r="AI86" s="53"/>
      <c r="AJ86" s="53"/>
      <c r="AK86" s="53"/>
    </row>
    <row r="87" spans="15:37" x14ac:dyDescent="0.35">
      <c r="O87" s="53"/>
      <c r="P87" s="53"/>
      <c r="Q87" s="53"/>
      <c r="R87" s="53"/>
      <c r="S87" s="53"/>
      <c r="T87" s="53"/>
      <c r="U87" s="53"/>
      <c r="V87" s="53"/>
      <c r="W87" s="53"/>
      <c r="X87" s="53"/>
      <c r="Y87" s="53"/>
      <c r="Z87" s="53"/>
      <c r="AA87" s="53"/>
      <c r="AB87" s="53"/>
      <c r="AC87" s="53"/>
      <c r="AD87" s="53"/>
      <c r="AE87" s="53"/>
      <c r="AF87" s="53"/>
      <c r="AG87" s="53"/>
      <c r="AH87" s="53"/>
      <c r="AI87" s="53"/>
      <c r="AJ87" s="53"/>
      <c r="AK87" s="53"/>
    </row>
    <row r="88" spans="15:37" x14ac:dyDescent="0.35">
      <c r="O88" s="53"/>
      <c r="P88" s="53"/>
      <c r="Q88" s="53"/>
      <c r="R88" s="53"/>
      <c r="S88" s="53"/>
      <c r="T88" s="53"/>
      <c r="U88" s="53"/>
      <c r="V88" s="53"/>
      <c r="W88" s="53"/>
      <c r="X88" s="53"/>
      <c r="Y88" s="53"/>
      <c r="Z88" s="53"/>
      <c r="AA88" s="53"/>
      <c r="AB88" s="53"/>
      <c r="AC88" s="53"/>
      <c r="AD88" s="53"/>
      <c r="AE88" s="53"/>
      <c r="AF88" s="53"/>
      <c r="AG88" s="53"/>
      <c r="AH88" s="53"/>
      <c r="AI88" s="53"/>
      <c r="AJ88" s="53"/>
      <c r="AK88" s="53"/>
    </row>
    <row r="89" spans="15:37" x14ac:dyDescent="0.35">
      <c r="O89" s="53"/>
      <c r="P89" s="53"/>
      <c r="Q89" s="53"/>
      <c r="R89" s="53"/>
      <c r="S89" s="53"/>
      <c r="T89" s="53"/>
      <c r="U89" s="53"/>
      <c r="V89" s="53"/>
      <c r="W89" s="53"/>
      <c r="X89" s="53"/>
      <c r="Y89" s="53"/>
      <c r="Z89" s="53"/>
      <c r="AA89" s="53"/>
      <c r="AB89" s="53"/>
      <c r="AC89" s="53"/>
      <c r="AD89" s="53"/>
      <c r="AE89" s="53"/>
      <c r="AF89" s="53"/>
      <c r="AG89" s="53"/>
      <c r="AH89" s="53"/>
      <c r="AI89" s="53"/>
      <c r="AJ89" s="53"/>
      <c r="AK89" s="53"/>
    </row>
    <row r="90" spans="15:37" x14ac:dyDescent="0.35">
      <c r="O90" s="53"/>
      <c r="P90" s="53"/>
      <c r="Q90" s="53"/>
      <c r="R90" s="53"/>
      <c r="S90" s="53"/>
      <c r="T90" s="53"/>
      <c r="U90" s="53"/>
      <c r="V90" s="53"/>
      <c r="W90" s="53"/>
      <c r="X90" s="53"/>
      <c r="Y90" s="53"/>
      <c r="Z90" s="53"/>
      <c r="AA90" s="53"/>
      <c r="AB90" s="53"/>
      <c r="AC90" s="53"/>
      <c r="AD90" s="53"/>
      <c r="AE90" s="53"/>
      <c r="AF90" s="53"/>
      <c r="AG90" s="53"/>
      <c r="AH90" s="53"/>
      <c r="AI90" s="53"/>
      <c r="AJ90" s="53"/>
      <c r="AK90" s="53"/>
    </row>
    <row r="91" spans="15:37" x14ac:dyDescent="0.35">
      <c r="O91" s="53"/>
      <c r="P91" s="53"/>
      <c r="Q91" s="53"/>
      <c r="R91" s="53"/>
      <c r="S91" s="53"/>
      <c r="T91" s="53"/>
      <c r="U91" s="53"/>
      <c r="V91" s="53"/>
      <c r="W91" s="53"/>
      <c r="X91" s="53"/>
      <c r="Y91" s="53"/>
      <c r="Z91" s="53"/>
      <c r="AA91" s="53"/>
      <c r="AB91" s="53"/>
      <c r="AC91" s="53"/>
      <c r="AD91" s="53"/>
      <c r="AE91" s="53"/>
      <c r="AF91" s="53"/>
      <c r="AG91" s="53"/>
      <c r="AH91" s="53"/>
      <c r="AI91" s="53"/>
      <c r="AJ91" s="53"/>
      <c r="AK91" s="53"/>
    </row>
    <row r="92" spans="15:37" x14ac:dyDescent="0.35">
      <c r="O92" s="53"/>
      <c r="P92" s="53"/>
      <c r="Q92" s="53"/>
      <c r="R92" s="53"/>
      <c r="S92" s="53"/>
      <c r="T92" s="53"/>
      <c r="U92" s="53"/>
      <c r="V92" s="53"/>
      <c r="W92" s="53"/>
      <c r="X92" s="53"/>
      <c r="Y92" s="53"/>
      <c r="Z92" s="53"/>
      <c r="AA92" s="53"/>
      <c r="AB92" s="53"/>
      <c r="AC92" s="53"/>
      <c r="AD92" s="53"/>
      <c r="AE92" s="53"/>
      <c r="AF92" s="53"/>
      <c r="AG92" s="53"/>
      <c r="AH92" s="53"/>
      <c r="AI92" s="53"/>
      <c r="AJ92" s="53"/>
      <c r="AK92" s="53"/>
    </row>
    <row r="93" spans="15:37" x14ac:dyDescent="0.35">
      <c r="O93" s="53"/>
      <c r="P93" s="53"/>
      <c r="Q93" s="53"/>
      <c r="R93" s="53"/>
      <c r="S93" s="53"/>
      <c r="T93" s="53"/>
      <c r="U93" s="53"/>
      <c r="V93" s="53"/>
      <c r="W93" s="53"/>
      <c r="X93" s="53"/>
      <c r="Y93" s="53"/>
      <c r="Z93" s="53"/>
      <c r="AA93" s="53"/>
      <c r="AB93" s="53"/>
      <c r="AC93" s="53"/>
      <c r="AD93" s="53"/>
      <c r="AE93" s="53"/>
      <c r="AF93" s="53"/>
      <c r="AG93" s="53"/>
      <c r="AH93" s="53"/>
      <c r="AI93" s="53"/>
      <c r="AJ93" s="53"/>
      <c r="AK93" s="53"/>
    </row>
    <row r="94" spans="15:37" x14ac:dyDescent="0.35">
      <c r="O94" s="53"/>
      <c r="P94" s="53"/>
      <c r="Q94" s="53"/>
      <c r="R94" s="53"/>
      <c r="S94" s="53"/>
      <c r="T94" s="53"/>
      <c r="U94" s="53"/>
      <c r="V94" s="53"/>
      <c r="W94" s="53"/>
      <c r="X94" s="53"/>
      <c r="Y94" s="53"/>
      <c r="Z94" s="53"/>
      <c r="AA94" s="53"/>
      <c r="AB94" s="53"/>
      <c r="AC94" s="53"/>
      <c r="AD94" s="53"/>
      <c r="AE94" s="53"/>
      <c r="AF94" s="53"/>
      <c r="AG94" s="53"/>
      <c r="AH94" s="53"/>
      <c r="AI94" s="53"/>
      <c r="AJ94" s="53"/>
      <c r="AK94" s="53"/>
    </row>
    <row r="95" spans="15:37" x14ac:dyDescent="0.35">
      <c r="O95" s="53"/>
      <c r="P95" s="53"/>
      <c r="Q95" s="53"/>
      <c r="R95" s="53"/>
      <c r="S95" s="53"/>
      <c r="T95" s="53"/>
      <c r="U95" s="53"/>
      <c r="V95" s="53"/>
      <c r="W95" s="53"/>
      <c r="X95" s="53"/>
      <c r="Y95" s="53"/>
      <c r="Z95" s="53"/>
      <c r="AA95" s="53"/>
      <c r="AB95" s="53"/>
      <c r="AC95" s="53"/>
      <c r="AD95" s="53"/>
      <c r="AE95" s="53"/>
      <c r="AF95" s="53"/>
      <c r="AG95" s="53"/>
      <c r="AH95" s="53"/>
      <c r="AI95" s="53"/>
      <c r="AJ95" s="53"/>
      <c r="AK95" s="53"/>
    </row>
  </sheetData>
  <sheetProtection algorithmName="SHA-512" hashValue="RhdSinv64UzmjywkFvxP8dxhaduL0CeSlX7lOZK+frouuGED7gQqZOp8oE7ikBxrLixWC31vRHL16g2BEHhLug==" saltValue="OVnAi++QTi8Dupve5VyXEw==" spinCount="100000" sheet="1" objects="1" scenarios="1"/>
  <customSheetViews>
    <customSheetView guid="{E40DDCA7-C2B9-49E0-9BFC-8C5232B8DE4F}" fitToPage="1">
      <selection activeCell="B9" sqref="B9"/>
      <pageMargins left="0" right="0" top="0" bottom="0" header="0" footer="0"/>
      <pageSetup scale="59" orientation="portrait" copies="3" r:id="rId1"/>
      <headerFooter alignWithMargins="0"/>
    </customSheetView>
    <customSheetView guid="{088DDB48-C6D0-4AA2-839D-A6E320432152}" fitToPage="1">
      <selection activeCell="B9" sqref="B9"/>
      <pageMargins left="0" right="0" top="0" bottom="0" header="0" footer="0"/>
      <pageSetup scale="59" orientation="portrait" copies="3" r:id="rId2"/>
      <headerFooter alignWithMargins="0"/>
    </customSheetView>
  </customSheetViews>
  <mergeCells count="1">
    <mergeCell ref="O2:S2"/>
  </mergeCells>
  <phoneticPr fontId="4" type="noConversion"/>
  <pageMargins left="0.35433070866141703" right="0.35433070866141703" top="0.98425196850393704" bottom="0.98425196850393704" header="0.511811023622047" footer="0.511811023622047"/>
  <pageSetup scale="80" orientation="landscape" copies="3" r:id="rId3"/>
  <headerFooter alignWithMargins="0"/>
  <ignoredErrors>
    <ignoredError sqref="Q5 R12 Q14 R21" formula="1"/>
  </ignoredError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pageSetUpPr fitToPage="1"/>
  </sheetPr>
  <dimension ref="A1:U27"/>
  <sheetViews>
    <sheetView showGridLines="0" workbookViewId="0"/>
  </sheetViews>
  <sheetFormatPr defaultColWidth="9" defaultRowHeight="12.75" x14ac:dyDescent="0.35"/>
  <cols>
    <col min="1" max="1" width="58" customWidth="1"/>
    <col min="2" max="2" width="5.73046875" customWidth="1"/>
    <col min="3" max="3" width="19.796875" customWidth="1"/>
    <col min="4" max="4" width="5.73046875" customWidth="1"/>
    <col min="5" max="5" width="20.33203125" customWidth="1"/>
    <col min="6" max="6" width="21" customWidth="1"/>
    <col min="7" max="7" width="14.86328125" customWidth="1"/>
    <col min="8" max="8" width="22.73046875" customWidth="1"/>
    <col min="9" max="9" width="5.3984375" customWidth="1"/>
    <col min="14" max="14" width="15.796875" customWidth="1"/>
    <col min="15" max="15" width="12.3984375" customWidth="1"/>
    <col min="16" max="16" width="20" customWidth="1"/>
  </cols>
  <sheetData>
    <row r="1" spans="1:21" ht="14.25" thickBot="1" x14ac:dyDescent="0.45">
      <c r="A1" s="734" t="s">
        <v>746</v>
      </c>
      <c r="N1" s="707" t="s">
        <v>740</v>
      </c>
      <c r="O1" s="678"/>
      <c r="P1" s="679"/>
    </row>
    <row r="2" spans="1:21" ht="13.15" thickBot="1" x14ac:dyDescent="0.4">
      <c r="N2" s="735"/>
      <c r="O2" s="731"/>
      <c r="P2" s="732"/>
    </row>
    <row r="3" spans="1:21" ht="23.65" thickBot="1" x14ac:dyDescent="0.4">
      <c r="A3" s="316" t="s">
        <v>483</v>
      </c>
      <c r="B3" s="317"/>
      <c r="C3" s="326" t="s">
        <v>484</v>
      </c>
      <c r="D3" s="317"/>
      <c r="E3" s="327" t="s">
        <v>485</v>
      </c>
      <c r="F3" s="327" t="s">
        <v>486</v>
      </c>
      <c r="G3" s="590" t="s">
        <v>487</v>
      </c>
      <c r="H3" s="310" t="s">
        <v>64</v>
      </c>
      <c r="I3" s="324"/>
      <c r="J3" s="325" t="s">
        <v>60</v>
      </c>
      <c r="K3" s="325"/>
      <c r="L3" s="53"/>
      <c r="M3" s="53"/>
      <c r="N3" s="632"/>
      <c r="O3" s="655"/>
      <c r="P3" s="636" t="s">
        <v>23</v>
      </c>
      <c r="Q3" s="53"/>
      <c r="R3" s="53"/>
      <c r="S3" s="53"/>
      <c r="T3" s="53"/>
      <c r="U3" s="53"/>
    </row>
    <row r="4" spans="1:21" x14ac:dyDescent="0.35">
      <c r="A4" s="318" t="s">
        <v>488</v>
      </c>
      <c r="B4" s="319" t="s">
        <v>489</v>
      </c>
      <c r="C4" s="513"/>
      <c r="D4" s="510" t="s">
        <v>490</v>
      </c>
      <c r="E4" s="513"/>
      <c r="F4" s="514">
        <f>G4*E4</f>
        <v>0</v>
      </c>
      <c r="G4" s="463">
        <v>1</v>
      </c>
      <c r="H4" s="492" t="s">
        <v>491</v>
      </c>
      <c r="J4" s="53"/>
      <c r="K4" s="53"/>
      <c r="L4" s="53"/>
      <c r="M4" s="53"/>
      <c r="N4" s="632"/>
      <c r="O4" s="655"/>
      <c r="P4" s="620">
        <f>F4</f>
        <v>0</v>
      </c>
      <c r="Q4" s="53"/>
      <c r="R4" s="53"/>
      <c r="S4" s="53"/>
      <c r="T4" s="53"/>
      <c r="U4" s="53"/>
    </row>
    <row r="5" spans="1:21" x14ac:dyDescent="0.35">
      <c r="A5" s="318" t="s">
        <v>492</v>
      </c>
      <c r="B5" s="319" t="s">
        <v>493</v>
      </c>
      <c r="C5" s="471"/>
      <c r="D5" s="510" t="s">
        <v>494</v>
      </c>
      <c r="E5" s="471"/>
      <c r="F5" s="514">
        <f t="shared" ref="F5:F9" si="0">G5*E5</f>
        <v>0</v>
      </c>
      <c r="G5" s="463">
        <v>1</v>
      </c>
      <c r="H5" s="492" t="s">
        <v>495</v>
      </c>
      <c r="J5" s="53"/>
      <c r="K5" s="53"/>
      <c r="L5" s="53"/>
      <c r="M5" s="53"/>
      <c r="N5" s="632"/>
      <c r="O5" s="655"/>
      <c r="P5" s="620">
        <f t="shared" ref="P5:P9" si="1">F5</f>
        <v>0</v>
      </c>
      <c r="Q5" s="53"/>
      <c r="R5" s="53"/>
      <c r="S5" s="53"/>
      <c r="T5" s="53"/>
      <c r="U5" s="53"/>
    </row>
    <row r="6" spans="1:21" x14ac:dyDescent="0.35">
      <c r="A6" s="318" t="s">
        <v>496</v>
      </c>
      <c r="B6" s="319" t="s">
        <v>497</v>
      </c>
      <c r="C6" s="471"/>
      <c r="D6" s="510" t="s">
        <v>498</v>
      </c>
      <c r="E6" s="471"/>
      <c r="F6" s="514">
        <f t="shared" si="0"/>
        <v>0</v>
      </c>
      <c r="G6" s="463">
        <v>0.5</v>
      </c>
      <c r="H6" s="492" t="s">
        <v>499</v>
      </c>
      <c r="J6" s="53"/>
      <c r="K6" s="53"/>
      <c r="L6" s="53"/>
      <c r="M6" s="53"/>
      <c r="N6" s="632"/>
      <c r="O6" s="655"/>
      <c r="P6" s="620">
        <f t="shared" si="1"/>
        <v>0</v>
      </c>
      <c r="Q6" s="53"/>
      <c r="R6" s="53"/>
      <c r="S6" s="53"/>
      <c r="T6" s="53"/>
      <c r="U6" s="53"/>
    </row>
    <row r="7" spans="1:21" x14ac:dyDescent="0.35">
      <c r="A7" s="318" t="s">
        <v>500</v>
      </c>
      <c r="B7" s="319" t="s">
        <v>501</v>
      </c>
      <c r="C7" s="471"/>
      <c r="D7" s="510" t="s">
        <v>502</v>
      </c>
      <c r="E7" s="498"/>
      <c r="F7" s="514">
        <f t="shared" si="0"/>
        <v>0</v>
      </c>
      <c r="G7" s="463">
        <v>0.5</v>
      </c>
      <c r="H7" s="492" t="s">
        <v>503</v>
      </c>
      <c r="J7" s="53"/>
      <c r="K7" s="53"/>
      <c r="L7" s="53"/>
      <c r="M7" s="53"/>
      <c r="N7" s="632"/>
      <c r="O7" s="655"/>
      <c r="P7" s="620">
        <f t="shared" si="1"/>
        <v>0</v>
      </c>
      <c r="Q7" s="53"/>
      <c r="R7" s="53"/>
      <c r="S7" s="53"/>
      <c r="T7" s="53"/>
      <c r="U7" s="53"/>
    </row>
    <row r="8" spans="1:21" x14ac:dyDescent="0.35">
      <c r="A8" s="318" t="s">
        <v>504</v>
      </c>
      <c r="B8" s="319" t="s">
        <v>505</v>
      </c>
      <c r="C8" s="471"/>
      <c r="D8" s="510" t="s">
        <v>506</v>
      </c>
      <c r="E8" s="471"/>
      <c r="F8" s="514">
        <f t="shared" si="0"/>
        <v>0</v>
      </c>
      <c r="G8" s="463">
        <v>0.2</v>
      </c>
      <c r="H8" s="492" t="s">
        <v>507</v>
      </c>
      <c r="J8" s="53"/>
      <c r="K8" s="53"/>
      <c r="L8" s="53"/>
      <c r="M8" s="53"/>
      <c r="N8" s="632"/>
      <c r="O8" s="655"/>
      <c r="P8" s="620">
        <f t="shared" si="1"/>
        <v>0</v>
      </c>
      <c r="Q8" s="53"/>
      <c r="R8" s="53"/>
      <c r="S8" s="53"/>
      <c r="T8" s="53"/>
      <c r="U8" s="53"/>
    </row>
    <row r="9" spans="1:21" x14ac:dyDescent="0.35">
      <c r="A9" s="318" t="s">
        <v>508</v>
      </c>
      <c r="B9" s="319" t="s">
        <v>509</v>
      </c>
      <c r="C9" s="471"/>
      <c r="D9" s="510" t="s">
        <v>510</v>
      </c>
      <c r="E9" s="471"/>
      <c r="F9" s="514">
        <f t="shared" si="0"/>
        <v>0</v>
      </c>
      <c r="G9" s="463">
        <v>0.2</v>
      </c>
      <c r="H9" s="492" t="s">
        <v>511</v>
      </c>
      <c r="J9" s="53"/>
      <c r="K9" s="53"/>
      <c r="L9" s="53"/>
      <c r="M9" s="53"/>
      <c r="N9" s="632"/>
      <c r="O9" s="655"/>
      <c r="P9" s="620">
        <f t="shared" si="1"/>
        <v>0</v>
      </c>
      <c r="Q9" s="53"/>
      <c r="R9" s="53"/>
      <c r="S9" s="53"/>
      <c r="T9" s="53"/>
      <c r="U9" s="53"/>
    </row>
    <row r="10" spans="1:21" x14ac:dyDescent="0.35">
      <c r="A10" s="318" t="s">
        <v>512</v>
      </c>
      <c r="B10" s="319" t="s">
        <v>513</v>
      </c>
      <c r="C10" s="471"/>
      <c r="D10" s="511"/>
      <c r="E10" s="515"/>
      <c r="F10" s="515"/>
      <c r="G10" s="463">
        <v>0</v>
      </c>
      <c r="H10" s="492" t="s">
        <v>514</v>
      </c>
      <c r="J10" s="53"/>
      <c r="K10" s="53"/>
      <c r="L10" s="53"/>
      <c r="M10" s="53"/>
      <c r="N10" s="632"/>
      <c r="O10" s="655"/>
      <c r="P10" s="620"/>
      <c r="Q10" s="53"/>
      <c r="R10" s="53"/>
      <c r="S10" s="53"/>
      <c r="T10" s="53"/>
      <c r="U10" s="53"/>
    </row>
    <row r="11" spans="1:21" x14ac:dyDescent="0.35">
      <c r="A11" s="318" t="s">
        <v>515</v>
      </c>
      <c r="B11" s="319" t="s">
        <v>516</v>
      </c>
      <c r="C11" s="471"/>
      <c r="D11" s="511"/>
      <c r="E11" s="516"/>
      <c r="F11" s="516"/>
      <c r="G11" s="589">
        <v>0</v>
      </c>
      <c r="H11" s="492"/>
      <c r="J11" s="53"/>
      <c r="K11" s="53"/>
      <c r="L11" s="53"/>
      <c r="M11" s="53"/>
      <c r="N11" s="632"/>
      <c r="O11" s="655"/>
      <c r="P11" s="620"/>
      <c r="Q11" s="53"/>
      <c r="R11" s="53"/>
      <c r="S11" s="53"/>
      <c r="T11" s="53"/>
      <c r="U11" s="53"/>
    </row>
    <row r="12" spans="1:21" s="76" customFormat="1" ht="13.15" thickBot="1" x14ac:dyDescent="0.4">
      <c r="A12" s="320" t="s">
        <v>517</v>
      </c>
      <c r="B12" s="321" t="s">
        <v>518</v>
      </c>
      <c r="C12" s="471"/>
      <c r="D12" s="512" t="s">
        <v>519</v>
      </c>
      <c r="E12" s="517"/>
      <c r="F12" s="518">
        <f t="shared" ref="F12" si="2">G12*E12</f>
        <v>0</v>
      </c>
      <c r="G12" s="588">
        <v>1</v>
      </c>
      <c r="H12" s="492" t="s">
        <v>520</v>
      </c>
      <c r="J12" s="53"/>
      <c r="K12" s="53"/>
      <c r="L12" s="53"/>
      <c r="M12" s="53"/>
      <c r="N12" s="632"/>
      <c r="O12" s="655"/>
      <c r="P12" s="620">
        <f>F12</f>
        <v>0</v>
      </c>
      <c r="Q12" s="53"/>
      <c r="R12" s="53"/>
      <c r="S12" s="53"/>
      <c r="T12" s="53"/>
      <c r="U12" s="53"/>
    </row>
    <row r="13" spans="1:21" ht="13.15" thickBot="1" x14ac:dyDescent="0.4">
      <c r="A13" s="322" t="s">
        <v>521</v>
      </c>
      <c r="B13" s="323" t="s">
        <v>522</v>
      </c>
      <c r="C13" s="474">
        <f>SUM(C4:C12)</f>
        <v>0</v>
      </c>
      <c r="D13" s="492"/>
      <c r="E13" s="492"/>
      <c r="F13" s="492"/>
      <c r="G13" s="492"/>
      <c r="H13" s="492"/>
      <c r="J13" s="53"/>
      <c r="K13" s="53"/>
      <c r="L13" s="53"/>
      <c r="M13" s="53"/>
      <c r="N13" s="708" t="s">
        <v>190</v>
      </c>
      <c r="O13" s="709"/>
      <c r="P13" s="622">
        <f>SUM(P4:P12)</f>
        <v>0</v>
      </c>
      <c r="Q13" s="53"/>
      <c r="R13" s="53"/>
      <c r="S13" s="53"/>
      <c r="T13" s="53"/>
      <c r="U13" s="53"/>
    </row>
    <row r="14" spans="1:21" ht="13.15" thickBot="1" x14ac:dyDescent="0.4">
      <c r="J14" s="53"/>
      <c r="K14" s="53"/>
      <c r="L14" s="53"/>
      <c r="M14" s="53"/>
      <c r="N14" s="656"/>
      <c r="O14" s="302"/>
      <c r="P14" s="657"/>
      <c r="Q14" s="53"/>
      <c r="R14" s="53"/>
      <c r="S14" s="53"/>
      <c r="T14" s="53"/>
      <c r="U14" s="53"/>
    </row>
    <row r="15" spans="1:21" x14ac:dyDescent="0.35">
      <c r="A15" s="587"/>
      <c r="J15" s="53"/>
      <c r="K15" s="53"/>
      <c r="L15" s="53"/>
      <c r="M15" s="53"/>
      <c r="N15" s="53"/>
      <c r="O15" s="53"/>
      <c r="P15" s="53"/>
      <c r="Q15" s="53"/>
      <c r="R15" s="53"/>
      <c r="S15" s="53"/>
      <c r="T15" s="53"/>
      <c r="U15" s="53"/>
    </row>
    <row r="16" spans="1:21" x14ac:dyDescent="0.35">
      <c r="J16" s="53"/>
      <c r="K16" s="53"/>
      <c r="L16" s="53"/>
      <c r="M16" s="53"/>
      <c r="N16" s="53"/>
      <c r="O16" s="53"/>
      <c r="P16" s="53"/>
      <c r="Q16" s="53"/>
      <c r="R16" s="53"/>
      <c r="S16" s="53"/>
      <c r="T16" s="53"/>
      <c r="U16" s="53"/>
    </row>
    <row r="17" spans="10:21" x14ac:dyDescent="0.35">
      <c r="J17" s="53"/>
      <c r="K17" s="53"/>
      <c r="L17" s="53"/>
      <c r="M17" s="53"/>
      <c r="N17" s="53"/>
      <c r="O17" s="53"/>
      <c r="P17" s="53"/>
      <c r="Q17" s="53"/>
      <c r="R17" s="53"/>
      <c r="S17" s="53"/>
      <c r="T17" s="53"/>
      <c r="U17" s="53"/>
    </row>
    <row r="18" spans="10:21" x14ac:dyDescent="0.35">
      <c r="J18" s="53"/>
      <c r="K18" s="53"/>
      <c r="L18" s="53"/>
      <c r="M18" s="53"/>
      <c r="N18" s="53"/>
      <c r="O18" s="53"/>
      <c r="P18" s="53"/>
      <c r="Q18" s="53"/>
      <c r="R18" s="53"/>
      <c r="S18" s="53"/>
      <c r="T18" s="53"/>
      <c r="U18" s="53"/>
    </row>
    <row r="19" spans="10:21" x14ac:dyDescent="0.35">
      <c r="J19" s="53"/>
      <c r="K19" s="53"/>
      <c r="L19" s="53"/>
      <c r="M19" s="53"/>
      <c r="N19" s="53"/>
      <c r="O19" s="53"/>
      <c r="P19" s="53"/>
      <c r="Q19" s="53"/>
      <c r="R19" s="53"/>
      <c r="S19" s="53"/>
      <c r="T19" s="53"/>
      <c r="U19" s="53"/>
    </row>
    <row r="20" spans="10:21" x14ac:dyDescent="0.35">
      <c r="J20" s="53"/>
      <c r="K20" s="53"/>
      <c r="L20" s="53"/>
      <c r="M20" s="53"/>
      <c r="N20" s="53"/>
      <c r="O20" s="53"/>
      <c r="P20" s="53"/>
      <c r="Q20" s="53"/>
      <c r="R20" s="53"/>
      <c r="S20" s="53"/>
      <c r="T20" s="53"/>
      <c r="U20" s="53"/>
    </row>
    <row r="21" spans="10:21" x14ac:dyDescent="0.35">
      <c r="J21" s="53"/>
      <c r="K21" s="53"/>
      <c r="L21" s="53"/>
      <c r="M21" s="53"/>
      <c r="N21" s="53"/>
      <c r="O21" s="53"/>
      <c r="P21" s="53"/>
      <c r="Q21" s="53"/>
      <c r="R21" s="53"/>
      <c r="S21" s="53"/>
      <c r="T21" s="53"/>
      <c r="U21" s="53"/>
    </row>
    <row r="22" spans="10:21" x14ac:dyDescent="0.35">
      <c r="J22" s="53"/>
      <c r="K22" s="53"/>
      <c r="L22" s="53"/>
      <c r="M22" s="53"/>
      <c r="N22" s="53"/>
      <c r="O22" s="53"/>
      <c r="P22" s="53"/>
      <c r="Q22" s="53"/>
      <c r="R22" s="53"/>
      <c r="S22" s="53"/>
      <c r="T22" s="53"/>
      <c r="U22" s="53"/>
    </row>
    <row r="23" spans="10:21" x14ac:dyDescent="0.35">
      <c r="J23" s="53"/>
      <c r="K23" s="53"/>
      <c r="L23" s="53"/>
      <c r="M23" s="53"/>
      <c r="N23" s="53"/>
      <c r="O23" s="53"/>
      <c r="P23" s="53"/>
      <c r="Q23" s="53"/>
      <c r="R23" s="53"/>
      <c r="S23" s="53"/>
      <c r="T23" s="53"/>
      <c r="U23" s="53"/>
    </row>
    <row r="24" spans="10:21" x14ac:dyDescent="0.35">
      <c r="J24" s="53"/>
      <c r="K24" s="53"/>
      <c r="L24" s="53"/>
      <c r="M24" s="53"/>
      <c r="N24" s="53"/>
      <c r="O24" s="53"/>
      <c r="P24" s="53"/>
      <c r="Q24" s="53"/>
      <c r="R24" s="53"/>
      <c r="S24" s="53"/>
      <c r="T24" s="53"/>
      <c r="U24" s="53"/>
    </row>
    <row r="25" spans="10:21" x14ac:dyDescent="0.35">
      <c r="J25" s="53"/>
      <c r="K25" s="53"/>
      <c r="L25" s="53"/>
      <c r="M25" s="53"/>
      <c r="N25" s="53"/>
      <c r="O25" s="53"/>
      <c r="P25" s="53"/>
      <c r="Q25" s="53"/>
      <c r="R25" s="53"/>
      <c r="S25" s="53"/>
      <c r="T25" s="53"/>
      <c r="U25" s="53"/>
    </row>
    <row r="26" spans="10:21" x14ac:dyDescent="0.35">
      <c r="J26" s="53"/>
      <c r="K26" s="53"/>
      <c r="L26" s="53"/>
      <c r="M26" s="53"/>
      <c r="N26" s="53"/>
      <c r="O26" s="53"/>
      <c r="P26" s="53"/>
      <c r="Q26" s="53"/>
      <c r="R26" s="53"/>
      <c r="S26" s="53"/>
      <c r="T26" s="53"/>
      <c r="U26" s="53"/>
    </row>
    <row r="27" spans="10:21" x14ac:dyDescent="0.35">
      <c r="J27" s="53"/>
      <c r="K27" s="53"/>
      <c r="L27" s="53"/>
      <c r="M27" s="53"/>
      <c r="N27" s="53"/>
      <c r="O27" s="53"/>
      <c r="P27" s="53"/>
      <c r="Q27" s="53"/>
      <c r="R27" s="53"/>
      <c r="S27" s="53"/>
      <c r="T27" s="53"/>
      <c r="U27" s="53"/>
    </row>
  </sheetData>
  <sheetProtection algorithmName="SHA-512" hashValue="zZCmFstqaZNKDG2EGSFQNSYRRfy7yotjp3fibwKNU2LtTN+gWOn3lZWFWU/+4bhWd9xJ1oBb5zqvVNBx2tSFqw==" saltValue="84yXqAS0VnTBT9WnnJ7vrg==" spinCount="100000" sheet="1" objects="1" scenarios="1"/>
  <customSheetViews>
    <customSheetView guid="{E40DDCA7-C2B9-49E0-9BFC-8C5232B8DE4F}" hiddenColumns="1">
      <selection activeCell="C9" sqref="C9"/>
      <pageMargins left="0" right="0" top="0" bottom="0" header="0" footer="0"/>
      <pageSetup orientation="landscape" r:id="rId1"/>
      <headerFooter alignWithMargins="0"/>
    </customSheetView>
    <customSheetView guid="{088DDB48-C6D0-4AA2-839D-A6E320432152}" hiddenColumns="1">
      <selection activeCell="C9" sqref="C9"/>
      <pageMargins left="0" right="0" top="0" bottom="0" header="0" footer="0"/>
      <pageSetup orientation="landscape" r:id="rId2"/>
      <headerFooter alignWithMargins="0"/>
    </customSheetView>
  </customSheetViews>
  <mergeCells count="2">
    <mergeCell ref="N13:O13"/>
    <mergeCell ref="N1:P1"/>
  </mergeCells>
  <phoneticPr fontId="4" type="noConversion"/>
  <pageMargins left="0.74803149606299213" right="0.74803149606299213" top="0.98425196850393704" bottom="0.98425196850393704" header="0.51181102362204722" footer="0.51181102362204722"/>
  <pageSetup scale="73" orientation="landscape" r:id="rId3"/>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pageSetUpPr fitToPage="1"/>
  </sheetPr>
  <dimension ref="A1:Q30"/>
  <sheetViews>
    <sheetView showGridLines="0" workbookViewId="0">
      <selection activeCell="C1" sqref="C1"/>
    </sheetView>
  </sheetViews>
  <sheetFormatPr defaultColWidth="9" defaultRowHeight="12.75" x14ac:dyDescent="0.35"/>
  <cols>
    <col min="1" max="1" width="1" customWidth="1"/>
    <col min="2" max="2" width="0.73046875" customWidth="1"/>
    <col min="6" max="6" width="10.59765625" customWidth="1"/>
    <col min="7" max="7" width="46" customWidth="1"/>
    <col min="8" max="8" width="1.73046875" customWidth="1"/>
    <col min="9" max="9" width="1.265625" customWidth="1"/>
    <col min="10" max="10" width="27.73046875" customWidth="1"/>
    <col min="14" max="18" width="0" hidden="1" customWidth="1"/>
  </cols>
  <sheetData>
    <row r="1" spans="1:17" ht="13.9" x14ac:dyDescent="0.4">
      <c r="B1" s="282"/>
      <c r="C1" s="733" t="s">
        <v>534</v>
      </c>
      <c r="D1" s="282"/>
      <c r="E1" s="282"/>
      <c r="F1" s="282"/>
      <c r="G1" s="282"/>
      <c r="H1" s="282"/>
      <c r="I1" s="282"/>
      <c r="J1" s="282"/>
      <c r="K1" s="282"/>
    </row>
    <row r="2" spans="1:17" ht="13.15" thickBot="1" x14ac:dyDescent="0.4">
      <c r="B2" s="282"/>
      <c r="C2" s="282"/>
      <c r="D2" s="282"/>
      <c r="E2" s="282"/>
      <c r="F2" s="282"/>
      <c r="G2" s="282"/>
      <c r="H2" s="282"/>
      <c r="I2" s="282"/>
      <c r="J2" s="282"/>
      <c r="K2" s="282"/>
    </row>
    <row r="3" spans="1:17" ht="17.25" customHeight="1" thickBot="1" x14ac:dyDescent="0.45">
      <c r="A3" s="362" t="s">
        <v>523</v>
      </c>
      <c r="B3" s="328"/>
      <c r="C3" s="328"/>
      <c r="D3" s="329"/>
      <c r="E3" s="329"/>
      <c r="F3" s="329"/>
      <c r="G3" s="329"/>
      <c r="H3" s="329"/>
      <c r="I3" s="329"/>
      <c r="J3" s="596"/>
      <c r="K3" s="403"/>
      <c r="L3" s="325" t="s">
        <v>60</v>
      </c>
    </row>
    <row r="4" spans="1:17" ht="2.25" customHeight="1" thickBot="1" x14ac:dyDescent="0.45">
      <c r="A4" s="363"/>
      <c r="B4" s="330"/>
      <c r="C4" s="330"/>
      <c r="D4" s="331"/>
      <c r="E4" s="331"/>
      <c r="F4" s="331"/>
      <c r="G4" s="331"/>
      <c r="H4" s="331"/>
      <c r="I4" s="331"/>
      <c r="J4" s="597"/>
      <c r="K4" s="282"/>
    </row>
    <row r="5" spans="1:17" ht="11.25" customHeight="1" x14ac:dyDescent="0.4">
      <c r="A5" s="364"/>
      <c r="B5" s="357"/>
      <c r="C5" s="332"/>
      <c r="D5" s="333"/>
      <c r="E5" s="333"/>
      <c r="F5" s="334" t="s">
        <v>524</v>
      </c>
      <c r="G5" s="714" t="s">
        <v>525</v>
      </c>
      <c r="H5" s="714"/>
      <c r="I5" s="720"/>
      <c r="J5" s="718"/>
      <c r="K5" s="282"/>
    </row>
    <row r="6" spans="1:17" ht="13.5" customHeight="1" x14ac:dyDescent="0.35">
      <c r="A6" s="365"/>
      <c r="B6" s="259"/>
      <c r="C6" s="335"/>
      <c r="D6" s="336"/>
      <c r="E6" s="336"/>
      <c r="F6" s="337" t="s">
        <v>526</v>
      </c>
      <c r="G6" s="715"/>
      <c r="H6" s="715"/>
      <c r="I6" s="721"/>
      <c r="J6" s="719"/>
      <c r="K6" s="282"/>
    </row>
    <row r="7" spans="1:17" ht="13.5" customHeight="1" x14ac:dyDescent="0.35">
      <c r="A7" s="366"/>
      <c r="B7" s="338"/>
      <c r="C7" s="338"/>
      <c r="D7" s="338"/>
      <c r="E7" s="338"/>
      <c r="F7" s="339"/>
      <c r="G7" s="340"/>
      <c r="H7" s="340"/>
      <c r="I7" s="341"/>
      <c r="J7" s="595"/>
      <c r="K7" s="282"/>
    </row>
    <row r="8" spans="1:17" ht="13.5" customHeight="1" x14ac:dyDescent="0.35">
      <c r="A8" s="38" t="s">
        <v>527</v>
      </c>
      <c r="B8" s="342"/>
      <c r="C8" s="342"/>
      <c r="D8" s="200"/>
      <c r="E8" s="200"/>
      <c r="F8" s="201"/>
      <c r="G8" s="343"/>
      <c r="H8" s="41" t="s">
        <v>528</v>
      </c>
      <c r="I8" s="66"/>
      <c r="J8" s="519"/>
      <c r="K8" s="282"/>
    </row>
    <row r="9" spans="1:17" ht="13.5" customHeight="1" x14ac:dyDescent="0.35">
      <c r="A9" s="367"/>
      <c r="B9" s="344"/>
      <c r="C9" s="344"/>
      <c r="D9" s="345"/>
      <c r="E9" s="345"/>
      <c r="F9" s="346"/>
      <c r="G9" s="347"/>
      <c r="H9" s="348"/>
      <c r="I9" s="348"/>
      <c r="J9" s="594"/>
      <c r="K9" s="282"/>
    </row>
    <row r="10" spans="1:17" ht="16.149999999999999" customHeight="1" x14ac:dyDescent="0.35">
      <c r="A10" s="38" t="s">
        <v>529</v>
      </c>
      <c r="B10" s="200"/>
      <c r="C10" s="200"/>
      <c r="D10" s="200"/>
      <c r="E10" s="200"/>
      <c r="F10" s="201"/>
      <c r="G10" s="343"/>
      <c r="H10" s="41" t="s">
        <v>530</v>
      </c>
      <c r="I10" s="66"/>
      <c r="J10" s="520"/>
      <c r="K10" s="282"/>
    </row>
    <row r="11" spans="1:17" s="76" customFormat="1" ht="15" customHeight="1" x14ac:dyDescent="0.35">
      <c r="A11" s="38" t="s">
        <v>531</v>
      </c>
      <c r="B11" s="200"/>
      <c r="C11" s="200"/>
      <c r="D11" s="200"/>
      <c r="E11" s="200"/>
      <c r="F11" s="201"/>
      <c r="G11" s="343"/>
      <c r="H11" s="41" t="s">
        <v>532</v>
      </c>
      <c r="I11" s="349" t="s">
        <v>533</v>
      </c>
      <c r="J11" s="520"/>
      <c r="K11" s="388"/>
      <c r="N11" s="76" t="s">
        <v>534</v>
      </c>
      <c r="P11" s="592">
        <f>J18</f>
        <v>0</v>
      </c>
    </row>
    <row r="12" spans="1:17" ht="15" customHeight="1" x14ac:dyDescent="0.35">
      <c r="A12" s="38" t="s">
        <v>535</v>
      </c>
      <c r="B12" s="200"/>
      <c r="C12" s="200"/>
      <c r="D12" s="200"/>
      <c r="E12" s="200"/>
      <c r="F12" s="201"/>
      <c r="G12" s="343"/>
      <c r="H12" s="41" t="s">
        <v>536</v>
      </c>
      <c r="I12" s="350" t="s">
        <v>533</v>
      </c>
      <c r="J12" s="520"/>
      <c r="K12" s="282"/>
      <c r="N12" s="53" t="s">
        <v>537</v>
      </c>
      <c r="Q12" s="593">
        <f>J11</f>
        <v>0</v>
      </c>
    </row>
    <row r="13" spans="1:17" ht="16.149999999999999" customHeight="1" x14ac:dyDescent="0.35">
      <c r="A13" s="38" t="s">
        <v>538</v>
      </c>
      <c r="B13" s="200"/>
      <c r="C13" s="200"/>
      <c r="D13" s="200"/>
      <c r="E13" s="200"/>
      <c r="F13" s="201"/>
      <c r="G13" s="343"/>
      <c r="H13" s="41" t="s">
        <v>539</v>
      </c>
      <c r="I13" s="66"/>
      <c r="J13" s="520"/>
      <c r="K13" s="282"/>
    </row>
    <row r="14" spans="1:17" ht="16.149999999999999" customHeight="1" x14ac:dyDescent="0.35">
      <c r="A14" s="38" t="s">
        <v>540</v>
      </c>
      <c r="B14" s="200"/>
      <c r="C14" s="200"/>
      <c r="D14" s="200"/>
      <c r="E14" s="200"/>
      <c r="F14" s="201"/>
      <c r="G14" s="343"/>
      <c r="H14" s="41" t="s">
        <v>541</v>
      </c>
      <c r="I14" s="66"/>
      <c r="J14" s="520"/>
      <c r="K14" s="282"/>
    </row>
    <row r="15" spans="1:17" s="76" customFormat="1" ht="16.149999999999999" customHeight="1" x14ac:dyDescent="0.35">
      <c r="A15" s="38" t="s">
        <v>542</v>
      </c>
      <c r="B15" s="200"/>
      <c r="C15" s="200"/>
      <c r="D15" s="200"/>
      <c r="E15" s="200"/>
      <c r="F15" s="201"/>
      <c r="G15" s="343"/>
      <c r="H15" s="41" t="s">
        <v>543</v>
      </c>
      <c r="I15" s="233"/>
      <c r="J15" s="521">
        <f>SUM(J10:J14)</f>
        <v>0</v>
      </c>
      <c r="K15" s="388"/>
    </row>
    <row r="16" spans="1:17" ht="16.149999999999999" customHeight="1" thickBot="1" x14ac:dyDescent="0.4">
      <c r="A16" s="368" t="s">
        <v>544</v>
      </c>
      <c r="B16" s="351"/>
      <c r="C16" s="351"/>
      <c r="D16" s="352"/>
      <c r="E16" s="352"/>
      <c r="F16" s="353"/>
      <c r="G16" s="354" t="s">
        <v>545</v>
      </c>
      <c r="H16" s="355"/>
      <c r="I16" s="356"/>
      <c r="J16" s="522"/>
      <c r="K16" s="282"/>
    </row>
    <row r="17" spans="1:11" ht="13.15" thickBot="1" x14ac:dyDescent="0.4">
      <c r="A17" s="369"/>
      <c r="B17" s="282"/>
      <c r="C17" s="282"/>
      <c r="D17" s="282"/>
      <c r="E17" s="282"/>
      <c r="F17" s="282"/>
      <c r="G17" s="282"/>
      <c r="H17" s="282"/>
      <c r="I17" s="282"/>
      <c r="J17" s="591"/>
      <c r="K17" s="282"/>
    </row>
    <row r="18" spans="1:11" ht="10.5" customHeight="1" x14ac:dyDescent="0.35">
      <c r="A18" s="364"/>
      <c r="B18" s="357"/>
      <c r="C18" s="357"/>
      <c r="D18" s="357"/>
      <c r="E18" s="710" t="s">
        <v>546</v>
      </c>
      <c r="F18" s="710"/>
      <c r="G18" s="710"/>
      <c r="H18" s="710"/>
      <c r="I18" s="711"/>
      <c r="J18" s="716">
        <f>J5-J8+J15+J16</f>
        <v>0</v>
      </c>
      <c r="K18" s="282"/>
    </row>
    <row r="19" spans="1:11" ht="10.5" customHeight="1" thickBot="1" x14ac:dyDescent="0.4">
      <c r="A19" s="370"/>
      <c r="B19" s="358"/>
      <c r="C19" s="358"/>
      <c r="D19" s="358"/>
      <c r="E19" s="712"/>
      <c r="F19" s="712"/>
      <c r="G19" s="712"/>
      <c r="H19" s="712"/>
      <c r="I19" s="713"/>
      <c r="J19" s="717"/>
      <c r="K19" s="282"/>
    </row>
    <row r="20" spans="1:11" ht="13.15" thickBot="1" x14ac:dyDescent="0.4">
      <c r="A20" s="369"/>
      <c r="B20" s="282"/>
      <c r="C20" s="282"/>
      <c r="D20" s="282"/>
      <c r="E20" s="282"/>
      <c r="F20" s="282"/>
      <c r="G20" s="282"/>
      <c r="H20" s="282"/>
      <c r="I20" s="282"/>
      <c r="J20" s="591"/>
      <c r="K20" s="282"/>
    </row>
    <row r="21" spans="1:11" s="76" customFormat="1" ht="15" customHeight="1" thickBot="1" x14ac:dyDescent="0.4">
      <c r="A21" s="371" t="s">
        <v>547</v>
      </c>
      <c r="B21" s="359"/>
      <c r="C21" s="359"/>
      <c r="D21" s="360"/>
      <c r="E21" s="360"/>
      <c r="F21" s="360"/>
      <c r="G21" s="360"/>
      <c r="H21" s="360"/>
      <c r="I21" s="361"/>
      <c r="J21" s="523"/>
      <c r="K21" s="388"/>
    </row>
    <row r="22" spans="1:11" x14ac:dyDescent="0.35">
      <c r="A22" s="282"/>
      <c r="B22" s="282"/>
      <c r="C22" s="282"/>
      <c r="D22" s="282"/>
      <c r="E22" s="282"/>
      <c r="F22" s="282"/>
      <c r="G22" s="282"/>
      <c r="H22" s="282"/>
      <c r="I22" s="282"/>
      <c r="J22" s="282"/>
      <c r="K22" s="282"/>
    </row>
    <row r="23" spans="1:11" x14ac:dyDescent="0.35">
      <c r="A23" s="282"/>
      <c r="B23" s="282"/>
      <c r="C23" s="282"/>
      <c r="D23" s="282"/>
      <c r="E23" s="282"/>
      <c r="F23" s="282"/>
      <c r="G23" s="282"/>
      <c r="H23" s="282"/>
      <c r="I23" s="282"/>
      <c r="J23" s="282"/>
      <c r="K23" s="282"/>
    </row>
    <row r="24" spans="1:11" x14ac:dyDescent="0.35">
      <c r="A24" s="282"/>
      <c r="B24" s="282"/>
      <c r="C24" s="282"/>
      <c r="D24" s="282"/>
      <c r="E24" s="282"/>
      <c r="F24" s="282"/>
      <c r="G24" s="282"/>
      <c r="H24" s="282"/>
      <c r="I24" s="282"/>
      <c r="J24" s="282"/>
      <c r="K24" s="282"/>
    </row>
    <row r="25" spans="1:11" x14ac:dyDescent="0.35">
      <c r="A25" s="282"/>
      <c r="B25" s="282"/>
      <c r="C25" s="282"/>
      <c r="D25" s="282"/>
      <c r="E25" s="282"/>
      <c r="F25" s="282"/>
      <c r="G25" s="282"/>
      <c r="H25" s="282"/>
      <c r="I25" s="282"/>
      <c r="J25" s="282"/>
      <c r="K25" s="282"/>
    </row>
    <row r="26" spans="1:11" x14ac:dyDescent="0.35">
      <c r="A26" s="282"/>
      <c r="B26" s="282"/>
      <c r="C26" s="282"/>
      <c r="D26" s="282"/>
      <c r="E26" s="282"/>
      <c r="F26" s="282"/>
      <c r="G26" s="282"/>
      <c r="H26" s="282"/>
      <c r="I26" s="282"/>
      <c r="J26" s="282"/>
      <c r="K26" s="282"/>
    </row>
    <row r="27" spans="1:11" x14ac:dyDescent="0.35">
      <c r="A27" s="282"/>
      <c r="B27" s="282"/>
      <c r="C27" s="282"/>
      <c r="D27" s="282"/>
      <c r="E27" s="282"/>
      <c r="F27" s="282"/>
      <c r="G27" s="282"/>
      <c r="H27" s="282"/>
      <c r="I27" s="282"/>
      <c r="J27" s="282"/>
      <c r="K27" s="282"/>
    </row>
    <row r="28" spans="1:11" x14ac:dyDescent="0.35">
      <c r="A28" s="282"/>
      <c r="B28" s="282"/>
      <c r="C28" s="282"/>
      <c r="D28" s="282"/>
      <c r="E28" s="282"/>
      <c r="F28" s="282"/>
      <c r="G28" s="282"/>
      <c r="H28" s="282"/>
      <c r="I28" s="282"/>
      <c r="J28" s="282"/>
      <c r="K28" s="282"/>
    </row>
    <row r="29" spans="1:11" x14ac:dyDescent="0.35">
      <c r="A29" s="282"/>
      <c r="B29" s="282"/>
      <c r="C29" s="282"/>
      <c r="D29" s="282"/>
      <c r="E29" s="282"/>
      <c r="F29" s="282"/>
      <c r="G29" s="282"/>
      <c r="H29" s="282"/>
      <c r="I29" s="282"/>
      <c r="J29" s="282"/>
      <c r="K29" s="282"/>
    </row>
    <row r="30" spans="1:11" x14ac:dyDescent="0.35">
      <c r="A30" s="282"/>
      <c r="B30" s="282"/>
      <c r="C30" s="282"/>
      <c r="D30" s="282"/>
      <c r="E30" s="282"/>
      <c r="F30" s="282"/>
      <c r="G30" s="282"/>
      <c r="H30" s="282"/>
      <c r="I30" s="282"/>
      <c r="J30" s="282"/>
      <c r="K30" s="282"/>
    </row>
  </sheetData>
  <sheetProtection algorithmName="SHA-512" hashValue="c/LgrqL3A9IqrphO8OL1mOo8HW7PSqZ+D73lvOIWM0RoPFm2TwoZ0u+X2OkMkfwoQE0jV0FaF9WgOw4rFFDBVA==" saltValue="AiQDKD0pC5GPKqyq7ZeDlw==" spinCount="100000" sheet="1" objects="1" scenarios="1"/>
  <customSheetViews>
    <customSheetView guid="{E40DDCA7-C2B9-49E0-9BFC-8C5232B8DE4F}" showPageBreaks="1" fitToPage="1" printArea="1">
      <selection activeCell="O5" sqref="O5"/>
      <pageMargins left="0" right="0" top="0" bottom="0" header="0" footer="0"/>
      <printOptions horizontalCentered="1"/>
      <pageSetup paperSize="5" scale="83" orientation="portrait" r:id="rId1"/>
      <headerFooter alignWithMargins="0">
        <oddFooter>&amp;L&amp;Z&amp;F</oddFooter>
      </headerFooter>
    </customSheetView>
    <customSheetView guid="{088DDB48-C6D0-4AA2-839D-A6E320432152}" showPageBreaks="1" fitToPage="1" printArea="1">
      <selection activeCell="O5" sqref="O5"/>
      <pageMargins left="0" right="0" top="0" bottom="0" header="0" footer="0"/>
      <printOptions horizontalCentered="1"/>
      <pageSetup paperSize="5" scale="83" orientation="portrait" r:id="rId2"/>
      <headerFooter alignWithMargins="0">
        <oddFooter>&amp;L&amp;Z&amp;F</oddFooter>
      </headerFooter>
    </customSheetView>
  </customSheetViews>
  <mergeCells count="5">
    <mergeCell ref="E18:I19"/>
    <mergeCell ref="G5:H6"/>
    <mergeCell ref="J18:J19"/>
    <mergeCell ref="J5:J6"/>
    <mergeCell ref="I5:I6"/>
  </mergeCells>
  <phoneticPr fontId="4" type="noConversion"/>
  <printOptions horizontalCentered="1"/>
  <pageMargins left="0.23622047244094499" right="0.15748031496063" top="0.82677165354330695" bottom="0.98425196850393704" header="0.511811023622047" footer="0.511811023622047"/>
  <pageSetup paperSize="5" scale="90" orientation="portrait"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92D050"/>
    <pageSetUpPr fitToPage="1"/>
  </sheetPr>
  <dimension ref="A1:P111"/>
  <sheetViews>
    <sheetView showGridLines="0" zoomScaleNormal="100" workbookViewId="0"/>
  </sheetViews>
  <sheetFormatPr defaultColWidth="9" defaultRowHeight="12.75" x14ac:dyDescent="0.35"/>
  <cols>
    <col min="1" max="1" width="1.86328125" customWidth="1"/>
    <col min="2" max="2" width="13" customWidth="1"/>
    <col min="3" max="3" width="11.86328125" customWidth="1"/>
    <col min="4" max="4" width="8.86328125" customWidth="1"/>
    <col min="5" max="5" width="10.73046875" customWidth="1"/>
    <col min="6" max="6" width="29.1328125" customWidth="1"/>
    <col min="7" max="7" width="23.53125" customWidth="1"/>
    <col min="8" max="8" width="23.59765625" customWidth="1"/>
    <col min="9" max="9" width="24.33203125" customWidth="1"/>
    <col min="10" max="10" width="17" customWidth="1"/>
    <col min="11" max="11" width="33" customWidth="1"/>
  </cols>
  <sheetData>
    <row r="1" spans="1:12" ht="13.9" x14ac:dyDescent="0.4">
      <c r="B1" s="734" t="s">
        <v>747</v>
      </c>
    </row>
    <row r="2" spans="1:12" ht="13.15" thickBot="1" x14ac:dyDescent="0.4">
      <c r="A2" s="282"/>
      <c r="B2" s="282"/>
      <c r="C2" s="282"/>
      <c r="D2" s="282"/>
      <c r="E2" s="282"/>
      <c r="F2" s="282"/>
      <c r="G2" s="282"/>
      <c r="H2" s="282"/>
      <c r="I2" s="282"/>
      <c r="K2" s="403"/>
      <c r="L2" s="325" t="s">
        <v>60</v>
      </c>
    </row>
    <row r="3" spans="1:12" ht="13.9" x14ac:dyDescent="0.4">
      <c r="A3" s="57"/>
      <c r="B3" s="399" t="s">
        <v>548</v>
      </c>
      <c r="C3" s="52"/>
      <c r="D3" s="52"/>
      <c r="E3" s="52"/>
      <c r="F3" s="52"/>
      <c r="G3" s="372"/>
      <c r="H3" s="285"/>
      <c r="I3" s="404"/>
      <c r="J3" s="399" t="s">
        <v>64</v>
      </c>
    </row>
    <row r="4" spans="1:12" x14ac:dyDescent="0.35">
      <c r="A4" s="57"/>
      <c r="B4" s="38" t="s">
        <v>549</v>
      </c>
      <c r="C4" s="200"/>
      <c r="D4" s="200"/>
      <c r="E4" s="200"/>
      <c r="F4" s="200"/>
      <c r="G4" s="471"/>
      <c r="H4" s="493" t="s">
        <v>550</v>
      </c>
      <c r="I4" s="524"/>
      <c r="J4" s="492" t="s">
        <v>551</v>
      </c>
      <c r="K4" s="3"/>
    </row>
    <row r="5" spans="1:12" x14ac:dyDescent="0.35">
      <c r="A5" s="57"/>
      <c r="B5" s="193" t="s">
        <v>552</v>
      </c>
      <c r="C5" s="382"/>
      <c r="D5" s="382"/>
      <c r="E5" s="382"/>
      <c r="F5" s="200"/>
      <c r="G5" s="471"/>
      <c r="H5" s="493" t="s">
        <v>553</v>
      </c>
      <c r="I5" s="524"/>
      <c r="J5" s="492" t="s">
        <v>554</v>
      </c>
      <c r="K5" s="3"/>
    </row>
    <row r="6" spans="1:12" x14ac:dyDescent="0.35">
      <c r="A6" s="57"/>
      <c r="B6" s="42" t="s">
        <v>555</v>
      </c>
      <c r="C6" s="200"/>
      <c r="D6" s="200"/>
      <c r="E6" s="200"/>
      <c r="F6" s="200"/>
      <c r="G6" s="471"/>
      <c r="H6" s="493" t="s">
        <v>4</v>
      </c>
      <c r="I6" s="524"/>
      <c r="J6" s="492" t="s">
        <v>556</v>
      </c>
      <c r="K6" s="3"/>
    </row>
    <row r="7" spans="1:12" x14ac:dyDescent="0.35">
      <c r="A7" s="57"/>
      <c r="B7" s="401" t="s">
        <v>557</v>
      </c>
      <c r="C7" s="402"/>
      <c r="D7" s="402"/>
      <c r="E7" s="402"/>
      <c r="F7" s="200"/>
      <c r="G7" s="471"/>
      <c r="H7" s="493" t="s">
        <v>558</v>
      </c>
      <c r="I7" s="524"/>
      <c r="J7" s="492" t="s">
        <v>559</v>
      </c>
      <c r="K7" s="3"/>
    </row>
    <row r="8" spans="1:12" x14ac:dyDescent="0.35">
      <c r="A8" s="57"/>
      <c r="B8" s="401" t="s">
        <v>560</v>
      </c>
      <c r="C8" s="402"/>
      <c r="D8" s="206"/>
      <c r="E8" s="206"/>
      <c r="F8" s="200"/>
      <c r="G8" s="473"/>
      <c r="H8" s="493" t="s">
        <v>561</v>
      </c>
      <c r="I8" s="524"/>
      <c r="J8" s="492" t="s">
        <v>562</v>
      </c>
      <c r="K8" s="3"/>
    </row>
    <row r="9" spans="1:12" ht="13.15" thickBot="1" x14ac:dyDescent="0.4">
      <c r="A9" s="57"/>
      <c r="B9" s="401" t="s">
        <v>563</v>
      </c>
      <c r="C9" s="402"/>
      <c r="D9" s="206"/>
      <c r="E9" s="206"/>
      <c r="F9" s="200"/>
      <c r="G9" s="473"/>
      <c r="H9" s="493" t="s">
        <v>564</v>
      </c>
      <c r="I9" s="524"/>
      <c r="J9" s="492"/>
      <c r="K9" s="3"/>
    </row>
    <row r="10" spans="1:12" ht="13.15" thickBot="1" x14ac:dyDescent="0.4">
      <c r="A10" s="57"/>
      <c r="B10" s="181" t="s">
        <v>565</v>
      </c>
      <c r="C10" s="411"/>
      <c r="D10" s="411"/>
      <c r="E10" s="411"/>
      <c r="F10" s="189" t="s">
        <v>566</v>
      </c>
      <c r="G10" s="506" t="s">
        <v>567</v>
      </c>
      <c r="H10" s="2">
        <f>SUM(G4:G9)</f>
        <v>0</v>
      </c>
      <c r="I10" s="409"/>
      <c r="J10" s="492"/>
      <c r="K10" s="3"/>
    </row>
    <row r="11" spans="1:12" ht="13.15" thickBot="1" x14ac:dyDescent="0.4">
      <c r="A11" s="57"/>
      <c r="B11" s="56"/>
      <c r="C11" s="56"/>
      <c r="D11" s="56"/>
      <c r="E11" s="56"/>
      <c r="F11" s="56"/>
      <c r="G11" s="56"/>
      <c r="H11" s="56"/>
      <c r="I11" s="56"/>
      <c r="J11" s="492"/>
      <c r="K11" s="3"/>
    </row>
    <row r="12" spans="1:12" x14ac:dyDescent="0.35">
      <c r="A12" s="57"/>
      <c r="B12" s="412" t="s">
        <v>568</v>
      </c>
      <c r="C12" s="413"/>
      <c r="D12" s="413"/>
      <c r="E12" s="413"/>
      <c r="F12" s="413"/>
      <c r="G12" s="414"/>
      <c r="H12" s="415"/>
      <c r="I12" s="416"/>
      <c r="J12" s="492"/>
      <c r="K12" s="3"/>
    </row>
    <row r="13" spans="1:12" x14ac:dyDescent="0.35">
      <c r="A13" s="57"/>
      <c r="B13" s="43" t="s">
        <v>569</v>
      </c>
      <c r="C13" s="206"/>
      <c r="D13" s="206"/>
      <c r="E13" s="206"/>
      <c r="F13" s="417"/>
      <c r="G13" s="508"/>
      <c r="H13" s="493" t="s">
        <v>570</v>
      </c>
      <c r="I13" s="525"/>
      <c r="J13" s="492" t="s">
        <v>571</v>
      </c>
      <c r="K13" s="3"/>
    </row>
    <row r="14" spans="1:12" s="76" customFormat="1" x14ac:dyDescent="0.35">
      <c r="A14" s="388"/>
      <c r="B14" s="38" t="s">
        <v>572</v>
      </c>
      <c r="C14" s="200"/>
      <c r="D14" s="200"/>
      <c r="E14" s="200"/>
      <c r="F14" s="200"/>
      <c r="G14" s="483"/>
      <c r="H14" s="493" t="s">
        <v>573</v>
      </c>
      <c r="I14" s="525"/>
      <c r="J14" s="492" t="s">
        <v>574</v>
      </c>
      <c r="K14" s="75"/>
    </row>
    <row r="15" spans="1:12" s="76" customFormat="1" x14ac:dyDescent="0.35">
      <c r="A15" s="388"/>
      <c r="B15" s="38" t="s">
        <v>575</v>
      </c>
      <c r="C15" s="200"/>
      <c r="D15" s="200"/>
      <c r="E15" s="200"/>
      <c r="F15" s="200"/>
      <c r="G15" s="483"/>
      <c r="H15" s="493" t="s">
        <v>576</v>
      </c>
      <c r="I15" s="525"/>
      <c r="J15" s="492" t="s">
        <v>577</v>
      </c>
      <c r="K15" s="75"/>
    </row>
    <row r="16" spans="1:12" s="76" customFormat="1" ht="13.15" thickBot="1" x14ac:dyDescent="0.4">
      <c r="A16" s="388"/>
      <c r="B16" s="400" t="s">
        <v>578</v>
      </c>
      <c r="C16" s="200"/>
      <c r="D16" s="200"/>
      <c r="E16" s="200"/>
      <c r="F16" s="418"/>
      <c r="G16" s="470"/>
      <c r="H16" s="493" t="s">
        <v>579</v>
      </c>
      <c r="I16" s="525"/>
      <c r="J16" s="492" t="s">
        <v>580</v>
      </c>
      <c r="K16" s="75"/>
    </row>
    <row r="17" spans="1:11" s="76" customFormat="1" ht="13.15" thickBot="1" x14ac:dyDescent="0.4">
      <c r="A17" s="388"/>
      <c r="B17" s="181" t="s">
        <v>581</v>
      </c>
      <c r="C17" s="411"/>
      <c r="D17" s="411"/>
      <c r="E17" s="411"/>
      <c r="F17" s="189" t="s">
        <v>582</v>
      </c>
      <c r="G17" s="526" t="s">
        <v>583</v>
      </c>
      <c r="H17" s="527">
        <f>SUM(G13:G16)</f>
        <v>0</v>
      </c>
      <c r="I17" s="528"/>
      <c r="J17" s="507"/>
      <c r="K17" s="75"/>
    </row>
    <row r="18" spans="1:11" ht="13.15" thickBot="1" x14ac:dyDescent="0.4">
      <c r="A18" s="57"/>
      <c r="B18" s="56"/>
      <c r="C18" s="56"/>
      <c r="D18" s="56"/>
      <c r="E18" s="56"/>
      <c r="F18" s="56"/>
      <c r="G18" s="56"/>
      <c r="H18" s="56"/>
      <c r="I18" s="56"/>
      <c r="J18" s="492"/>
      <c r="K18" s="3"/>
    </row>
    <row r="19" spans="1:11" x14ac:dyDescent="0.35">
      <c r="A19" s="57"/>
      <c r="B19" s="412" t="s">
        <v>584</v>
      </c>
      <c r="C19" s="413"/>
      <c r="D19" s="413"/>
      <c r="E19" s="413"/>
      <c r="F19" s="413"/>
      <c r="G19" s="414"/>
      <c r="H19" s="415"/>
      <c r="I19" s="416"/>
      <c r="J19" s="492"/>
      <c r="K19" s="3"/>
    </row>
    <row r="20" spans="1:11" x14ac:dyDescent="0.35">
      <c r="A20" s="57"/>
      <c r="B20" s="43" t="s">
        <v>585</v>
      </c>
      <c r="C20" s="206"/>
      <c r="D20" s="206"/>
      <c r="E20" s="206"/>
      <c r="F20" s="417"/>
      <c r="G20" s="19"/>
      <c r="H20" s="493" t="s">
        <v>586</v>
      </c>
      <c r="I20" s="524"/>
      <c r="J20" s="492" t="s">
        <v>587</v>
      </c>
      <c r="K20" s="3"/>
    </row>
    <row r="21" spans="1:11" x14ac:dyDescent="0.35">
      <c r="A21" s="57"/>
      <c r="B21" s="38" t="s">
        <v>175</v>
      </c>
      <c r="C21" s="206"/>
      <c r="D21" s="206"/>
      <c r="E21" s="206"/>
      <c r="F21" s="206"/>
      <c r="G21" s="1"/>
      <c r="H21" s="493" t="s">
        <v>588</v>
      </c>
      <c r="I21" s="524"/>
      <c r="J21" s="492" t="s">
        <v>587</v>
      </c>
      <c r="K21" s="3"/>
    </row>
    <row r="22" spans="1:11" s="76" customFormat="1" x14ac:dyDescent="0.35">
      <c r="A22" s="388"/>
      <c r="B22" s="202" t="s">
        <v>589</v>
      </c>
      <c r="C22" s="208"/>
      <c r="D22" s="208"/>
      <c r="E22" s="208"/>
      <c r="F22" s="208"/>
      <c r="G22" s="1"/>
      <c r="H22" s="493" t="s">
        <v>590</v>
      </c>
      <c r="I22" s="525"/>
      <c r="J22" s="492" t="s">
        <v>587</v>
      </c>
      <c r="K22" s="75"/>
    </row>
    <row r="23" spans="1:11" ht="13.15" thickBot="1" x14ac:dyDescent="0.4">
      <c r="A23" s="57"/>
      <c r="B23" s="202" t="s">
        <v>213</v>
      </c>
      <c r="C23" s="203"/>
      <c r="D23" s="203"/>
      <c r="E23" s="203"/>
      <c r="F23" s="203"/>
      <c r="G23" s="20"/>
      <c r="H23" s="493" t="s">
        <v>591</v>
      </c>
      <c r="I23" s="524"/>
      <c r="J23" s="492" t="s">
        <v>587</v>
      </c>
      <c r="K23" s="3"/>
    </row>
    <row r="24" spans="1:11" ht="13.15" thickBot="1" x14ac:dyDescent="0.4">
      <c r="A24" s="57"/>
      <c r="B24" s="294" t="s">
        <v>592</v>
      </c>
      <c r="C24" s="203"/>
      <c r="D24" s="203"/>
      <c r="E24" s="203"/>
      <c r="F24" s="62" t="s">
        <v>593</v>
      </c>
      <c r="G24" s="529" t="s">
        <v>594</v>
      </c>
      <c r="H24" s="530">
        <f>G23+G22+G21+G20</f>
        <v>0</v>
      </c>
      <c r="I24" s="531"/>
      <c r="J24" s="492" t="s">
        <v>587</v>
      </c>
      <c r="K24" s="3"/>
    </row>
    <row r="25" spans="1:11" ht="13.15" thickBot="1" x14ac:dyDescent="0.4">
      <c r="A25" s="57"/>
      <c r="B25" s="419"/>
      <c r="C25" s="420"/>
      <c r="D25" s="420"/>
      <c r="E25" s="420"/>
      <c r="F25" s="420"/>
      <c r="G25" s="532"/>
      <c r="H25" s="532"/>
      <c r="I25" s="533"/>
      <c r="J25" s="492"/>
      <c r="K25" s="3"/>
    </row>
    <row r="26" spans="1:11" ht="15" customHeight="1" thickBot="1" x14ac:dyDescent="0.4">
      <c r="A26" s="57"/>
      <c r="B26" s="421" t="s">
        <v>595</v>
      </c>
      <c r="C26" s="422"/>
      <c r="D26" s="422"/>
      <c r="E26" s="422"/>
      <c r="F26" s="422"/>
      <c r="G26" s="534" t="s">
        <v>596</v>
      </c>
      <c r="H26" s="535" t="s">
        <v>597</v>
      </c>
      <c r="I26" s="536">
        <f>H24+H17+H10</f>
        <v>0</v>
      </c>
      <c r="J26" s="492"/>
      <c r="K26" s="3"/>
    </row>
    <row r="27" spans="1:11" ht="13.15" thickBot="1" x14ac:dyDescent="0.4">
      <c r="A27" s="57"/>
      <c r="B27" s="56"/>
      <c r="C27" s="56"/>
      <c r="D27" s="56"/>
      <c r="E27" s="56"/>
      <c r="F27" s="56"/>
      <c r="G27" s="503"/>
      <c r="H27" s="503"/>
      <c r="I27" s="503"/>
      <c r="J27" s="492"/>
      <c r="K27" s="3"/>
    </row>
    <row r="28" spans="1:11" ht="13.15" thickBot="1" x14ac:dyDescent="0.4">
      <c r="A28" s="57"/>
      <c r="B28" s="305" t="s">
        <v>598</v>
      </c>
      <c r="C28" s="306"/>
      <c r="D28" s="306"/>
      <c r="E28" s="306"/>
      <c r="F28" s="308"/>
      <c r="G28" s="506" t="s">
        <v>599</v>
      </c>
      <c r="H28" s="21"/>
      <c r="I28" s="492"/>
      <c r="J28" s="492"/>
      <c r="K28" s="3"/>
    </row>
    <row r="29" spans="1:11" x14ac:dyDescent="0.35">
      <c r="A29" s="57"/>
      <c r="B29" s="56"/>
      <c r="C29" s="56"/>
      <c r="D29" s="56"/>
      <c r="E29" s="56"/>
      <c r="F29" s="56"/>
      <c r="G29" s="56"/>
      <c r="H29" s="56"/>
      <c r="I29" s="56"/>
      <c r="J29" s="503"/>
      <c r="K29" s="3"/>
    </row>
    <row r="30" spans="1:11" x14ac:dyDescent="0.35">
      <c r="A30" s="57"/>
      <c r="B30" s="724" t="s">
        <v>600</v>
      </c>
      <c r="C30" s="724"/>
      <c r="D30" s="724"/>
      <c r="E30" s="724"/>
      <c r="F30" s="724"/>
      <c r="G30" s="724"/>
      <c r="H30" s="724"/>
      <c r="I30" s="724"/>
      <c r="J30" s="492"/>
      <c r="K30" s="3"/>
    </row>
    <row r="31" spans="1:11" ht="8.25" customHeight="1" thickBot="1" x14ac:dyDescent="0.4">
      <c r="A31" s="57"/>
      <c r="B31" s="423"/>
      <c r="C31" s="423"/>
      <c r="D31" s="423"/>
      <c r="E31" s="423"/>
      <c r="F31" s="423"/>
      <c r="G31" s="423"/>
      <c r="H31" s="423"/>
      <c r="I31" s="423"/>
      <c r="J31" s="492"/>
      <c r="K31" s="3"/>
    </row>
    <row r="32" spans="1:11" ht="13.15" thickBot="1" x14ac:dyDescent="0.4">
      <c r="A32" s="57"/>
      <c r="B32" s="424" t="s">
        <v>601</v>
      </c>
      <c r="C32" s="425"/>
      <c r="D32" s="425"/>
      <c r="E32" s="425"/>
      <c r="F32" s="425"/>
      <c r="G32" s="426"/>
      <c r="H32" s="427"/>
      <c r="I32" s="428"/>
      <c r="J32" s="492"/>
      <c r="K32" s="3"/>
    </row>
    <row r="33" spans="1:11" x14ac:dyDescent="0.35">
      <c r="A33" s="57"/>
      <c r="B33" s="394" t="s">
        <v>602</v>
      </c>
      <c r="C33" s="395"/>
      <c r="D33" s="395"/>
      <c r="E33" s="395"/>
      <c r="F33" s="429"/>
      <c r="G33" s="23">
        <f>H10+H24</f>
        <v>0</v>
      </c>
      <c r="H33" s="537" t="s">
        <v>603</v>
      </c>
      <c r="I33" s="538"/>
      <c r="J33" s="492" t="s">
        <v>604</v>
      </c>
      <c r="K33" s="3"/>
    </row>
    <row r="34" spans="1:11" x14ac:dyDescent="0.35">
      <c r="A34" s="57"/>
      <c r="B34" s="385" t="s">
        <v>605</v>
      </c>
      <c r="C34" s="275"/>
      <c r="D34" s="275"/>
      <c r="E34" s="275"/>
      <c r="F34" s="430"/>
      <c r="G34" s="381"/>
      <c r="H34" s="493"/>
      <c r="I34" s="524"/>
      <c r="J34" s="492"/>
      <c r="K34" s="3"/>
    </row>
    <row r="35" spans="1:11" s="76" customFormat="1" x14ac:dyDescent="0.35">
      <c r="A35" s="388"/>
      <c r="B35" s="202" t="s">
        <v>606</v>
      </c>
      <c r="C35" s="203"/>
      <c r="D35" s="203"/>
      <c r="E35" s="203"/>
      <c r="F35" s="431"/>
      <c r="G35" s="24">
        <f>'Other Assets'!H23</f>
        <v>0</v>
      </c>
      <c r="H35" s="493" t="s">
        <v>607</v>
      </c>
      <c r="I35" s="539"/>
      <c r="J35" s="540" t="s">
        <v>608</v>
      </c>
      <c r="K35" s="75"/>
    </row>
    <row r="36" spans="1:11" x14ac:dyDescent="0.35">
      <c r="A36" s="57"/>
      <c r="B36" s="202" t="s">
        <v>609</v>
      </c>
      <c r="C36" s="203"/>
      <c r="D36" s="203"/>
      <c r="E36" s="203"/>
      <c r="F36" s="431"/>
      <c r="G36" s="24">
        <f>'Other Assets'!H11</f>
        <v>0</v>
      </c>
      <c r="H36" s="493" t="s">
        <v>610</v>
      </c>
      <c r="I36" s="531"/>
      <c r="J36" s="492" t="s">
        <v>611</v>
      </c>
      <c r="K36" s="3"/>
    </row>
    <row r="37" spans="1:11" s="76" customFormat="1" x14ac:dyDescent="0.35">
      <c r="A37" s="388"/>
      <c r="B37" s="202" t="s">
        <v>612</v>
      </c>
      <c r="C37" s="203"/>
      <c r="D37" s="203"/>
      <c r="E37" s="203"/>
      <c r="F37" s="431"/>
      <c r="G37" s="24">
        <f>'Other Assets'!H13</f>
        <v>0</v>
      </c>
      <c r="H37" s="493" t="s">
        <v>613</v>
      </c>
      <c r="I37" s="539"/>
      <c r="J37" s="492" t="s">
        <v>614</v>
      </c>
      <c r="K37" s="75"/>
    </row>
    <row r="38" spans="1:11" s="76" customFormat="1" x14ac:dyDescent="0.35">
      <c r="A38" s="388"/>
      <c r="B38" s="289" t="s">
        <v>615</v>
      </c>
      <c r="C38" s="396"/>
      <c r="D38" s="396"/>
      <c r="E38" s="396"/>
      <c r="F38" s="432"/>
      <c r="G38" s="24">
        <f>IF('Other Assets'!H14&gt;0.1*'Member Equity &amp; RW Fields'!G33,(('Other Assets'!H14)-0.1*'Member Equity &amp; RW Fields'!G33),0)</f>
        <v>0</v>
      </c>
      <c r="H38" s="493" t="s">
        <v>616</v>
      </c>
      <c r="I38" s="539"/>
      <c r="J38" s="492" t="s">
        <v>617</v>
      </c>
      <c r="K38" s="75"/>
    </row>
    <row r="39" spans="1:11" s="76" customFormat="1" x14ac:dyDescent="0.35">
      <c r="A39" s="388"/>
      <c r="B39" s="202" t="s">
        <v>618</v>
      </c>
      <c r="C39" s="203"/>
      <c r="D39" s="203"/>
      <c r="E39" s="203"/>
      <c r="F39" s="431"/>
      <c r="G39" s="24">
        <f>'Other Assets'!H24</f>
        <v>0</v>
      </c>
      <c r="H39" s="493" t="s">
        <v>619</v>
      </c>
      <c r="I39" s="539"/>
      <c r="J39" s="540" t="s">
        <v>620</v>
      </c>
      <c r="K39" s="75"/>
    </row>
    <row r="40" spans="1:11" s="76" customFormat="1" x14ac:dyDescent="0.35">
      <c r="A40" s="388"/>
      <c r="B40" s="289" t="s">
        <v>621</v>
      </c>
      <c r="C40" s="396"/>
      <c r="D40" s="396"/>
      <c r="E40" s="396"/>
      <c r="F40" s="431"/>
      <c r="G40" s="24">
        <f>IF('Other Assets'!H21&gt;0.1*'Member Equity &amp; RW Fields'!G33,(('Other Assets'!H21)-0.1*'Member Equity &amp; RW Fields'!G33),0)</f>
        <v>0</v>
      </c>
      <c r="H40" s="493" t="s">
        <v>622</v>
      </c>
      <c r="I40" s="539"/>
      <c r="J40" s="492" t="s">
        <v>623</v>
      </c>
      <c r="K40" s="75"/>
    </row>
    <row r="41" spans="1:11" x14ac:dyDescent="0.35">
      <c r="A41" s="57"/>
      <c r="B41" s="202" t="s">
        <v>624</v>
      </c>
      <c r="C41" s="203"/>
      <c r="D41" s="203"/>
      <c r="E41" s="203"/>
      <c r="F41" s="433"/>
      <c r="G41" s="397"/>
      <c r="H41" s="541"/>
      <c r="I41" s="531"/>
      <c r="J41" s="725" t="s">
        <v>625</v>
      </c>
      <c r="K41" s="3"/>
    </row>
    <row r="42" spans="1:11" x14ac:dyDescent="0.35">
      <c r="A42" s="57"/>
      <c r="B42" s="43" t="s">
        <v>626</v>
      </c>
      <c r="C42" s="206"/>
      <c r="D42" s="206"/>
      <c r="E42" s="206"/>
      <c r="F42" s="417"/>
      <c r="G42" s="25">
        <f>IF('Other Assets'!H12&gt;0.05*'Member Equity &amp; RW Fields'!G33,(('Other Assets'!H12)-0.05*'Member Equity &amp; RW Fields'!G33),0)</f>
        <v>0</v>
      </c>
      <c r="H42" s="493" t="s">
        <v>627</v>
      </c>
      <c r="I42" s="531"/>
      <c r="J42" s="725"/>
      <c r="K42" s="3"/>
    </row>
    <row r="43" spans="1:11" s="76" customFormat="1" x14ac:dyDescent="0.35">
      <c r="A43" s="388"/>
      <c r="B43" s="38" t="s">
        <v>628</v>
      </c>
      <c r="C43" s="398"/>
      <c r="D43" s="200"/>
      <c r="E43" s="200"/>
      <c r="F43" s="434"/>
      <c r="G43" s="24">
        <f>IF('Other Assets'!H25&lt;0,0,'Other Assets'!H25)</f>
        <v>0</v>
      </c>
      <c r="H43" s="493" t="s">
        <v>629</v>
      </c>
      <c r="I43" s="539"/>
      <c r="J43" s="540" t="s">
        <v>630</v>
      </c>
      <c r="K43" s="75"/>
    </row>
    <row r="44" spans="1:11" s="76" customFormat="1" x14ac:dyDescent="0.35">
      <c r="A44" s="388"/>
      <c r="B44" s="38" t="s">
        <v>631</v>
      </c>
      <c r="C44" s="398"/>
      <c r="D44" s="200"/>
      <c r="E44" s="200"/>
      <c r="F44" s="434"/>
      <c r="G44" s="24">
        <f>IF('Other Assets'!H5&gt;0.01*'Member Equity &amp; RW Fields'!G33,(('Other Assets'!H5)-0.01*'Member Equity &amp; RW Fields'!G33),0)</f>
        <v>0</v>
      </c>
      <c r="H44" s="493" t="s">
        <v>632</v>
      </c>
      <c r="I44" s="539"/>
      <c r="J44" s="540" t="s">
        <v>633</v>
      </c>
      <c r="K44" s="75"/>
    </row>
    <row r="45" spans="1:11" x14ac:dyDescent="0.35">
      <c r="A45" s="57"/>
      <c r="B45" s="38" t="s">
        <v>634</v>
      </c>
      <c r="C45" s="200"/>
      <c r="D45" s="200"/>
      <c r="E45" s="200"/>
      <c r="F45" s="434"/>
      <c r="G45" s="24">
        <f>IF('Cash and Investments'!G27&lt;0,0,'Cash and Investments'!G27)</f>
        <v>0</v>
      </c>
      <c r="H45" s="493" t="s">
        <v>635</v>
      </c>
      <c r="I45" s="531"/>
      <c r="J45" s="540"/>
      <c r="K45" s="3"/>
    </row>
    <row r="46" spans="1:11" x14ac:dyDescent="0.35">
      <c r="A46" s="57"/>
      <c r="B46" s="38" t="s">
        <v>636</v>
      </c>
      <c r="C46" s="200"/>
      <c r="D46" s="200"/>
      <c r="E46" s="200"/>
      <c r="F46" s="434"/>
      <c r="G46" s="1"/>
      <c r="H46" s="493" t="s">
        <v>637</v>
      </c>
      <c r="I46" s="531"/>
      <c r="J46" s="540" t="s">
        <v>638</v>
      </c>
      <c r="K46" s="3"/>
    </row>
    <row r="47" spans="1:11" x14ac:dyDescent="0.35">
      <c r="A47" s="57"/>
      <c r="B47" s="38" t="s">
        <v>639</v>
      </c>
      <c r="C47" s="200"/>
      <c r="D47" s="200"/>
      <c r="E47" s="200"/>
      <c r="F47" s="434"/>
      <c r="G47" s="24">
        <f>IF('Retained earnings'!J21&lt;0,-'Retained earnings'!J21,0)</f>
        <v>0</v>
      </c>
      <c r="H47" s="493" t="s">
        <v>640</v>
      </c>
      <c r="I47" s="531"/>
      <c r="J47" s="540" t="s">
        <v>641</v>
      </c>
      <c r="K47" s="3"/>
    </row>
    <row r="48" spans="1:11" x14ac:dyDescent="0.35">
      <c r="A48" s="57"/>
      <c r="B48" s="38" t="s">
        <v>642</v>
      </c>
      <c r="C48" s="200"/>
      <c r="D48" s="200"/>
      <c r="E48" s="200"/>
      <c r="F48" s="434"/>
      <c r="G48" s="24">
        <f>'Loans - Risk weighted'!F27</f>
        <v>0</v>
      </c>
      <c r="H48" s="493" t="s">
        <v>643</v>
      </c>
      <c r="I48" s="531"/>
      <c r="J48" s="540" t="s">
        <v>644</v>
      </c>
      <c r="K48" s="3"/>
    </row>
    <row r="49" spans="1:11" x14ac:dyDescent="0.35">
      <c r="A49" s="57"/>
      <c r="B49" s="38" t="s">
        <v>645</v>
      </c>
      <c r="C49" s="200"/>
      <c r="D49" s="200"/>
      <c r="E49" s="200"/>
      <c r="F49" s="434"/>
      <c r="G49" s="24">
        <f>IFERROR(IF(G56&gt;(G60+G61-G58),0,(G60+G61-G58)-G56),0)</f>
        <v>0</v>
      </c>
      <c r="H49" s="493" t="s">
        <v>646</v>
      </c>
      <c r="I49" s="531"/>
      <c r="J49" s="540" t="s">
        <v>647</v>
      </c>
      <c r="K49" s="3"/>
    </row>
    <row r="50" spans="1:11" x14ac:dyDescent="0.35">
      <c r="A50" s="57"/>
      <c r="B50" s="38" t="s">
        <v>648</v>
      </c>
      <c r="C50" s="200"/>
      <c r="D50" s="200"/>
      <c r="E50" s="200"/>
      <c r="F50" s="434"/>
      <c r="G50" s="24">
        <f>IFERROR(('Investment Schedule'!F34)*('Investment Schedule'!F24/('Investment Schedule'!F27)),0)</f>
        <v>0</v>
      </c>
      <c r="H50" s="493" t="s">
        <v>649</v>
      </c>
      <c r="I50" s="531"/>
      <c r="J50" s="540" t="s">
        <v>650</v>
      </c>
      <c r="K50" s="3"/>
    </row>
    <row r="51" spans="1:11" ht="13.15" thickBot="1" x14ac:dyDescent="0.4">
      <c r="A51" s="57"/>
      <c r="B51" s="435"/>
      <c r="C51" s="297"/>
      <c r="D51" s="297"/>
      <c r="E51" s="297"/>
      <c r="F51" s="297"/>
      <c r="G51" s="542"/>
      <c r="H51" s="542"/>
      <c r="I51" s="531"/>
      <c r="J51" s="492"/>
      <c r="K51" s="3"/>
    </row>
    <row r="52" spans="1:11" ht="13.15" thickBot="1" x14ac:dyDescent="0.4">
      <c r="A52" s="57"/>
      <c r="B52" s="380" t="s">
        <v>9</v>
      </c>
      <c r="C52" s="200"/>
      <c r="D52" s="200"/>
      <c r="E52" s="200"/>
      <c r="F52" s="436"/>
      <c r="G52" s="526" t="s">
        <v>651</v>
      </c>
      <c r="H52" s="469">
        <f>G33-SUM(G35:G50)</f>
        <v>0</v>
      </c>
      <c r="I52" s="531"/>
      <c r="J52" s="492" t="s">
        <v>652</v>
      </c>
      <c r="K52" s="3"/>
    </row>
    <row r="53" spans="1:11" x14ac:dyDescent="0.35">
      <c r="A53" s="57"/>
      <c r="B53" s="296"/>
      <c r="C53" s="275"/>
      <c r="D53" s="275"/>
      <c r="E53" s="275"/>
      <c r="F53" s="430"/>
      <c r="G53" s="381"/>
      <c r="H53" s="381"/>
      <c r="I53" s="531"/>
      <c r="J53" s="492"/>
      <c r="K53" s="3"/>
    </row>
    <row r="54" spans="1:11" x14ac:dyDescent="0.35">
      <c r="A54" s="57"/>
      <c r="B54" s="38" t="s">
        <v>653</v>
      </c>
      <c r="C54" s="200"/>
      <c r="D54" s="200"/>
      <c r="E54" s="200"/>
      <c r="F54" s="418"/>
      <c r="G54" s="26">
        <f>H17</f>
        <v>0</v>
      </c>
      <c r="H54" s="493" t="s">
        <v>12</v>
      </c>
      <c r="I54" s="524"/>
      <c r="J54" s="492"/>
      <c r="K54" s="3"/>
    </row>
    <row r="55" spans="1:11" x14ac:dyDescent="0.35">
      <c r="A55" s="57"/>
      <c r="B55" s="193" t="s">
        <v>654</v>
      </c>
      <c r="C55" s="382"/>
      <c r="D55" s="382"/>
      <c r="E55" s="200"/>
      <c r="F55" s="200"/>
      <c r="G55" s="23">
        <f>IF(H28&lt;0,0,IF(H28&gt;0.0125*H83,0.0125*H83,H28))</f>
        <v>0</v>
      </c>
      <c r="H55" s="493" t="s">
        <v>655</v>
      </c>
      <c r="I55" s="524"/>
      <c r="J55" s="492" t="s">
        <v>656</v>
      </c>
      <c r="K55" s="3"/>
    </row>
    <row r="56" spans="1:11" x14ac:dyDescent="0.35">
      <c r="A56" s="57"/>
      <c r="B56" s="383" t="s">
        <v>11</v>
      </c>
      <c r="C56" s="384"/>
      <c r="D56" s="384"/>
      <c r="E56" s="384"/>
      <c r="F56" s="384"/>
      <c r="G56" s="27">
        <f>G54+G55</f>
        <v>0</v>
      </c>
      <c r="H56" s="493" t="s">
        <v>657</v>
      </c>
      <c r="I56" s="524"/>
      <c r="J56" s="492" t="s">
        <v>658</v>
      </c>
      <c r="K56" s="3"/>
    </row>
    <row r="57" spans="1:11" ht="20.25" customHeight="1" x14ac:dyDescent="0.35">
      <c r="A57" s="57"/>
      <c r="B57" s="385" t="s">
        <v>659</v>
      </c>
      <c r="C57" s="275"/>
      <c r="D57" s="275"/>
      <c r="E57" s="275"/>
      <c r="F57" s="430"/>
      <c r="G57" s="381"/>
      <c r="H57" s="493"/>
      <c r="I57" s="524"/>
      <c r="J57" s="492"/>
      <c r="K57" s="3"/>
    </row>
    <row r="58" spans="1:11" x14ac:dyDescent="0.35">
      <c r="A58" s="57"/>
      <c r="B58" s="386" t="s">
        <v>660</v>
      </c>
      <c r="C58" s="387"/>
      <c r="D58" s="387"/>
      <c r="E58" s="387"/>
      <c r="F58" s="219"/>
      <c r="G58" s="28">
        <f>IF('Member Equity &amp; RW Fields'!G22&lt;0,'Member Equity &amp; RW Fields'!G22,0)</f>
        <v>0</v>
      </c>
      <c r="H58" s="543" t="s">
        <v>661</v>
      </c>
      <c r="I58" s="524"/>
      <c r="J58" s="492" t="s">
        <v>662</v>
      </c>
      <c r="K58" s="3"/>
    </row>
    <row r="59" spans="1:11" ht="20.25" customHeight="1" x14ac:dyDescent="0.35">
      <c r="A59" s="57"/>
      <c r="B59" s="385" t="s">
        <v>663</v>
      </c>
      <c r="C59" s="275"/>
      <c r="D59" s="275"/>
      <c r="E59" s="275"/>
      <c r="F59" s="430"/>
      <c r="G59" s="381"/>
      <c r="H59" s="493"/>
      <c r="I59" s="524"/>
      <c r="J59" s="492"/>
      <c r="K59" s="3"/>
    </row>
    <row r="60" spans="1:11" s="76" customFormat="1" x14ac:dyDescent="0.35">
      <c r="A60" s="388"/>
      <c r="B60" s="38" t="s">
        <v>664</v>
      </c>
      <c r="C60" s="200"/>
      <c r="D60" s="200"/>
      <c r="E60" s="200"/>
      <c r="F60" s="418"/>
      <c r="G60" s="29">
        <f>'Cash and Investments'!G28</f>
        <v>0</v>
      </c>
      <c r="H60" s="493" t="s">
        <v>665</v>
      </c>
      <c r="I60" s="525"/>
      <c r="J60" s="492" t="s">
        <v>133</v>
      </c>
      <c r="K60" s="75"/>
    </row>
    <row r="61" spans="1:11" s="76" customFormat="1" x14ac:dyDescent="0.35">
      <c r="A61" s="388"/>
      <c r="B61" s="38" t="s">
        <v>666</v>
      </c>
      <c r="C61" s="200"/>
      <c r="D61" s="200"/>
      <c r="E61" s="200"/>
      <c r="F61" s="418"/>
      <c r="G61" s="29">
        <f>IFERROR(('Investment Schedule'!F34)*(('Investment Schedule'!F25+'Investment Schedule'!F26)/('Investment Schedule'!F27)),0)</f>
        <v>0</v>
      </c>
      <c r="H61" s="493" t="s">
        <v>667</v>
      </c>
      <c r="I61" s="525"/>
      <c r="J61" s="492" t="s">
        <v>668</v>
      </c>
      <c r="K61" s="75"/>
    </row>
    <row r="62" spans="1:11" ht="13.15" thickBot="1" x14ac:dyDescent="0.4">
      <c r="A62" s="57"/>
      <c r="B62" s="296"/>
      <c r="C62" s="275"/>
      <c r="D62" s="275"/>
      <c r="E62" s="275"/>
      <c r="F62" s="275"/>
      <c r="G62" s="381"/>
      <c r="H62" s="493"/>
      <c r="I62" s="524"/>
      <c r="J62" s="492"/>
      <c r="K62" s="3"/>
    </row>
    <row r="63" spans="1:11" s="76" customFormat="1" ht="13.15" thickBot="1" x14ac:dyDescent="0.4">
      <c r="A63" s="388"/>
      <c r="B63" s="380" t="s">
        <v>15</v>
      </c>
      <c r="C63" s="200"/>
      <c r="D63" s="200"/>
      <c r="E63" s="200"/>
      <c r="F63" s="41" t="s">
        <v>669</v>
      </c>
      <c r="G63" s="526" t="s">
        <v>670</v>
      </c>
      <c r="H63" s="469">
        <f>IF(G56+G58-G60-G61 &lt;0,0,G56+G58-G60-G61)</f>
        <v>0</v>
      </c>
      <c r="I63" s="525"/>
      <c r="J63" s="492" t="s">
        <v>671</v>
      </c>
      <c r="K63" s="276"/>
    </row>
    <row r="64" spans="1:11" ht="13.15" thickBot="1" x14ac:dyDescent="0.4">
      <c r="A64" s="57"/>
      <c r="B64" s="389"/>
      <c r="C64" s="390"/>
      <c r="D64" s="390"/>
      <c r="E64" s="390"/>
      <c r="F64" s="390"/>
      <c r="G64" s="391"/>
      <c r="H64" s="493"/>
      <c r="I64" s="524"/>
      <c r="J64" s="492"/>
      <c r="K64" s="3"/>
    </row>
    <row r="65" spans="1:16" s="76" customFormat="1" ht="15" customHeight="1" thickBot="1" x14ac:dyDescent="0.4">
      <c r="A65" s="388"/>
      <c r="B65" s="437" t="s">
        <v>672</v>
      </c>
      <c r="C65" s="438"/>
      <c r="D65" s="438"/>
      <c r="E65" s="438"/>
      <c r="F65" s="438"/>
      <c r="G65" s="544" t="s">
        <v>673</v>
      </c>
      <c r="H65" s="526" t="s">
        <v>674</v>
      </c>
      <c r="I65" s="2">
        <f>H63+H52</f>
        <v>0</v>
      </c>
      <c r="J65" s="507"/>
      <c r="K65" s="75"/>
    </row>
    <row r="66" spans="1:16" x14ac:dyDescent="0.35">
      <c r="A66" s="57"/>
      <c r="B66" s="56"/>
      <c r="C66" s="56"/>
      <c r="D66" s="56"/>
      <c r="E66" s="56"/>
      <c r="F66" s="56"/>
      <c r="G66" s="56"/>
      <c r="H66" s="56"/>
      <c r="I66" s="56"/>
      <c r="J66" s="492"/>
      <c r="K66" s="3"/>
    </row>
    <row r="67" spans="1:16" x14ac:dyDescent="0.35">
      <c r="B67" s="3"/>
      <c r="C67" s="3"/>
      <c r="D67" s="3"/>
      <c r="E67" s="3"/>
      <c r="F67" s="3"/>
      <c r="G67" s="3"/>
      <c r="H67" s="3"/>
      <c r="I67" s="3"/>
      <c r="J67" s="492"/>
      <c r="K67" s="3"/>
      <c r="L67" s="53"/>
      <c r="M67" s="53"/>
      <c r="N67" s="53"/>
      <c r="O67" s="53"/>
      <c r="P67" s="53"/>
    </row>
    <row r="68" spans="1:16" x14ac:dyDescent="0.35">
      <c r="A68" s="57"/>
      <c r="B68" s="3"/>
      <c r="C68" s="3"/>
      <c r="D68" s="3"/>
      <c r="E68" s="3"/>
      <c r="F68" s="3"/>
      <c r="G68" s="3"/>
      <c r="H68" s="3"/>
      <c r="I68" s="3"/>
      <c r="J68" s="492"/>
      <c r="K68" s="3"/>
      <c r="L68" s="53"/>
      <c r="M68" s="53"/>
      <c r="N68" s="53"/>
      <c r="O68" s="53"/>
      <c r="P68" s="53"/>
    </row>
    <row r="69" spans="1:16" ht="13.15" thickBot="1" x14ac:dyDescent="0.4">
      <c r="A69" s="57"/>
      <c r="B69" s="3"/>
      <c r="C69" s="3"/>
      <c r="D69" s="3"/>
      <c r="E69" s="3"/>
      <c r="F69" s="3"/>
      <c r="G69" s="3"/>
      <c r="H69" s="3"/>
      <c r="I69" s="3"/>
      <c r="J69" s="492"/>
      <c r="K69" s="3"/>
      <c r="L69" s="53"/>
      <c r="M69" s="53"/>
      <c r="N69" s="53"/>
      <c r="O69" s="53"/>
      <c r="P69" s="53"/>
    </row>
    <row r="70" spans="1:16" ht="13.15" thickBot="1" x14ac:dyDescent="0.4">
      <c r="A70" s="57"/>
      <c r="B70" s="439" t="s">
        <v>675</v>
      </c>
      <c r="C70" s="440"/>
      <c r="D70" s="440"/>
      <c r="E70" s="440"/>
      <c r="F70" s="441" t="s">
        <v>676</v>
      </c>
      <c r="G70" s="442" t="s">
        <v>677</v>
      </c>
      <c r="H70" s="441" t="s">
        <v>678</v>
      </c>
      <c r="I70" s="443" t="s">
        <v>679</v>
      </c>
      <c r="J70" s="492"/>
      <c r="K70" s="722" t="s">
        <v>741</v>
      </c>
      <c r="L70" s="723"/>
      <c r="M70" s="723"/>
      <c r="N70" s="723"/>
      <c r="O70" s="658"/>
      <c r="P70" s="53"/>
    </row>
    <row r="71" spans="1:16" x14ac:dyDescent="0.35">
      <c r="A71" s="57"/>
      <c r="B71" s="385"/>
      <c r="C71" s="444"/>
      <c r="D71" s="444"/>
      <c r="E71" s="444"/>
      <c r="F71" s="392" t="s">
        <v>680</v>
      </c>
      <c r="G71" s="392" t="s">
        <v>681</v>
      </c>
      <c r="H71" s="392" t="s">
        <v>682</v>
      </c>
      <c r="I71" s="393" t="s">
        <v>683</v>
      </c>
      <c r="J71" s="492"/>
      <c r="K71" s="616"/>
      <c r="L71" s="659" t="s">
        <v>676</v>
      </c>
      <c r="M71" s="659" t="s">
        <v>677</v>
      </c>
      <c r="N71" s="659" t="s">
        <v>678</v>
      </c>
      <c r="O71" s="660"/>
      <c r="P71" s="53"/>
    </row>
    <row r="72" spans="1:16" x14ac:dyDescent="0.35">
      <c r="A72" s="57"/>
      <c r="B72" s="379" t="s">
        <v>684</v>
      </c>
      <c r="C72" s="60"/>
      <c r="D72" s="60"/>
      <c r="E72" s="445"/>
      <c r="F72" s="728"/>
      <c r="G72" s="728"/>
      <c r="H72" s="728"/>
      <c r="I72" s="726">
        <f>IFERROR(AVERAGE(F72:H73),0)</f>
        <v>0</v>
      </c>
      <c r="J72" s="492"/>
      <c r="K72" s="661" t="s">
        <v>685</v>
      </c>
      <c r="L72" s="662">
        <f>IF(F72&gt;0, F72,0)</f>
        <v>0</v>
      </c>
      <c r="M72" s="662">
        <f>IF(G72&gt;0, G72,0)</f>
        <v>0</v>
      </c>
      <c r="N72" s="662">
        <f>IF(H72&gt;0, H72,0)</f>
        <v>0</v>
      </c>
      <c r="O72" s="663"/>
      <c r="P72" s="53"/>
    </row>
    <row r="73" spans="1:16" ht="13.15" thickBot="1" x14ac:dyDescent="0.4">
      <c r="A73" s="57"/>
      <c r="B73" s="446"/>
      <c r="C73" s="422"/>
      <c r="D73" s="422"/>
      <c r="E73" s="447"/>
      <c r="F73" s="729"/>
      <c r="G73" s="729"/>
      <c r="H73" s="729"/>
      <c r="I73" s="727"/>
      <c r="J73" s="492" t="s">
        <v>686</v>
      </c>
      <c r="K73" s="664" t="s">
        <v>687</v>
      </c>
      <c r="L73" s="665">
        <f>IF(L72&gt;0,1,0)</f>
        <v>0</v>
      </c>
      <c r="M73" s="665">
        <f>IF(M72&gt;0,1,0)</f>
        <v>0</v>
      </c>
      <c r="N73" s="665">
        <f>IF(N72&gt;0,1,0)</f>
        <v>0</v>
      </c>
      <c r="O73" s="666">
        <f>SUM(L73:N73)</f>
        <v>0</v>
      </c>
      <c r="P73" s="53"/>
    </row>
    <row r="74" spans="1:16" ht="13.15" thickBot="1" x14ac:dyDescent="0.4">
      <c r="A74" s="57"/>
      <c r="B74" s="56"/>
      <c r="C74" s="56"/>
      <c r="D74" s="56"/>
      <c r="E74" s="56"/>
      <c r="F74" s="56"/>
      <c r="G74" s="56"/>
      <c r="H74" s="56"/>
      <c r="I74" s="56"/>
      <c r="J74" s="492"/>
      <c r="K74" s="3"/>
      <c r="L74" s="53"/>
      <c r="M74" s="53"/>
      <c r="N74" s="53"/>
      <c r="O74" s="53"/>
      <c r="P74" s="53"/>
    </row>
    <row r="75" spans="1:16" ht="13.15" thickBot="1" x14ac:dyDescent="0.4">
      <c r="A75" s="57"/>
      <c r="B75" s="439" t="s">
        <v>688</v>
      </c>
      <c r="C75" s="440"/>
      <c r="D75" s="440"/>
      <c r="E75" s="440"/>
      <c r="F75" s="441"/>
      <c r="G75" s="442"/>
      <c r="H75" s="441"/>
      <c r="I75" s="443" t="s">
        <v>689</v>
      </c>
      <c r="J75" s="492"/>
      <c r="K75" s="3"/>
      <c r="L75" s="53"/>
      <c r="M75" s="53"/>
      <c r="N75" s="53"/>
      <c r="O75" s="53"/>
      <c r="P75" s="53"/>
    </row>
    <row r="76" spans="1:16" ht="13.15" thickBot="1" x14ac:dyDescent="0.4">
      <c r="A76" s="57"/>
      <c r="B76" s="435"/>
      <c r="C76" s="297"/>
      <c r="D76" s="297"/>
      <c r="E76" s="297"/>
      <c r="F76" s="297"/>
      <c r="G76" s="297"/>
      <c r="H76" s="297"/>
      <c r="I76" s="410"/>
      <c r="J76" s="492"/>
      <c r="K76" s="3"/>
      <c r="L76" s="53"/>
      <c r="M76" s="53"/>
      <c r="N76" s="53"/>
      <c r="O76" s="53"/>
      <c r="P76" s="53"/>
    </row>
    <row r="77" spans="1:16" ht="13.15" thickBot="1" x14ac:dyDescent="0.4">
      <c r="A77" s="57"/>
      <c r="B77" s="378" t="s">
        <v>690</v>
      </c>
      <c r="C77" s="191"/>
      <c r="D77" s="191"/>
      <c r="E77" s="191"/>
      <c r="F77" s="191"/>
      <c r="G77" s="191"/>
      <c r="H77" s="315" t="s">
        <v>691</v>
      </c>
      <c r="I77" s="22"/>
      <c r="J77" s="492" t="s">
        <v>692</v>
      </c>
      <c r="K77" s="3"/>
      <c r="L77" s="53"/>
      <c r="M77" s="53"/>
      <c r="N77" s="53"/>
      <c r="O77" s="53"/>
      <c r="P77" s="53"/>
    </row>
    <row r="78" spans="1:16" ht="13.15" thickBot="1" x14ac:dyDescent="0.4">
      <c r="A78" s="57"/>
      <c r="B78" s="56"/>
      <c r="C78" s="56"/>
      <c r="D78" s="56"/>
      <c r="E78" s="56"/>
      <c r="F78" s="56"/>
      <c r="G78" s="56"/>
      <c r="H78" s="56"/>
      <c r="I78" s="56"/>
      <c r="J78" s="492"/>
      <c r="K78" s="3"/>
      <c r="L78" s="53"/>
      <c r="M78" s="53"/>
      <c r="N78" s="53"/>
      <c r="O78" s="53"/>
      <c r="P78" s="53"/>
    </row>
    <row r="79" spans="1:16" ht="13.15" thickBot="1" x14ac:dyDescent="0.4">
      <c r="A79" s="57"/>
      <c r="B79" s="448" t="s">
        <v>693</v>
      </c>
      <c r="C79" s="425"/>
      <c r="D79" s="425"/>
      <c r="E79" s="425"/>
      <c r="F79" s="425"/>
      <c r="G79" s="426"/>
      <c r="H79" s="449"/>
      <c r="I79" s="450"/>
      <c r="J79" s="492"/>
      <c r="K79" s="3"/>
      <c r="L79" s="53"/>
      <c r="M79" s="53"/>
      <c r="N79" s="53"/>
      <c r="O79" s="53"/>
      <c r="P79" s="53"/>
    </row>
    <row r="80" spans="1:16" x14ac:dyDescent="0.35">
      <c r="A80" s="57"/>
      <c r="B80" s="38" t="s">
        <v>694</v>
      </c>
      <c r="C80" s="39"/>
      <c r="D80" s="39"/>
      <c r="E80" s="39"/>
      <c r="F80" s="451"/>
      <c r="G80" s="30">
        <f>'Cash and Investments'!O51+'Investment Schedule'!P63+'Loans - Risk weighted'!M53+'Other Assets'!P30+'Off-balance sheet'!P13-('Loans - Risk weighted'!G53*0.75)-'Loans - Risk weighted'!G54-'Loans - Risk weighted'!G55</f>
        <v>0</v>
      </c>
      <c r="H80" s="543" t="s">
        <v>29</v>
      </c>
      <c r="I80" s="410"/>
      <c r="J80" s="553">
        <v>11</v>
      </c>
      <c r="K80" s="3"/>
      <c r="L80" s="53"/>
      <c r="M80" s="53"/>
      <c r="N80" s="53"/>
      <c r="O80" s="53"/>
      <c r="P80" s="53"/>
    </row>
    <row r="81" spans="1:16" x14ac:dyDescent="0.35">
      <c r="A81" s="57"/>
      <c r="B81" s="38" t="s">
        <v>30</v>
      </c>
      <c r="C81" s="39"/>
      <c r="D81" s="39"/>
      <c r="E81" s="39"/>
      <c r="F81" s="451"/>
      <c r="G81" s="26">
        <f>IFERROR((((L72+M72+N72)/O73)*0.15)/0.08,0)</f>
        <v>0</v>
      </c>
      <c r="H81" s="493" t="s">
        <v>31</v>
      </c>
      <c r="I81" s="410"/>
      <c r="J81" s="553" t="s">
        <v>695</v>
      </c>
      <c r="K81" s="3"/>
      <c r="L81" s="53"/>
      <c r="M81" s="53"/>
      <c r="N81" s="53"/>
      <c r="O81" s="53"/>
      <c r="P81" s="53"/>
    </row>
    <row r="82" spans="1:16" ht="13.15" thickBot="1" x14ac:dyDescent="0.4">
      <c r="A82" s="57"/>
      <c r="B82" s="38" t="s">
        <v>32</v>
      </c>
      <c r="C82" s="39"/>
      <c r="D82" s="39"/>
      <c r="E82" s="39"/>
      <c r="F82" s="451"/>
      <c r="G82" s="31">
        <f>IF(I77&gt;0,I77*0.15/0.08,0)</f>
        <v>0</v>
      </c>
      <c r="H82" s="493" t="s">
        <v>33</v>
      </c>
      <c r="I82" s="410"/>
      <c r="J82" s="553" t="s">
        <v>696</v>
      </c>
      <c r="K82" s="3"/>
      <c r="L82" s="53"/>
      <c r="M82" s="53"/>
      <c r="N82" s="53"/>
      <c r="O82" s="53"/>
      <c r="P82" s="53"/>
    </row>
    <row r="83" spans="1:16" ht="15" customHeight="1" thickBot="1" x14ac:dyDescent="0.4">
      <c r="A83" s="57"/>
      <c r="B83" s="380" t="s">
        <v>34</v>
      </c>
      <c r="C83" s="39"/>
      <c r="D83" s="39"/>
      <c r="E83" s="39"/>
      <c r="F83" s="41" t="s">
        <v>697</v>
      </c>
      <c r="G83" s="545" t="s">
        <v>698</v>
      </c>
      <c r="H83" s="469">
        <f>G80+G81+G82</f>
        <v>0</v>
      </c>
      <c r="I83" s="410"/>
      <c r="J83" s="492" t="s">
        <v>699</v>
      </c>
      <c r="K83" s="3"/>
      <c r="L83" s="53"/>
      <c r="M83" s="53"/>
      <c r="N83" s="53"/>
      <c r="O83" s="53"/>
      <c r="P83" s="53"/>
    </row>
    <row r="84" spans="1:16" ht="16.5" customHeight="1" x14ac:dyDescent="0.35">
      <c r="A84" s="57"/>
      <c r="B84" s="3"/>
      <c r="C84" s="3"/>
      <c r="D84" s="3"/>
      <c r="E84" s="3"/>
      <c r="F84" s="3"/>
      <c r="G84" s="3"/>
      <c r="H84" s="3"/>
      <c r="I84" s="3"/>
      <c r="J84" s="492"/>
      <c r="K84" s="3"/>
      <c r="L84" s="53"/>
      <c r="M84" s="53"/>
      <c r="N84" s="53"/>
      <c r="O84" s="53"/>
      <c r="P84" s="53"/>
    </row>
    <row r="85" spans="1:16" ht="16.5" customHeight="1" thickBot="1" x14ac:dyDescent="0.4">
      <c r="A85" s="57"/>
      <c r="B85" s="3"/>
      <c r="C85" s="3"/>
      <c r="D85" s="3"/>
      <c r="E85" s="3"/>
      <c r="F85" s="3"/>
      <c r="G85" s="3"/>
      <c r="H85" s="3"/>
      <c r="I85" s="3"/>
      <c r="J85" s="492"/>
      <c r="K85" s="3"/>
      <c r="L85" s="53"/>
      <c r="M85" s="53"/>
      <c r="N85" s="53"/>
      <c r="O85" s="53"/>
      <c r="P85" s="53"/>
    </row>
    <row r="86" spans="1:16" ht="16.5" customHeight="1" x14ac:dyDescent="0.35">
      <c r="A86" s="57"/>
      <c r="B86" s="452" t="s">
        <v>36</v>
      </c>
      <c r="C86" s="453" t="s">
        <v>37</v>
      </c>
      <c r="D86" s="452"/>
      <c r="E86" s="454"/>
      <c r="F86" s="455"/>
      <c r="G86" s="456"/>
      <c r="H86" s="456"/>
      <c r="I86" s="456"/>
      <c r="J86" s="492"/>
      <c r="K86" s="3"/>
    </row>
    <row r="87" spans="1:16" ht="16.5" customHeight="1" x14ac:dyDescent="0.35">
      <c r="A87" s="57"/>
      <c r="B87" s="373" t="s">
        <v>38</v>
      </c>
      <c r="C87" s="39"/>
      <c r="D87" s="39"/>
      <c r="E87" s="39"/>
      <c r="F87" s="30">
        <f>'Other Assets'!I33</f>
        <v>0</v>
      </c>
      <c r="G87" s="546" t="s">
        <v>39</v>
      </c>
      <c r="H87" s="547"/>
      <c r="I87" s="548"/>
      <c r="J87" s="492" t="s">
        <v>700</v>
      </c>
      <c r="K87" s="3"/>
    </row>
    <row r="88" spans="1:16" ht="16.5" customHeight="1" x14ac:dyDescent="0.35">
      <c r="A88" s="57"/>
      <c r="B88" s="373" t="s">
        <v>40</v>
      </c>
      <c r="C88" s="39"/>
      <c r="D88" s="39"/>
      <c r="E88" s="39"/>
      <c r="F88" s="30">
        <f>SUM(G35:G50)</f>
        <v>0</v>
      </c>
      <c r="G88" s="546" t="s">
        <v>8</v>
      </c>
      <c r="H88" s="547"/>
      <c r="I88" s="548"/>
      <c r="J88" s="492" t="s">
        <v>701</v>
      </c>
      <c r="K88" s="3"/>
    </row>
    <row r="89" spans="1:16" ht="16.5" customHeight="1" x14ac:dyDescent="0.35">
      <c r="A89" s="57"/>
      <c r="B89" s="373" t="s">
        <v>41</v>
      </c>
      <c r="C89" s="39"/>
      <c r="D89" s="39"/>
      <c r="E89" s="39"/>
      <c r="F89" s="30">
        <f>SUM('Off-balance sheet'!F4:F12)</f>
        <v>0</v>
      </c>
      <c r="G89" s="546" t="s">
        <v>42</v>
      </c>
      <c r="H89" s="547"/>
      <c r="I89" s="548"/>
      <c r="J89" s="492" t="s">
        <v>702</v>
      </c>
      <c r="K89" s="3"/>
    </row>
    <row r="90" spans="1:16" ht="16.5" customHeight="1" x14ac:dyDescent="0.35">
      <c r="A90" s="57"/>
      <c r="B90" s="373" t="s">
        <v>43</v>
      </c>
      <c r="C90" s="39"/>
      <c r="D90" s="39"/>
      <c r="E90" s="39"/>
      <c r="F90" s="30">
        <f>'Loans - Risk weighted'!G52</f>
        <v>0</v>
      </c>
      <c r="G90" s="546" t="s">
        <v>44</v>
      </c>
      <c r="H90" s="547"/>
      <c r="I90" s="548"/>
      <c r="J90" s="492" t="s">
        <v>703</v>
      </c>
      <c r="K90" s="3"/>
    </row>
    <row r="91" spans="1:16" ht="15.75" customHeight="1" thickBot="1" x14ac:dyDescent="0.4">
      <c r="A91" s="57"/>
      <c r="B91" s="374" t="s">
        <v>45</v>
      </c>
      <c r="C91" s="195"/>
      <c r="D91" s="195"/>
      <c r="E91" s="195"/>
      <c r="F91" s="32">
        <f>F87-F88+F89-F90</f>
        <v>0</v>
      </c>
      <c r="G91" s="549" t="s">
        <v>46</v>
      </c>
      <c r="H91" s="549"/>
      <c r="I91" s="550"/>
      <c r="J91" s="492" t="s">
        <v>704</v>
      </c>
      <c r="K91" s="3"/>
    </row>
    <row r="92" spans="1:16" ht="16.5" customHeight="1" x14ac:dyDescent="0.35">
      <c r="A92" s="57"/>
      <c r="B92" s="3"/>
      <c r="C92" s="3"/>
      <c r="D92" s="3"/>
      <c r="E92" s="3"/>
      <c r="F92" s="3"/>
      <c r="G92" s="3"/>
      <c r="H92" s="3"/>
      <c r="I92" s="3"/>
      <c r="J92" s="3"/>
      <c r="K92" s="3"/>
    </row>
    <row r="93" spans="1:16" ht="16.5" customHeight="1" thickBot="1" x14ac:dyDescent="0.4">
      <c r="A93" s="57"/>
      <c r="B93" s="3"/>
      <c r="C93" s="3"/>
      <c r="D93" s="3"/>
      <c r="E93" s="3"/>
      <c r="F93" s="3"/>
      <c r="G93" s="3"/>
      <c r="H93" s="3"/>
      <c r="I93" s="3"/>
      <c r="J93" s="3"/>
      <c r="K93" s="3"/>
    </row>
    <row r="94" spans="1:16" ht="24.75" customHeight="1" x14ac:dyDescent="0.35">
      <c r="A94" s="57"/>
      <c r="B94" s="457" t="s">
        <v>705</v>
      </c>
      <c r="C94" s="458"/>
      <c r="D94" s="458"/>
      <c r="E94" s="458"/>
      <c r="F94" s="458"/>
      <c r="G94" s="459" t="s">
        <v>706</v>
      </c>
      <c r="H94" s="460" t="s">
        <v>707</v>
      </c>
      <c r="I94" s="3"/>
      <c r="J94" s="3"/>
      <c r="K94" s="3"/>
    </row>
    <row r="95" spans="1:16" ht="12.75" customHeight="1" x14ac:dyDescent="0.35">
      <c r="A95" s="57"/>
      <c r="B95" s="38" t="s">
        <v>708</v>
      </c>
      <c r="C95" s="39"/>
      <c r="D95" s="39"/>
      <c r="E95" s="39"/>
      <c r="F95" s="41" t="s">
        <v>709</v>
      </c>
      <c r="G95" s="33" t="str">
        <f>IFERROR(H52/H83,"")</f>
        <v/>
      </c>
      <c r="H95" s="551">
        <v>6.5000000000000002E-2</v>
      </c>
      <c r="I95" s="492"/>
      <c r="J95" s="492" t="s">
        <v>710</v>
      </c>
      <c r="K95" s="3"/>
    </row>
    <row r="96" spans="1:16" ht="12.75" customHeight="1" x14ac:dyDescent="0.35">
      <c r="A96" s="57"/>
      <c r="B96" s="38" t="s">
        <v>711</v>
      </c>
      <c r="C96" s="39"/>
      <c r="D96" s="39"/>
      <c r="E96" s="39"/>
      <c r="F96" s="41" t="s">
        <v>712</v>
      </c>
      <c r="G96" s="33" t="str">
        <f>IFERROR(G6/H83,"")</f>
        <v/>
      </c>
      <c r="H96" s="551">
        <v>0.03</v>
      </c>
      <c r="I96" s="492"/>
      <c r="J96" s="492" t="s">
        <v>713</v>
      </c>
      <c r="K96" s="3"/>
    </row>
    <row r="97" spans="1:11" ht="12.75" customHeight="1" x14ac:dyDescent="0.35">
      <c r="A97" s="57"/>
      <c r="B97" s="38" t="s">
        <v>714</v>
      </c>
      <c r="C97" s="39"/>
      <c r="D97" s="39"/>
      <c r="E97" s="39"/>
      <c r="F97" s="41" t="s">
        <v>715</v>
      </c>
      <c r="G97" s="33" t="str">
        <f>IFERROR(IF(H63/H83&lt;0.015,(H52-(H83*0.08-H63))/H83,((H52-(H83*0.065))/H83)),"")</f>
        <v/>
      </c>
      <c r="H97" s="551">
        <v>2.5000000000000001E-2</v>
      </c>
      <c r="I97" s="492"/>
      <c r="J97" s="492" t="s">
        <v>716</v>
      </c>
      <c r="K97" s="3"/>
    </row>
    <row r="98" spans="1:11" ht="12.75" customHeight="1" x14ac:dyDescent="0.35">
      <c r="A98" s="57"/>
      <c r="B98" s="38" t="s">
        <v>717</v>
      </c>
      <c r="C98" s="39"/>
      <c r="D98" s="39"/>
      <c r="E98" s="39"/>
      <c r="F98" s="41" t="s">
        <v>718</v>
      </c>
      <c r="G98" s="33" t="str">
        <f>IFERROR(I65/H83,"")</f>
        <v/>
      </c>
      <c r="H98" s="551">
        <v>0.08</v>
      </c>
      <c r="I98" s="492"/>
      <c r="J98" s="492" t="s">
        <v>719</v>
      </c>
      <c r="K98" s="3"/>
    </row>
    <row r="99" spans="1:11" ht="12.75" customHeight="1" x14ac:dyDescent="0.35">
      <c r="A99" s="57"/>
      <c r="B99" s="38" t="s">
        <v>720</v>
      </c>
      <c r="C99" s="39"/>
      <c r="D99" s="39"/>
      <c r="E99" s="39"/>
      <c r="F99" s="41" t="s">
        <v>718</v>
      </c>
      <c r="G99" s="33" t="str">
        <f>IFERROR(I65/H83,"")</f>
        <v/>
      </c>
      <c r="H99" s="551">
        <v>0.105</v>
      </c>
      <c r="I99" s="492"/>
      <c r="J99" s="492" t="s">
        <v>721</v>
      </c>
      <c r="K99" s="3"/>
    </row>
    <row r="100" spans="1:11" ht="12.75" customHeight="1" thickBot="1" x14ac:dyDescent="0.4">
      <c r="A100" s="57"/>
      <c r="B100" s="190" t="s">
        <v>722</v>
      </c>
      <c r="C100" s="191"/>
      <c r="D100" s="191"/>
      <c r="E100" s="191"/>
      <c r="F100" s="189" t="s">
        <v>723</v>
      </c>
      <c r="G100" s="34" t="str">
        <f>IFERROR(I65/F91,"")</f>
        <v/>
      </c>
      <c r="H100" s="552">
        <v>0.03</v>
      </c>
      <c r="I100" s="492"/>
      <c r="J100" s="492" t="s">
        <v>724</v>
      </c>
      <c r="K100" s="3"/>
    </row>
    <row r="101" spans="1:11" ht="16.5" customHeight="1" x14ac:dyDescent="0.35">
      <c r="A101" s="57"/>
      <c r="G101" s="377"/>
    </row>
    <row r="102" spans="1:11" ht="26.25" hidden="1" customHeight="1" x14ac:dyDescent="0.4">
      <c r="A102" s="57"/>
      <c r="B102" s="36" t="s">
        <v>725</v>
      </c>
      <c r="C102" s="37"/>
      <c r="D102" s="37"/>
      <c r="E102" s="37"/>
      <c r="F102" s="37"/>
      <c r="G102" s="49" t="s">
        <v>706</v>
      </c>
      <c r="H102" s="50" t="s">
        <v>707</v>
      </c>
    </row>
    <row r="103" spans="1:11" ht="12.75" hidden="1" customHeight="1" x14ac:dyDescent="0.35">
      <c r="A103" s="57"/>
      <c r="B103" s="38" t="s">
        <v>726</v>
      </c>
      <c r="C103" s="39"/>
      <c r="D103" s="39"/>
      <c r="E103" s="40"/>
      <c r="F103" s="41"/>
      <c r="G103" s="16"/>
      <c r="H103" s="375">
        <v>6.5000000000000002E-2</v>
      </c>
      <c r="J103" s="53" t="s">
        <v>710</v>
      </c>
    </row>
    <row r="104" spans="1:11" ht="12.75" hidden="1" customHeight="1" x14ac:dyDescent="0.35">
      <c r="A104" s="57"/>
      <c r="B104" s="38" t="s">
        <v>727</v>
      </c>
      <c r="C104" s="39"/>
      <c r="D104" s="39"/>
      <c r="E104" s="40"/>
      <c r="F104" s="41" t="s">
        <v>715</v>
      </c>
      <c r="G104" s="16"/>
      <c r="H104" s="375">
        <v>0.03</v>
      </c>
      <c r="J104" s="53" t="s">
        <v>713</v>
      </c>
    </row>
    <row r="105" spans="1:11" ht="12.75" hidden="1" customHeight="1" x14ac:dyDescent="0.35">
      <c r="A105" s="57"/>
      <c r="B105" s="38" t="s">
        <v>728</v>
      </c>
      <c r="C105" s="39"/>
      <c r="D105" s="39"/>
      <c r="E105" s="40"/>
      <c r="F105" s="41"/>
      <c r="G105" s="16"/>
      <c r="H105" s="375">
        <v>2.5000000000000001E-2</v>
      </c>
      <c r="J105" s="53" t="s">
        <v>716</v>
      </c>
    </row>
    <row r="106" spans="1:11" ht="12.75" hidden="1" customHeight="1" x14ac:dyDescent="0.35">
      <c r="A106" s="57"/>
      <c r="B106" s="38" t="s">
        <v>729</v>
      </c>
      <c r="C106" s="39"/>
      <c r="D106" s="39"/>
      <c r="E106" s="40"/>
      <c r="F106" s="41"/>
      <c r="G106" s="16"/>
      <c r="H106" s="375">
        <v>0.08</v>
      </c>
      <c r="J106" s="53" t="s">
        <v>719</v>
      </c>
    </row>
    <row r="107" spans="1:11" ht="12.75" hidden="1" customHeight="1" x14ac:dyDescent="0.35">
      <c r="A107" s="57"/>
      <c r="B107" s="38" t="s">
        <v>730</v>
      </c>
      <c r="C107" s="39"/>
      <c r="D107" s="39"/>
      <c r="E107" s="40"/>
      <c r="F107" s="41"/>
      <c r="G107" s="16"/>
      <c r="H107" s="375">
        <v>0.105</v>
      </c>
      <c r="J107" s="53" t="s">
        <v>721</v>
      </c>
    </row>
    <row r="108" spans="1:11" ht="12.75" hidden="1" customHeight="1" thickBot="1" x14ac:dyDescent="0.4">
      <c r="A108" s="57"/>
      <c r="B108" s="190" t="s">
        <v>731</v>
      </c>
      <c r="C108" s="191"/>
      <c r="D108" s="191"/>
      <c r="E108" s="192"/>
      <c r="F108" s="189"/>
      <c r="G108" s="17"/>
      <c r="H108" s="376">
        <v>0.03</v>
      </c>
      <c r="J108" t="s">
        <v>724</v>
      </c>
    </row>
    <row r="109" spans="1:11" ht="16.5" customHeight="1" x14ac:dyDescent="0.35">
      <c r="A109" s="57"/>
    </row>
    <row r="110" spans="1:11" ht="16.5" hidden="1" customHeight="1" x14ac:dyDescent="0.35">
      <c r="A110" s="57"/>
      <c r="B110" s="208" t="s">
        <v>732</v>
      </c>
      <c r="G110" s="35" t="e">
        <f>H63/H83</f>
        <v>#DIV/0!</v>
      </c>
    </row>
    <row r="111" spans="1:11" x14ac:dyDescent="0.35">
      <c r="B111" s="208"/>
    </row>
  </sheetData>
  <sheetProtection algorithmName="SHA-512" hashValue="F6FUzr2Jpt3A9w50GqLUBULJm4VH4fg0m3chkPJHoL6zh/26Ocd+VNYWoLNjcOJm2I6YTKK1QII2Xp9tq6H4eQ==" saltValue="41A+EDsdeJxbJ1uM2NGFuQ==" spinCount="100000" sheet="1" objects="1" scenarios="1"/>
  <customSheetViews>
    <customSheetView guid="{E40DDCA7-C2B9-49E0-9BFC-8C5232B8DE4F}" showPageBreaks="1" fitToPage="1" printArea="1" topLeftCell="A82">
      <selection activeCell="H96" sqref="H96"/>
      <pageMargins left="0" right="0" top="0" bottom="0" header="0" footer="0"/>
      <printOptions horizontalCentered="1"/>
      <pageSetup paperSize="5" scale="74" orientation="portrait" copies="3" r:id="rId1"/>
      <headerFooter alignWithMargins="0"/>
    </customSheetView>
    <customSheetView guid="{088DDB48-C6D0-4AA2-839D-A6E320432152}" showPageBreaks="1" fitToPage="1" printArea="1" topLeftCell="A82">
      <selection activeCell="H96" sqref="H96"/>
      <pageMargins left="0" right="0" top="0" bottom="0" header="0" footer="0"/>
      <printOptions horizontalCentered="1"/>
      <pageSetup paperSize="5" scale="74" orientation="portrait" copies="3" r:id="rId2"/>
      <headerFooter alignWithMargins="0"/>
    </customSheetView>
  </customSheetViews>
  <mergeCells count="7">
    <mergeCell ref="K70:N70"/>
    <mergeCell ref="B30:I30"/>
    <mergeCell ref="J41:J42"/>
    <mergeCell ref="I72:I73"/>
    <mergeCell ref="F72:F73"/>
    <mergeCell ref="G72:G73"/>
    <mergeCell ref="H72:H73"/>
  </mergeCells>
  <phoneticPr fontId="4" type="noConversion"/>
  <printOptions horizontalCentered="1"/>
  <pageMargins left="0.27559055118110198" right="0.27559055118110198" top="0.59055118110236204" bottom="0.15748031496063" header="0.15748031496063" footer="0.15748031496063"/>
  <pageSetup paperSize="9" scale="59" orientation="portrait" copies="3" r:id="rId3"/>
  <headerFooter alignWithMargins="0"/>
  <rowBreaks count="2" manualBreakCount="2">
    <brk id="66" min="1" max="9" man="1"/>
    <brk id="67" max="16383" man="1"/>
  </rowBreaks>
  <colBreaks count="1" manualBreakCount="1">
    <brk id="2" max="100" man="1"/>
  </col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58ded2e-40cd-4456-8074-35362a19f86f">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F21A45517F5F4FBF0092E9EBEB3F11" ma:contentTypeVersion="10" ma:contentTypeDescription="Create a new document." ma:contentTypeScope="" ma:versionID="d022c05f839e68443a5241966f79b6e2">
  <xsd:schema xmlns:xsd="http://www.w3.org/2001/XMLSchema" xmlns:xs="http://www.w3.org/2001/XMLSchema" xmlns:p="http://schemas.microsoft.com/office/2006/metadata/properties" xmlns:ns2="958ded2e-40cd-4456-8074-35362a19f86f" xmlns:ns3="3b9b4ed0-beb8-463b-b958-9c060d9e86e5" targetNamespace="http://schemas.microsoft.com/office/2006/metadata/properties" ma:root="true" ma:fieldsID="c6cec0911e3c3ff46a29dcbe0330cb19" ns2:_="" ns3:_="">
    <xsd:import namespace="958ded2e-40cd-4456-8074-35362a19f86f"/>
    <xsd:import namespace="3b9b4ed0-beb8-463b-b958-9c060d9e86e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8ded2e-40cd-4456-8074-35362a19f86f"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9b4ed0-beb8-463b-b958-9c060d9e86e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D49F90-0EED-4A24-BAC3-0A6302D9832A}">
  <ds:schemaRefs>
    <ds:schemaRef ds:uri="http://schemas.microsoft.com/office/infopath/2007/PartnerControls"/>
    <ds:schemaRef ds:uri="http://purl.org/dc/elements/1.1/"/>
    <ds:schemaRef ds:uri="http://schemas.openxmlformats.org/package/2006/metadata/core-properties"/>
    <ds:schemaRef ds:uri="http://purl.org/dc/dcmitype/"/>
    <ds:schemaRef ds:uri="http://schemas.microsoft.com/office/2006/metadata/properties"/>
    <ds:schemaRef ds:uri="http://www.w3.org/XML/1998/namespace"/>
    <ds:schemaRef ds:uri="http://schemas.microsoft.com/office/2006/documentManagement/types"/>
    <ds:schemaRef ds:uri="958ded2e-40cd-4456-8074-35362a19f86f"/>
    <ds:schemaRef ds:uri="3b9b4ed0-beb8-463b-b958-9c060d9e86e5"/>
    <ds:schemaRef ds:uri="http://purl.org/dc/terms/"/>
  </ds:schemaRefs>
</ds:datastoreItem>
</file>

<file path=customXml/itemProps2.xml><?xml version="1.0" encoding="utf-8"?>
<ds:datastoreItem xmlns:ds="http://schemas.openxmlformats.org/officeDocument/2006/customXml" ds:itemID="{49FAEBCF-DB28-41C3-B5FC-D7714C8849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8ded2e-40cd-4456-8074-35362a19f86f"/>
    <ds:schemaRef ds:uri="3b9b4ed0-beb8-463b-b958-9c060d9e86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1060D5-53C6-46E0-8EFA-E9B7BCAE43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Instructions</vt:lpstr>
      <vt:lpstr>Summary page</vt:lpstr>
      <vt:lpstr>Cash and Investments</vt:lpstr>
      <vt:lpstr>Investment Schedule</vt:lpstr>
      <vt:lpstr>Loans - Risk weighted</vt:lpstr>
      <vt:lpstr>Other Assets</vt:lpstr>
      <vt:lpstr>Off-balance sheet</vt:lpstr>
      <vt:lpstr>Retained earnings</vt:lpstr>
      <vt:lpstr>Member Equity &amp; RW Fields</vt:lpstr>
      <vt:lpstr>Reference</vt:lpstr>
      <vt:lpstr>'Cash and Investments'!Print_Area</vt:lpstr>
      <vt:lpstr>Instructions!Print_Area</vt:lpstr>
      <vt:lpstr>'Investment Schedule'!Print_Area</vt:lpstr>
      <vt:lpstr>'Loans - Risk weighted'!Print_Area</vt:lpstr>
      <vt:lpstr>'Member Equity &amp; RW Fields'!Print_Area</vt:lpstr>
      <vt:lpstr>'Off-balance sheet'!Print_Area</vt:lpstr>
      <vt:lpstr>'Other Assets'!Print_Area</vt:lpstr>
      <vt:lpstr>'Retained earnings'!Print_Area</vt:lpstr>
      <vt:lpstr>'Summary page'!Print_Area</vt:lpstr>
    </vt:vector>
  </TitlesOfParts>
  <Manager/>
  <Company>Deposit Insurance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 Kokaliaris</dc:creator>
  <cp:keywords/>
  <dc:description/>
  <cp:lastModifiedBy>Sreejith Lal</cp:lastModifiedBy>
  <cp:revision/>
  <cp:lastPrinted>2022-02-08T21:51:53Z</cp:lastPrinted>
  <dcterms:created xsi:type="dcterms:W3CDTF">2008-01-08T16:43:18Z</dcterms:created>
  <dcterms:modified xsi:type="dcterms:W3CDTF">2022-02-08T21:51:59Z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0x01010083F21A45517F5F4FBF0092E9EBEB3F11</vt:lpwstr>
  </property>
  <property fmtid="{D5CDD505-2E9C-101B-9397-08002B2CF9AE}" pid="3" name="Order">
    <vt:r8>149200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