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ilissi\Desktop\LiquidityGuidance\"/>
    </mc:Choice>
  </mc:AlternateContent>
  <xr:revisionPtr revIDLastSave="0" documentId="8_{48078AAD-8055-45CE-9FE1-F8F4A9FB672A}" xr6:coauthVersionLast="45" xr6:coauthVersionMax="45" xr10:uidLastSave="{00000000-0000-0000-0000-000000000000}"/>
  <workbookProtection workbookPassword="E3C7" lockStructure="1"/>
  <bookViews>
    <workbookView xWindow="2685" yWindow="2460" windowWidth="21600" windowHeight="11385" firstSheet="1" activeTab="1" xr2:uid="{00000000-000D-0000-FFFF-FFFF00000000}"/>
  </bookViews>
  <sheets>
    <sheet name="Test" sheetId="7" state="hidden" r:id="rId1"/>
    <sheet name="NSFR" sheetId="25" r:id="rId2"/>
    <sheet name="OLD FMR" sheetId="5" state="hidden" r:id="rId3"/>
    <sheet name="2011 Liquidity" sheetId="16" state="hidden" r:id="rId4"/>
    <sheet name="Updated FMR" sheetId="13" state="hidden" r:id="rId5"/>
    <sheet name="ASSUMPTION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kk1">#REF!</definedName>
    <definedName name="_xlnm._FilterDatabase" localSheetId="2" hidden="1">'OLD FMR'!$A$6:$C$243</definedName>
    <definedName name="_xlnm._FilterDatabase" localSheetId="0" hidden="1">Test!$A$6:$C$243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1">NSFR!$A$1:$G$82</definedName>
    <definedName name="_xlnm.Print_Area" localSheetId="2">'OLD FMR'!$A$1:$J$247</definedName>
    <definedName name="_xlnm.Print_Area" localSheetId="0">Test!$A$1:$J$247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25" l="1"/>
  <c r="E77" i="25"/>
  <c r="E11" i="25" l="1"/>
  <c r="G72" i="25" l="1"/>
  <c r="G67" i="25"/>
  <c r="G36" i="25"/>
  <c r="G37" i="25"/>
  <c r="G45" i="25"/>
  <c r="G44" i="25"/>
  <c r="G42" i="25"/>
  <c r="G23" i="25" l="1"/>
  <c r="G55" i="25" l="1"/>
  <c r="G52" i="25" l="1"/>
  <c r="G48" i="25"/>
  <c r="G66" i="25"/>
  <c r="G20" i="25" l="1"/>
  <c r="G10" i="25"/>
  <c r="G9" i="25"/>
  <c r="E30" i="25"/>
  <c r="G25" i="25"/>
  <c r="G47" i="25"/>
  <c r="G15" i="25" l="1"/>
  <c r="G75" i="25" l="1"/>
  <c r="G74" i="25" l="1"/>
  <c r="G73" i="25"/>
  <c r="G71" i="25" l="1"/>
  <c r="G70" i="25"/>
  <c r="G56" i="25"/>
  <c r="G57" i="25"/>
  <c r="G68" i="25" l="1"/>
  <c r="G65" i="25"/>
  <c r="G64" i="25"/>
  <c r="G62" i="25"/>
  <c r="G61" i="25"/>
  <c r="G60" i="25"/>
  <c r="G54" i="25"/>
  <c r="G53" i="25"/>
  <c r="G50" i="25"/>
  <c r="G49" i="25"/>
  <c r="G46" i="25"/>
  <c r="G41" i="25"/>
  <c r="G39" i="25"/>
  <c r="G34" i="25"/>
  <c r="G14" i="25"/>
  <c r="G13" i="25"/>
  <c r="G27" i="25"/>
  <c r="G24" i="25"/>
  <c r="G22" i="25"/>
  <c r="G19" i="25"/>
  <c r="G18" i="25"/>
  <c r="G17" i="25"/>
  <c r="G7" i="25"/>
  <c r="G11" i="25" s="1"/>
  <c r="G30" i="25" l="1"/>
  <c r="D80" i="25" l="1"/>
  <c r="D50" i="16"/>
  <c r="GL46" i="16"/>
  <c r="GK46" i="16"/>
  <c r="GJ46" i="16"/>
  <c r="GI46" i="16"/>
  <c r="GH46" i="16"/>
  <c r="GG46" i="16"/>
  <c r="GE46" i="16"/>
  <c r="GD46" i="16"/>
  <c r="GC46" i="16"/>
  <c r="GB46" i="16"/>
  <c r="GA46" i="16"/>
  <c r="FZ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I46" i="16"/>
  <c r="BH46" i="16"/>
  <c r="BG46" i="16"/>
  <c r="BF46" i="16"/>
  <c r="BE46" i="16"/>
  <c r="BD46" i="16"/>
  <c r="BC46" i="16"/>
  <c r="BB46" i="16"/>
  <c r="BA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W48" i="16" s="1"/>
  <c r="W54" i="16" s="1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D46" i="16"/>
  <c r="AN33" i="16"/>
  <c r="AM33" i="16"/>
  <c r="AL33" i="16"/>
  <c r="D33" i="16"/>
  <c r="GL24" i="16"/>
  <c r="GL36" i="16" s="1"/>
  <c r="GK24" i="16"/>
  <c r="GK36" i="16" s="1"/>
  <c r="GJ24" i="16"/>
  <c r="GJ36" i="16" s="1"/>
  <c r="GI24" i="16"/>
  <c r="GI36" i="16" s="1"/>
  <c r="GH24" i="16"/>
  <c r="GH36" i="16" s="1"/>
  <c r="GG24" i="16"/>
  <c r="GG36" i="16" s="1"/>
  <c r="GE24" i="16"/>
  <c r="GE36" i="16" s="1"/>
  <c r="GD24" i="16"/>
  <c r="GD36" i="16" s="1"/>
  <c r="GD48" i="16" s="1"/>
  <c r="GD52" i="16" s="1"/>
  <c r="GD55" i="16" s="1"/>
  <c r="GC24" i="16"/>
  <c r="GC36" i="16" s="1"/>
  <c r="GB24" i="16"/>
  <c r="GB36" i="16" s="1"/>
  <c r="GB48" i="16" s="1"/>
  <c r="GB52" i="16" s="1"/>
  <c r="GA24" i="16"/>
  <c r="GA36" i="16" s="1"/>
  <c r="FZ24" i="16"/>
  <c r="FZ36" i="16" s="1"/>
  <c r="FX24" i="16"/>
  <c r="FX36" i="16" s="1"/>
  <c r="FW24" i="16"/>
  <c r="FW36" i="16" s="1"/>
  <c r="FV24" i="16"/>
  <c r="FV36" i="16" s="1"/>
  <c r="FU24" i="16"/>
  <c r="FU36" i="16" s="1"/>
  <c r="FT24" i="16"/>
  <c r="FT36" i="16" s="1"/>
  <c r="FS24" i="16"/>
  <c r="FS36" i="16" s="1"/>
  <c r="FR24" i="16"/>
  <c r="FR36" i="16" s="1"/>
  <c r="FQ24" i="16"/>
  <c r="FQ36" i="16" s="1"/>
  <c r="FP24" i="16"/>
  <c r="FP36" i="16" s="1"/>
  <c r="FO24" i="16"/>
  <c r="FO36" i="16" s="1"/>
  <c r="FN24" i="16"/>
  <c r="FN36" i="16" s="1"/>
  <c r="FM24" i="16"/>
  <c r="FM36" i="16" s="1"/>
  <c r="FL24" i="16"/>
  <c r="FL36" i="16" s="1"/>
  <c r="FK24" i="16"/>
  <c r="FK36" i="16" s="1"/>
  <c r="FJ24" i="16"/>
  <c r="FJ36" i="16" s="1"/>
  <c r="FI24" i="16"/>
  <c r="FI36" i="16" s="1"/>
  <c r="FH24" i="16"/>
  <c r="FH36" i="16" s="1"/>
  <c r="FG24" i="16"/>
  <c r="FG36" i="16" s="1"/>
  <c r="FF24" i="16"/>
  <c r="FF36" i="16" s="1"/>
  <c r="FE24" i="16"/>
  <c r="FE36" i="16" s="1"/>
  <c r="FE48" i="16" s="1"/>
  <c r="FD24" i="16"/>
  <c r="FD36" i="16" s="1"/>
  <c r="FC24" i="16"/>
  <c r="FC36" i="16" s="1"/>
  <c r="FB24" i="16"/>
  <c r="FB36" i="16" s="1"/>
  <c r="FA24" i="16"/>
  <c r="FA36" i="16" s="1"/>
  <c r="EZ24" i="16"/>
  <c r="EZ36" i="16" s="1"/>
  <c r="EY24" i="16"/>
  <c r="EY36" i="16" s="1"/>
  <c r="EX24" i="16"/>
  <c r="EX36" i="16" s="1"/>
  <c r="EW24" i="16"/>
  <c r="EW36" i="16" s="1"/>
  <c r="EV24" i="16"/>
  <c r="EV36" i="16" s="1"/>
  <c r="EU24" i="16"/>
  <c r="EU36" i="16" s="1"/>
  <c r="ET24" i="16"/>
  <c r="ET36" i="16" s="1"/>
  <c r="ES24" i="16"/>
  <c r="ES36" i="16" s="1"/>
  <c r="ER24" i="16"/>
  <c r="ER36" i="16" s="1"/>
  <c r="EQ24" i="16"/>
  <c r="EQ36" i="16" s="1"/>
  <c r="EP24" i="16"/>
  <c r="EP36" i="16" s="1"/>
  <c r="EO24" i="16"/>
  <c r="EO36" i="16" s="1"/>
  <c r="EO48" i="16" s="1"/>
  <c r="EN24" i="16"/>
  <c r="EN36" i="16" s="1"/>
  <c r="EM24" i="16"/>
  <c r="EM36" i="16" s="1"/>
  <c r="EL24" i="16"/>
  <c r="EL36" i="16" s="1"/>
  <c r="EK24" i="16"/>
  <c r="EK36" i="16" s="1"/>
  <c r="EJ24" i="16"/>
  <c r="EJ36" i="16" s="1"/>
  <c r="EI24" i="16"/>
  <c r="EI36" i="16" s="1"/>
  <c r="EH24" i="16"/>
  <c r="EH36" i="16" s="1"/>
  <c r="EG24" i="16"/>
  <c r="EG36" i="16" s="1"/>
  <c r="EG48" i="16" s="1"/>
  <c r="EG52" i="16" s="1"/>
  <c r="EF24" i="16"/>
  <c r="EF36" i="16" s="1"/>
  <c r="EE24" i="16"/>
  <c r="EE36" i="16" s="1"/>
  <c r="ED24" i="16"/>
  <c r="ED36" i="16" s="1"/>
  <c r="EC24" i="16"/>
  <c r="EC36" i="16" s="1"/>
  <c r="EB24" i="16"/>
  <c r="EB36" i="16" s="1"/>
  <c r="EA24" i="16"/>
  <c r="EA36" i="16" s="1"/>
  <c r="DZ24" i="16"/>
  <c r="DZ36" i="16" s="1"/>
  <c r="DY24" i="16"/>
  <c r="DY36" i="16" s="1"/>
  <c r="DY48" i="16" s="1"/>
  <c r="DY52" i="16" s="1"/>
  <c r="DX24" i="16"/>
  <c r="DX36" i="16" s="1"/>
  <c r="DW24" i="16"/>
  <c r="DW36" i="16" s="1"/>
  <c r="DV24" i="16"/>
  <c r="DV36" i="16" s="1"/>
  <c r="DU24" i="16"/>
  <c r="DU36" i="16" s="1"/>
  <c r="DT24" i="16"/>
  <c r="DT36" i="16" s="1"/>
  <c r="DS24" i="16"/>
  <c r="DS36" i="16" s="1"/>
  <c r="DR24" i="16"/>
  <c r="DR36" i="16" s="1"/>
  <c r="DQ24" i="16"/>
  <c r="DQ36" i="16" s="1"/>
  <c r="DQ48" i="16" s="1"/>
  <c r="DP24" i="16"/>
  <c r="DP36" i="16" s="1"/>
  <c r="DO24" i="16"/>
  <c r="DO36" i="16" s="1"/>
  <c r="DN24" i="16"/>
  <c r="DN36" i="16" s="1"/>
  <c r="DM24" i="16"/>
  <c r="DM36" i="16" s="1"/>
  <c r="DL24" i="16"/>
  <c r="DL36" i="16" s="1"/>
  <c r="DK24" i="16"/>
  <c r="DK36" i="16" s="1"/>
  <c r="DJ24" i="16"/>
  <c r="DJ36" i="16" s="1"/>
  <c r="DI24" i="16"/>
  <c r="DI36" i="16" s="1"/>
  <c r="DI48" i="16" s="1"/>
  <c r="DI54" i="16" s="1"/>
  <c r="DH24" i="16"/>
  <c r="DH36" i="16" s="1"/>
  <c r="DG24" i="16"/>
  <c r="DG36" i="16" s="1"/>
  <c r="DF24" i="16"/>
  <c r="DF36" i="16" s="1"/>
  <c r="DE24" i="16"/>
  <c r="DE36" i="16" s="1"/>
  <c r="DD24" i="16"/>
  <c r="DD36" i="16" s="1"/>
  <c r="DC24" i="16"/>
  <c r="DC36" i="16" s="1"/>
  <c r="DB24" i="16"/>
  <c r="DB36" i="16" s="1"/>
  <c r="DA24" i="16"/>
  <c r="DA36" i="16" s="1"/>
  <c r="CZ24" i="16"/>
  <c r="CZ36" i="16" s="1"/>
  <c r="CY24" i="16"/>
  <c r="CY36" i="16" s="1"/>
  <c r="CX24" i="16"/>
  <c r="CX36" i="16" s="1"/>
  <c r="CW24" i="16"/>
  <c r="CW36" i="16" s="1"/>
  <c r="CV24" i="16"/>
  <c r="CV36" i="16" s="1"/>
  <c r="CU24" i="16"/>
  <c r="CU36" i="16" s="1"/>
  <c r="CT24" i="16"/>
  <c r="CT36" i="16" s="1"/>
  <c r="CS24" i="16"/>
  <c r="CS36" i="16" s="1"/>
  <c r="CR24" i="16"/>
  <c r="CR36" i="16" s="1"/>
  <c r="CQ24" i="16"/>
  <c r="CQ36" i="16" s="1"/>
  <c r="CP24" i="16"/>
  <c r="CP36" i="16" s="1"/>
  <c r="CO24" i="16"/>
  <c r="CO36" i="16" s="1"/>
  <c r="CN24" i="16"/>
  <c r="CN36" i="16" s="1"/>
  <c r="CM24" i="16"/>
  <c r="CM36" i="16" s="1"/>
  <c r="CL24" i="16"/>
  <c r="CL36" i="16" s="1"/>
  <c r="CK24" i="16"/>
  <c r="CK36" i="16" s="1"/>
  <c r="CJ24" i="16"/>
  <c r="CJ36" i="16" s="1"/>
  <c r="CI24" i="16"/>
  <c r="CI36" i="16" s="1"/>
  <c r="CH24" i="16"/>
  <c r="CH36" i="16" s="1"/>
  <c r="CG24" i="16"/>
  <c r="CG36" i="16" s="1"/>
  <c r="CF24" i="16"/>
  <c r="CF36" i="16" s="1"/>
  <c r="CE24" i="16"/>
  <c r="CE36" i="16" s="1"/>
  <c r="CE48" i="16" s="1"/>
  <c r="CE52" i="16" s="1"/>
  <c r="CD24" i="16"/>
  <c r="CD36" i="16" s="1"/>
  <c r="CC24" i="16"/>
  <c r="CC36" i="16" s="1"/>
  <c r="CB24" i="16"/>
  <c r="CB36" i="16" s="1"/>
  <c r="CA24" i="16"/>
  <c r="CA36" i="16" s="1"/>
  <c r="BZ24" i="16"/>
  <c r="BZ36" i="16" s="1"/>
  <c r="BY24" i="16"/>
  <c r="BY36" i="16" s="1"/>
  <c r="BX24" i="16"/>
  <c r="BX36" i="16" s="1"/>
  <c r="BW24" i="16"/>
  <c r="BW36" i="16" s="1"/>
  <c r="BV24" i="16"/>
  <c r="BV36" i="16" s="1"/>
  <c r="BU24" i="16"/>
  <c r="BU36" i="16" s="1"/>
  <c r="BT24" i="16"/>
  <c r="BT36" i="16" s="1"/>
  <c r="BS24" i="16"/>
  <c r="BS36" i="16" s="1"/>
  <c r="BR24" i="16"/>
  <c r="BR36" i="16" s="1"/>
  <c r="BQ24" i="16"/>
  <c r="BQ36" i="16" s="1"/>
  <c r="BP24" i="16"/>
  <c r="BP36" i="16" s="1"/>
  <c r="BO24" i="16"/>
  <c r="BO36" i="16" s="1"/>
  <c r="BN24" i="16"/>
  <c r="BN36" i="16" s="1"/>
  <c r="BM24" i="16"/>
  <c r="BM36" i="16" s="1"/>
  <c r="BL24" i="16"/>
  <c r="BL36" i="16" s="1"/>
  <c r="BK24" i="16"/>
  <c r="BK36" i="16" s="1"/>
  <c r="BJ24" i="16"/>
  <c r="BJ36" i="16" s="1"/>
  <c r="BJ48" i="16" s="1"/>
  <c r="BI24" i="16"/>
  <c r="BI36" i="16" s="1"/>
  <c r="BH24" i="16"/>
  <c r="BH36" i="16" s="1"/>
  <c r="BG24" i="16"/>
  <c r="BG36" i="16" s="1"/>
  <c r="BF24" i="16"/>
  <c r="BF36" i="16" s="1"/>
  <c r="BE24" i="16"/>
  <c r="BE36" i="16" s="1"/>
  <c r="BD24" i="16"/>
  <c r="BD36" i="16" s="1"/>
  <c r="BC24" i="16"/>
  <c r="BC36" i="16" s="1"/>
  <c r="BB24" i="16"/>
  <c r="BB36" i="16" s="1"/>
  <c r="BA24" i="16"/>
  <c r="BA36" i="16" s="1"/>
  <c r="AZ24" i="16"/>
  <c r="AZ36" i="16" s="1"/>
  <c r="AZ48" i="16" s="1"/>
  <c r="AY24" i="16"/>
  <c r="AY36" i="16" s="1"/>
  <c r="AX24" i="16"/>
  <c r="AX36" i="16" s="1"/>
  <c r="AW24" i="16"/>
  <c r="AW36" i="16" s="1"/>
  <c r="AV24" i="16"/>
  <c r="AV36" i="16" s="1"/>
  <c r="AU24" i="16"/>
  <c r="AU36" i="16" s="1"/>
  <c r="AT24" i="16"/>
  <c r="AT36" i="16" s="1"/>
  <c r="AS24" i="16"/>
  <c r="AS36" i="16" s="1"/>
  <c r="AR24" i="16"/>
  <c r="AR36" i="16" s="1"/>
  <c r="AP24" i="16"/>
  <c r="AP36" i="16" s="1"/>
  <c r="AO24" i="16"/>
  <c r="AO36" i="16" s="1"/>
  <c r="AN24" i="16"/>
  <c r="AL24" i="16"/>
  <c r="AK24" i="16"/>
  <c r="AK36" i="16" s="1"/>
  <c r="AJ24" i="16"/>
  <c r="AJ36" i="16" s="1"/>
  <c r="AI24" i="16"/>
  <c r="AI36" i="16" s="1"/>
  <c r="AH24" i="16"/>
  <c r="AH36" i="16" s="1"/>
  <c r="AG24" i="16"/>
  <c r="AG36" i="16" s="1"/>
  <c r="AF24" i="16"/>
  <c r="AF36" i="16" s="1"/>
  <c r="AE24" i="16"/>
  <c r="AE36" i="16" s="1"/>
  <c r="AD24" i="16"/>
  <c r="AD36" i="16" s="1"/>
  <c r="AC24" i="16"/>
  <c r="AC36" i="16" s="1"/>
  <c r="AB24" i="16"/>
  <c r="AB36" i="16" s="1"/>
  <c r="AA24" i="16"/>
  <c r="AA36" i="16" s="1"/>
  <c r="Z24" i="16"/>
  <c r="Z36" i="16" s="1"/>
  <c r="Y24" i="16"/>
  <c r="Y36" i="16" s="1"/>
  <c r="X24" i="16"/>
  <c r="X36" i="16" s="1"/>
  <c r="V24" i="16"/>
  <c r="V36" i="16" s="1"/>
  <c r="U24" i="16"/>
  <c r="U36" i="16" s="1"/>
  <c r="T24" i="16"/>
  <c r="T36" i="16" s="1"/>
  <c r="S24" i="16"/>
  <c r="S36" i="16" s="1"/>
  <c r="R24" i="16"/>
  <c r="R36" i="16" s="1"/>
  <c r="Q24" i="16"/>
  <c r="Q36" i="16" s="1"/>
  <c r="P24" i="16"/>
  <c r="P36" i="16" s="1"/>
  <c r="O24" i="16"/>
  <c r="O36" i="16" s="1"/>
  <c r="N24" i="16"/>
  <c r="N36" i="16" s="1"/>
  <c r="M24" i="16"/>
  <c r="M36" i="16" s="1"/>
  <c r="L24" i="16"/>
  <c r="L36" i="16" s="1"/>
  <c r="K24" i="16"/>
  <c r="K36" i="16" s="1"/>
  <c r="J24" i="16"/>
  <c r="J36" i="16" s="1"/>
  <c r="I24" i="16"/>
  <c r="I36" i="16" s="1"/>
  <c r="H24" i="16"/>
  <c r="H36" i="16" s="1"/>
  <c r="G24" i="16"/>
  <c r="G36" i="16" s="1"/>
  <c r="D19" i="16"/>
  <c r="AQ18" i="16"/>
  <c r="AQ24" i="16" s="1"/>
  <c r="AQ36" i="16" s="1"/>
  <c r="D16" i="16"/>
  <c r="AM15" i="16"/>
  <c r="AM24" i="16" s="1"/>
  <c r="F15" i="16"/>
  <c r="F24" i="16" s="1"/>
  <c r="F36" i="16" s="1"/>
  <c r="F48" i="16" s="1"/>
  <c r="D15" i="16"/>
  <c r="GL13" i="16"/>
  <c r="GK13" i="16"/>
  <c r="GJ13" i="16"/>
  <c r="GI13" i="16"/>
  <c r="GH13" i="16"/>
  <c r="GG13" i="16"/>
  <c r="GE13" i="16"/>
  <c r="GD13" i="16"/>
  <c r="GC13" i="16"/>
  <c r="GB13" i="16"/>
  <c r="GA13" i="16"/>
  <c r="FZ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F55" i="16" s="1"/>
  <c r="AM11" i="16"/>
  <c r="Q11" i="16"/>
  <c r="Q13" i="16" s="1"/>
  <c r="D11" i="16"/>
  <c r="D13" i="16" s="1"/>
  <c r="AN9" i="16"/>
  <c r="AN13" i="16" s="1"/>
  <c r="AM9" i="16"/>
  <c r="AL9" i="16"/>
  <c r="AL13" i="16" s="1"/>
  <c r="F83" i="7"/>
  <c r="F84" i="7"/>
  <c r="F88" i="7"/>
  <c r="F91" i="7"/>
  <c r="F93" i="7"/>
  <c r="F20" i="5"/>
  <c r="F54" i="7"/>
  <c r="F61" i="7"/>
  <c r="F65" i="5"/>
  <c r="F43" i="5"/>
  <c r="F70" i="5"/>
  <c r="F73" i="5"/>
  <c r="F74" i="7"/>
  <c r="F207" i="5"/>
  <c r="F33" i="5"/>
  <c r="F34" i="5"/>
  <c r="F35" i="5"/>
  <c r="F42" i="7"/>
  <c r="F48" i="5"/>
  <c r="F50" i="5"/>
  <c r="F51" i="5"/>
  <c r="F52" i="5"/>
  <c r="F53" i="5"/>
  <c r="F76" i="5"/>
  <c r="F12" i="7"/>
  <c r="F110" i="7"/>
  <c r="F113" i="7"/>
  <c r="F114" i="7"/>
  <c r="F115" i="7"/>
  <c r="F117" i="7"/>
  <c r="F118" i="7"/>
  <c r="F137" i="7"/>
  <c r="F141" i="7"/>
  <c r="F143" i="7"/>
  <c r="F144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1" i="7"/>
  <c r="F162" i="7"/>
  <c r="F163" i="7"/>
  <c r="F164" i="7"/>
  <c r="F165" i="7"/>
  <c r="F173" i="7"/>
  <c r="F174" i="7"/>
  <c r="F175" i="7"/>
  <c r="F177" i="7"/>
  <c r="F194" i="7"/>
  <c r="F201" i="7"/>
  <c r="F202" i="7"/>
  <c r="F203" i="7"/>
  <c r="F205" i="7"/>
  <c r="F207" i="7"/>
  <c r="F210" i="7"/>
  <c r="F214" i="7"/>
  <c r="B8" i="7"/>
  <c r="F8" i="7"/>
  <c r="B9" i="7"/>
  <c r="F9" i="7"/>
  <c r="F11" i="7"/>
  <c r="F27" i="7"/>
  <c r="F80" i="7"/>
  <c r="F81" i="7"/>
  <c r="F82" i="7"/>
  <c r="F85" i="7"/>
  <c r="F86" i="7"/>
  <c r="F89" i="7"/>
  <c r="F90" i="7"/>
  <c r="F25" i="7"/>
  <c r="F26" i="7"/>
  <c r="F10" i="7"/>
  <c r="B11" i="7"/>
  <c r="B12" i="7"/>
  <c r="B13" i="7"/>
  <c r="F13" i="7"/>
  <c r="B14" i="7"/>
  <c r="F14" i="7"/>
  <c r="B15" i="7"/>
  <c r="B16" i="7"/>
  <c r="F16" i="7"/>
  <c r="B17" i="7"/>
  <c r="F18" i="7"/>
  <c r="F19" i="7"/>
  <c r="F20" i="7"/>
  <c r="F21" i="7"/>
  <c r="F22" i="7"/>
  <c r="F23" i="7"/>
  <c r="B24" i="7"/>
  <c r="F24" i="7"/>
  <c r="B25" i="7"/>
  <c r="B26" i="7"/>
  <c r="B27" i="7"/>
  <c r="B28" i="7"/>
  <c r="F28" i="7"/>
  <c r="G28" i="7" s="1"/>
  <c r="I28" i="7" s="1"/>
  <c r="F30" i="7"/>
  <c r="F31" i="7"/>
  <c r="F33" i="7"/>
  <c r="F34" i="7"/>
  <c r="F35" i="7"/>
  <c r="F36" i="7"/>
  <c r="F37" i="7"/>
  <c r="F39" i="7"/>
  <c r="F41" i="7"/>
  <c r="F44" i="7"/>
  <c r="F45" i="7"/>
  <c r="F46" i="7"/>
  <c r="F48" i="7"/>
  <c r="F49" i="7"/>
  <c r="F50" i="7"/>
  <c r="F52" i="7"/>
  <c r="F53" i="7"/>
  <c r="F56" i="7"/>
  <c r="F57" i="7"/>
  <c r="F58" i="7"/>
  <c r="F60" i="7"/>
  <c r="F62" i="7"/>
  <c r="F64" i="7"/>
  <c r="F65" i="7"/>
  <c r="F68" i="7"/>
  <c r="F69" i="7"/>
  <c r="F70" i="7"/>
  <c r="F76" i="7"/>
  <c r="F29" i="7"/>
  <c r="B30" i="7"/>
  <c r="B31" i="7"/>
  <c r="B32" i="7"/>
  <c r="F32" i="7"/>
  <c r="B33" i="7"/>
  <c r="B34" i="7"/>
  <c r="B35" i="7"/>
  <c r="B36" i="7"/>
  <c r="B37" i="7"/>
  <c r="B38" i="7"/>
  <c r="F38" i="7"/>
  <c r="B39" i="7"/>
  <c r="B40" i="7"/>
  <c r="F40" i="7"/>
  <c r="B41" i="7"/>
  <c r="B42" i="7"/>
  <c r="B43" i="7"/>
  <c r="F43" i="7"/>
  <c r="B44" i="7"/>
  <c r="B45" i="7"/>
  <c r="B46" i="7"/>
  <c r="B47" i="7"/>
  <c r="F47" i="7"/>
  <c r="B48" i="7"/>
  <c r="B49" i="7"/>
  <c r="B50" i="7"/>
  <c r="B51" i="7"/>
  <c r="F51" i="7"/>
  <c r="B52" i="7"/>
  <c r="B53" i="7"/>
  <c r="B54" i="7"/>
  <c r="B55" i="7"/>
  <c r="F55" i="7"/>
  <c r="B56" i="7"/>
  <c r="B57" i="7"/>
  <c r="B58" i="7"/>
  <c r="B59" i="7"/>
  <c r="F59" i="7"/>
  <c r="B60" i="7"/>
  <c r="B61" i="7"/>
  <c r="B62" i="7"/>
  <c r="B63" i="7"/>
  <c r="F63" i="7"/>
  <c r="B64" i="7"/>
  <c r="B65" i="7"/>
  <c r="B66" i="7"/>
  <c r="F66" i="7"/>
  <c r="B67" i="7"/>
  <c r="F67" i="7"/>
  <c r="B68" i="7"/>
  <c r="B69" i="7"/>
  <c r="B70" i="7"/>
  <c r="B71" i="7"/>
  <c r="F71" i="7"/>
  <c r="B72" i="7"/>
  <c r="F72" i="7"/>
  <c r="B73" i="7"/>
  <c r="F73" i="7"/>
  <c r="B74" i="7"/>
  <c r="B75" i="7"/>
  <c r="F75" i="7"/>
  <c r="B76" i="7"/>
  <c r="B77" i="7"/>
  <c r="F77" i="7"/>
  <c r="F78" i="7"/>
  <c r="B79" i="7"/>
  <c r="F79" i="7"/>
  <c r="B80" i="7"/>
  <c r="B81" i="7"/>
  <c r="B82" i="7"/>
  <c r="B83" i="7"/>
  <c r="B84" i="7"/>
  <c r="B85" i="7"/>
  <c r="B86" i="7"/>
  <c r="B87" i="7"/>
  <c r="F87" i="7"/>
  <c r="B88" i="7"/>
  <c r="B89" i="7"/>
  <c r="B90" i="7"/>
  <c r="B91" i="7"/>
  <c r="B92" i="7"/>
  <c r="F92" i="7"/>
  <c r="B93" i="7"/>
  <c r="F94" i="7"/>
  <c r="F95" i="7"/>
  <c r="F96" i="7"/>
  <c r="F97" i="7"/>
  <c r="G97" i="7" s="1"/>
  <c r="F98" i="7"/>
  <c r="B99" i="7"/>
  <c r="F99" i="7"/>
  <c r="G99" i="7" s="1"/>
  <c r="F100" i="7"/>
  <c r="B101" i="7"/>
  <c r="F101" i="7"/>
  <c r="F102" i="7"/>
  <c r="B103" i="7"/>
  <c r="B104" i="7"/>
  <c r="F107" i="7"/>
  <c r="F108" i="7"/>
  <c r="F109" i="7"/>
  <c r="B110" i="7"/>
  <c r="B111" i="7"/>
  <c r="F111" i="7"/>
  <c r="B112" i="7"/>
  <c r="F112" i="7"/>
  <c r="B113" i="7"/>
  <c r="B114" i="7"/>
  <c r="B115" i="7"/>
  <c r="B116" i="7"/>
  <c r="F116" i="7"/>
  <c r="B117" i="7"/>
  <c r="B118" i="7"/>
  <c r="B119" i="7"/>
  <c r="B120" i="7"/>
  <c r="F120" i="7"/>
  <c r="B121" i="7"/>
  <c r="F121" i="7"/>
  <c r="B122" i="7"/>
  <c r="F122" i="7"/>
  <c r="B123" i="7"/>
  <c r="F123" i="7"/>
  <c r="B124" i="7"/>
  <c r="F124" i="7"/>
  <c r="B125" i="7"/>
  <c r="F125" i="7"/>
  <c r="B126" i="7"/>
  <c r="F126" i="7"/>
  <c r="B127" i="7"/>
  <c r="B128" i="7"/>
  <c r="B129" i="7"/>
  <c r="B130" i="7"/>
  <c r="B131" i="7"/>
  <c r="F131" i="7"/>
  <c r="B132" i="7"/>
  <c r="F132" i="7"/>
  <c r="B133" i="7"/>
  <c r="F133" i="7"/>
  <c r="B134" i="7"/>
  <c r="B135" i="7"/>
  <c r="F135" i="7"/>
  <c r="B136" i="7"/>
  <c r="F136" i="7"/>
  <c r="B137" i="7"/>
  <c r="B138" i="7"/>
  <c r="F138" i="7"/>
  <c r="B139" i="7"/>
  <c r="F139" i="7"/>
  <c r="B140" i="7"/>
  <c r="B141" i="7"/>
  <c r="B142" i="7"/>
  <c r="F142" i="7"/>
  <c r="B143" i="7"/>
  <c r="B144" i="7"/>
  <c r="B145" i="7"/>
  <c r="F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F167" i="7"/>
  <c r="B168" i="7"/>
  <c r="F168" i="7"/>
  <c r="B169" i="7"/>
  <c r="F169" i="7"/>
  <c r="B170" i="7"/>
  <c r="F170" i="7"/>
  <c r="B171" i="7"/>
  <c r="F171" i="7"/>
  <c r="B172" i="7"/>
  <c r="F172" i="7"/>
  <c r="B173" i="7"/>
  <c r="B174" i="7"/>
  <c r="B175" i="7"/>
  <c r="B176" i="7"/>
  <c r="F176" i="7"/>
  <c r="B177" i="7"/>
  <c r="B178" i="7"/>
  <c r="F178" i="7"/>
  <c r="B179" i="7"/>
  <c r="B180" i="7"/>
  <c r="B181" i="7"/>
  <c r="F181" i="7"/>
  <c r="B182" i="7"/>
  <c r="B183" i="7"/>
  <c r="B184" i="7"/>
  <c r="B185" i="7"/>
  <c r="F185" i="7"/>
  <c r="B186" i="7"/>
  <c r="F186" i="7"/>
  <c r="B187" i="7"/>
  <c r="B188" i="7"/>
  <c r="F188" i="7"/>
  <c r="B189" i="7"/>
  <c r="B190" i="7"/>
  <c r="F190" i="7"/>
  <c r="B191" i="7"/>
  <c r="B192" i="7"/>
  <c r="F192" i="7"/>
  <c r="B193" i="7"/>
  <c r="B194" i="7"/>
  <c r="B195" i="7"/>
  <c r="B196" i="7"/>
  <c r="F196" i="7"/>
  <c r="B197" i="7"/>
  <c r="F197" i="7"/>
  <c r="B198" i="7"/>
  <c r="B199" i="7"/>
  <c r="B200" i="7"/>
  <c r="F200" i="7"/>
  <c r="B201" i="7"/>
  <c r="B202" i="7"/>
  <c r="B203" i="7"/>
  <c r="B204" i="7"/>
  <c r="F204" i="7"/>
  <c r="B205" i="7"/>
  <c r="B206" i="7"/>
  <c r="B207" i="7"/>
  <c r="B208" i="7"/>
  <c r="B209" i="7"/>
  <c r="B210" i="7"/>
  <c r="B211" i="7"/>
  <c r="F211" i="7"/>
  <c r="B212" i="7"/>
  <c r="B213" i="7"/>
  <c r="B214" i="7"/>
  <c r="B215" i="7"/>
  <c r="B216" i="7"/>
  <c r="B217" i="7"/>
  <c r="F217" i="7"/>
  <c r="B218" i="7"/>
  <c r="B234" i="7"/>
  <c r="F234" i="7"/>
  <c r="F235" i="7"/>
  <c r="B236" i="7"/>
  <c r="B237" i="7"/>
  <c r="B238" i="7"/>
  <c r="F238" i="7"/>
  <c r="F240" i="7"/>
  <c r="B241" i="7"/>
  <c r="F242" i="7"/>
  <c r="F243" i="7"/>
  <c r="B8" i="5"/>
  <c r="F8" i="5"/>
  <c r="B9" i="5"/>
  <c r="F9" i="5"/>
  <c r="F11" i="5"/>
  <c r="F13" i="5"/>
  <c r="F16" i="5"/>
  <c r="F18" i="5"/>
  <c r="F21" i="5"/>
  <c r="F80" i="5"/>
  <c r="F81" i="5"/>
  <c r="F84" i="5"/>
  <c r="F85" i="5"/>
  <c r="F86" i="5"/>
  <c r="F88" i="5"/>
  <c r="F89" i="5"/>
  <c r="F90" i="5"/>
  <c r="F93" i="5"/>
  <c r="F25" i="5"/>
  <c r="F10" i="5"/>
  <c r="B11" i="5"/>
  <c r="B12" i="5"/>
  <c r="F12" i="5"/>
  <c r="B13" i="5"/>
  <c r="B14" i="5"/>
  <c r="F14" i="5"/>
  <c r="B15" i="5"/>
  <c r="B16" i="5"/>
  <c r="B17" i="5"/>
  <c r="F19" i="5"/>
  <c r="F22" i="5"/>
  <c r="F23" i="5"/>
  <c r="B24" i="5"/>
  <c r="F24" i="5"/>
  <c r="B25" i="5"/>
  <c r="B26" i="5"/>
  <c r="F26" i="5"/>
  <c r="B27" i="5"/>
  <c r="F27" i="5"/>
  <c r="B28" i="5"/>
  <c r="F28" i="5"/>
  <c r="G28" i="5" s="1"/>
  <c r="I28" i="5" s="1"/>
  <c r="F29" i="5"/>
  <c r="B30" i="5"/>
  <c r="F30" i="5"/>
  <c r="B31" i="5"/>
  <c r="F31" i="5"/>
  <c r="B32" i="5"/>
  <c r="F32" i="5"/>
  <c r="B33" i="5"/>
  <c r="B34" i="5"/>
  <c r="B35" i="5"/>
  <c r="B36" i="5"/>
  <c r="F36" i="5"/>
  <c r="B37" i="5"/>
  <c r="F37" i="5"/>
  <c r="B38" i="5"/>
  <c r="F38" i="5"/>
  <c r="B39" i="5"/>
  <c r="F39" i="5"/>
  <c r="B40" i="5"/>
  <c r="F40" i="5"/>
  <c r="B41" i="5"/>
  <c r="F41" i="5"/>
  <c r="B42" i="5"/>
  <c r="F42" i="5"/>
  <c r="B43" i="5"/>
  <c r="B44" i="5"/>
  <c r="F44" i="5"/>
  <c r="B45" i="5"/>
  <c r="F45" i="5"/>
  <c r="B46" i="5"/>
  <c r="F46" i="5"/>
  <c r="B47" i="5"/>
  <c r="F47" i="5"/>
  <c r="B48" i="5"/>
  <c r="B49" i="5"/>
  <c r="F49" i="5"/>
  <c r="B50" i="5"/>
  <c r="B51" i="5"/>
  <c r="B52" i="5"/>
  <c r="B53" i="5"/>
  <c r="B54" i="5"/>
  <c r="F54" i="5"/>
  <c r="B55" i="5"/>
  <c r="F55" i="5"/>
  <c r="B56" i="5"/>
  <c r="F56" i="5"/>
  <c r="B57" i="5"/>
  <c r="F57" i="5"/>
  <c r="B58" i="5"/>
  <c r="F58" i="5"/>
  <c r="B59" i="5"/>
  <c r="F59" i="5"/>
  <c r="B60" i="5"/>
  <c r="F60" i="5"/>
  <c r="B61" i="5"/>
  <c r="F61" i="5"/>
  <c r="B62" i="5"/>
  <c r="F62" i="5"/>
  <c r="B63" i="5"/>
  <c r="F63" i="5"/>
  <c r="B64" i="5"/>
  <c r="F64" i="5"/>
  <c r="B65" i="5"/>
  <c r="B66" i="5"/>
  <c r="F66" i="5"/>
  <c r="B67" i="5"/>
  <c r="F67" i="5"/>
  <c r="B68" i="5"/>
  <c r="F68" i="5"/>
  <c r="B69" i="5"/>
  <c r="F69" i="5"/>
  <c r="B70" i="5"/>
  <c r="B71" i="5"/>
  <c r="F71" i="5"/>
  <c r="B72" i="5"/>
  <c r="F72" i="5"/>
  <c r="B73" i="5"/>
  <c r="B74" i="5"/>
  <c r="F74" i="5"/>
  <c r="B75" i="5"/>
  <c r="F75" i="5"/>
  <c r="B76" i="5"/>
  <c r="B77" i="5"/>
  <c r="F77" i="5"/>
  <c r="F78" i="5"/>
  <c r="B79" i="5"/>
  <c r="F79" i="5"/>
  <c r="B80" i="5"/>
  <c r="B81" i="5"/>
  <c r="B82" i="5"/>
  <c r="F82" i="5"/>
  <c r="B83" i="5"/>
  <c r="F83" i="5"/>
  <c r="B84" i="5"/>
  <c r="B85" i="5"/>
  <c r="B86" i="5"/>
  <c r="B87" i="5"/>
  <c r="F87" i="5"/>
  <c r="B88" i="5"/>
  <c r="B89" i="5"/>
  <c r="B90" i="5"/>
  <c r="B91" i="5"/>
  <c r="F91" i="5"/>
  <c r="B92" i="5"/>
  <c r="F92" i="5"/>
  <c r="B93" i="5"/>
  <c r="F94" i="5"/>
  <c r="F95" i="5"/>
  <c r="F96" i="5"/>
  <c r="F97" i="5"/>
  <c r="G97" i="5" s="1"/>
  <c r="F98" i="5"/>
  <c r="B99" i="5"/>
  <c r="F99" i="5"/>
  <c r="G99" i="5" s="1"/>
  <c r="F100" i="5"/>
  <c r="B101" i="5"/>
  <c r="F101" i="5"/>
  <c r="F102" i="5"/>
  <c r="B103" i="5"/>
  <c r="B104" i="5"/>
  <c r="F107" i="5"/>
  <c r="F108" i="5"/>
  <c r="F109" i="5"/>
  <c r="B110" i="5"/>
  <c r="F110" i="5"/>
  <c r="B111" i="5"/>
  <c r="F111" i="5"/>
  <c r="B112" i="5"/>
  <c r="F112" i="5"/>
  <c r="B113" i="5"/>
  <c r="F113" i="5"/>
  <c r="B114" i="5"/>
  <c r="F114" i="5"/>
  <c r="B115" i="5"/>
  <c r="F115" i="5"/>
  <c r="B116" i="5"/>
  <c r="F116" i="5"/>
  <c r="B117" i="5"/>
  <c r="F117" i="5"/>
  <c r="B118" i="5"/>
  <c r="F118" i="5"/>
  <c r="B119" i="5"/>
  <c r="B120" i="5"/>
  <c r="F120" i="5"/>
  <c r="B121" i="5"/>
  <c r="F121" i="5"/>
  <c r="B122" i="5"/>
  <c r="F122" i="5"/>
  <c r="B123" i="5"/>
  <c r="F123" i="5"/>
  <c r="B124" i="5"/>
  <c r="F124" i="5"/>
  <c r="B125" i="5"/>
  <c r="F125" i="5"/>
  <c r="B126" i="5"/>
  <c r="F126" i="5"/>
  <c r="B127" i="5"/>
  <c r="B128" i="5"/>
  <c r="B129" i="5"/>
  <c r="B130" i="5"/>
  <c r="B131" i="5"/>
  <c r="F131" i="5"/>
  <c r="B132" i="5"/>
  <c r="F132" i="5"/>
  <c r="B133" i="5"/>
  <c r="F133" i="5"/>
  <c r="B134" i="5"/>
  <c r="B135" i="5"/>
  <c r="F135" i="5"/>
  <c r="B136" i="5"/>
  <c r="F136" i="5"/>
  <c r="B137" i="5"/>
  <c r="F137" i="5"/>
  <c r="B138" i="5"/>
  <c r="F138" i="5"/>
  <c r="B139" i="5"/>
  <c r="F139" i="5"/>
  <c r="B140" i="5"/>
  <c r="B141" i="5"/>
  <c r="F141" i="5"/>
  <c r="B142" i="5"/>
  <c r="F142" i="5"/>
  <c r="B143" i="5"/>
  <c r="F143" i="5"/>
  <c r="B144" i="5"/>
  <c r="F144" i="5"/>
  <c r="B145" i="5"/>
  <c r="F145" i="5"/>
  <c r="B146" i="5"/>
  <c r="F146" i="5"/>
  <c r="B147" i="5"/>
  <c r="F147" i="5"/>
  <c r="B148" i="5"/>
  <c r="F148" i="5"/>
  <c r="B149" i="5"/>
  <c r="F149" i="5"/>
  <c r="B150" i="5"/>
  <c r="F150" i="5"/>
  <c r="B151" i="5"/>
  <c r="F151" i="5"/>
  <c r="B152" i="5"/>
  <c r="F152" i="5"/>
  <c r="B153" i="5"/>
  <c r="F153" i="5"/>
  <c r="B154" i="5"/>
  <c r="F154" i="5"/>
  <c r="B155" i="5"/>
  <c r="F155" i="5"/>
  <c r="B156" i="5"/>
  <c r="F156" i="5"/>
  <c r="B157" i="5"/>
  <c r="F157" i="5"/>
  <c r="B158" i="5"/>
  <c r="F158" i="5"/>
  <c r="B159" i="5"/>
  <c r="F159" i="5"/>
  <c r="B160" i="5"/>
  <c r="B161" i="5"/>
  <c r="F161" i="5"/>
  <c r="B162" i="5"/>
  <c r="F162" i="5"/>
  <c r="B163" i="5"/>
  <c r="F163" i="5"/>
  <c r="B164" i="5"/>
  <c r="F164" i="5"/>
  <c r="B165" i="5"/>
  <c r="F165" i="5"/>
  <c r="B166" i="5"/>
  <c r="B167" i="5"/>
  <c r="F167" i="5"/>
  <c r="B168" i="5"/>
  <c r="F168" i="5"/>
  <c r="B169" i="5"/>
  <c r="F169" i="5"/>
  <c r="B170" i="5"/>
  <c r="F170" i="5"/>
  <c r="B171" i="5"/>
  <c r="F171" i="5"/>
  <c r="B172" i="5"/>
  <c r="F172" i="5"/>
  <c r="B173" i="5"/>
  <c r="F173" i="5"/>
  <c r="B174" i="5"/>
  <c r="F174" i="5"/>
  <c r="B175" i="5"/>
  <c r="F175" i="5"/>
  <c r="B176" i="5"/>
  <c r="F176" i="5"/>
  <c r="B177" i="5"/>
  <c r="F177" i="5"/>
  <c r="B178" i="5"/>
  <c r="F178" i="5"/>
  <c r="B179" i="5"/>
  <c r="B180" i="5"/>
  <c r="B181" i="5"/>
  <c r="F181" i="5"/>
  <c r="B182" i="5"/>
  <c r="B183" i="5"/>
  <c r="B184" i="5"/>
  <c r="B185" i="5"/>
  <c r="F185" i="5"/>
  <c r="B186" i="5"/>
  <c r="F186" i="5"/>
  <c r="B187" i="5"/>
  <c r="B188" i="5"/>
  <c r="F188" i="5"/>
  <c r="B189" i="5"/>
  <c r="B190" i="5"/>
  <c r="F190" i="5"/>
  <c r="B191" i="5"/>
  <c r="B192" i="5"/>
  <c r="F192" i="5"/>
  <c r="B193" i="5"/>
  <c r="B194" i="5"/>
  <c r="F194" i="5"/>
  <c r="B195" i="5"/>
  <c r="B196" i="5"/>
  <c r="F196" i="5"/>
  <c r="B197" i="5"/>
  <c r="F197" i="5"/>
  <c r="B198" i="5"/>
  <c r="B199" i="5"/>
  <c r="B200" i="5"/>
  <c r="F200" i="5"/>
  <c r="B201" i="5"/>
  <c r="F201" i="5"/>
  <c r="B202" i="5"/>
  <c r="F202" i="5"/>
  <c r="B203" i="5"/>
  <c r="F203" i="5"/>
  <c r="B204" i="5"/>
  <c r="F204" i="5"/>
  <c r="B205" i="5"/>
  <c r="F205" i="5"/>
  <c r="B206" i="5"/>
  <c r="B207" i="5"/>
  <c r="B208" i="5"/>
  <c r="B209" i="5"/>
  <c r="B210" i="5"/>
  <c r="F210" i="5"/>
  <c r="B211" i="5"/>
  <c r="F211" i="5"/>
  <c r="B212" i="5"/>
  <c r="B213" i="5"/>
  <c r="B214" i="5"/>
  <c r="F214" i="5"/>
  <c r="B215" i="5"/>
  <c r="B216" i="5"/>
  <c r="B217" i="5"/>
  <c r="F217" i="5"/>
  <c r="B218" i="5"/>
  <c r="B234" i="5"/>
  <c r="F234" i="5"/>
  <c r="F235" i="5"/>
  <c r="B236" i="5"/>
  <c r="B237" i="5"/>
  <c r="B238" i="5"/>
  <c r="F238" i="5"/>
  <c r="F240" i="5"/>
  <c r="B241" i="5"/>
  <c r="F242" i="5"/>
  <c r="F243" i="5"/>
  <c r="P48" i="16"/>
  <c r="P54" i="16" s="1"/>
  <c r="AR48" i="16"/>
  <c r="DO48" i="16"/>
  <c r="DS48" i="16"/>
  <c r="DS52" i="16" s="1"/>
  <c r="EQ48" i="16"/>
  <c r="CV48" i="16"/>
  <c r="CZ48" i="16"/>
  <c r="CZ52" i="16" s="1"/>
  <c r="EB48" i="16"/>
  <c r="FD48" i="16"/>
  <c r="FD52" i="16" s="1"/>
  <c r="FD55" i="16" s="1"/>
  <c r="FT48" i="16"/>
  <c r="FT54" i="16" s="1"/>
  <c r="GC48" i="16"/>
  <c r="GH48" i="16"/>
  <c r="GL48" i="16"/>
  <c r="GL54" i="16" s="1"/>
  <c r="BL48" i="16"/>
  <c r="BP48" i="16"/>
  <c r="BT48" i="16"/>
  <c r="BT54" i="16" s="1"/>
  <c r="CB48" i="16"/>
  <c r="CB52" i="16" s="1"/>
  <c r="CG48" i="16"/>
  <c r="CG52" i="16" s="1"/>
  <c r="CG55" i="16" s="1"/>
  <c r="CS48" i="16"/>
  <c r="DM48" i="16"/>
  <c r="DM54" i="16" s="1"/>
  <c r="EC48" i="16"/>
  <c r="ES48" i="16"/>
  <c r="ES54" i="16" s="1"/>
  <c r="FA48" i="16"/>
  <c r="FA54" i="16" s="1"/>
  <c r="FE54" i="16"/>
  <c r="FE52" i="16"/>
  <c r="FE55" i="16" s="1"/>
  <c r="FU48" i="16"/>
  <c r="N48" i="16"/>
  <c r="R48" i="16"/>
  <c r="AC48" i="16"/>
  <c r="AC54" i="16" s="1"/>
  <c r="EW48" i="16"/>
  <c r="EW54" i="16" s="1"/>
  <c r="BW48" i="16"/>
  <c r="CI48" i="16"/>
  <c r="I48" i="16"/>
  <c r="I52" i="16" s="1"/>
  <c r="I55" i="16" s="1"/>
  <c r="U48" i="16"/>
  <c r="GE48" i="16"/>
  <c r="CK48" i="16"/>
  <c r="CK54" i="16" s="1"/>
  <c r="Q48" i="16"/>
  <c r="Q54" i="16" s="1"/>
  <c r="Q52" i="16"/>
  <c r="Q55" i="16" s="1"/>
  <c r="BC48" i="16" l="1"/>
  <c r="BC52" i="16" s="1"/>
  <c r="AD48" i="16"/>
  <c r="AX48" i="16"/>
  <c r="AX54" i="16" s="1"/>
  <c r="BG48" i="16"/>
  <c r="BG52" i="16" s="1"/>
  <c r="Z48" i="16"/>
  <c r="Z52" i="16" s="1"/>
  <c r="Z55" i="16" s="1"/>
  <c r="AH48" i="16"/>
  <c r="AH52" i="16" s="1"/>
  <c r="AH55" i="16" s="1"/>
  <c r="BX48" i="16"/>
  <c r="FX48" i="16"/>
  <c r="FX52" i="16" s="1"/>
  <c r="FX55" i="16" s="1"/>
  <c r="CO48" i="16"/>
  <c r="CO52" i="16" s="1"/>
  <c r="CW48" i="16"/>
  <c r="DE48" i="16"/>
  <c r="DU48" i="16"/>
  <c r="DU54" i="16" s="1"/>
  <c r="EK48" i="16"/>
  <c r="EK52" i="16" s="1"/>
  <c r="EK55" i="16" s="1"/>
  <c r="FQ48" i="16"/>
  <c r="FQ54" i="16" s="1"/>
  <c r="GI48" i="16"/>
  <c r="GA48" i="16"/>
  <c r="GA52" i="16" s="1"/>
  <c r="GA55" i="16" s="1"/>
  <c r="GG48" i="16"/>
  <c r="P52" i="16"/>
  <c r="P55" i="16" s="1"/>
  <c r="CL48" i="16"/>
  <c r="CL52" i="16" s="1"/>
  <c r="CL55" i="16" s="1"/>
  <c r="DQ54" i="16"/>
  <c r="DY55" i="16"/>
  <c r="EG55" i="16"/>
  <c r="ER48" i="16"/>
  <c r="ER54" i="16" s="1"/>
  <c r="EZ48" i="16"/>
  <c r="EZ52" i="16" s="1"/>
  <c r="EZ55" i="16" s="1"/>
  <c r="FH48" i="16"/>
  <c r="FH52" i="16" s="1"/>
  <c r="FH55" i="16" s="1"/>
  <c r="FL48" i="16"/>
  <c r="FL54" i="16" s="1"/>
  <c r="FP48" i="16"/>
  <c r="FP54" i="16" s="1"/>
  <c r="AV48" i="16"/>
  <c r="AV52" i="16" s="1"/>
  <c r="AV55" i="16" s="1"/>
  <c r="CM48" i="16"/>
  <c r="CM52" i="16" s="1"/>
  <c r="CM55" i="16" s="1"/>
  <c r="CY48" i="16"/>
  <c r="CY52" i="16" s="1"/>
  <c r="CY55" i="16" s="1"/>
  <c r="DC48" i="16"/>
  <c r="DC52" i="16" s="1"/>
  <c r="DC55" i="16" s="1"/>
  <c r="EA48" i="16"/>
  <c r="EA52" i="16" s="1"/>
  <c r="EM48" i="16"/>
  <c r="EM52" i="16" s="1"/>
  <c r="EM55" i="16" s="1"/>
  <c r="EU48" i="16"/>
  <c r="EU54" i="16" s="1"/>
  <c r="BT52" i="16"/>
  <c r="BT55" i="16" s="1"/>
  <c r="BA48" i="16"/>
  <c r="BA52" i="16" s="1"/>
  <c r="BA55" i="16" s="1"/>
  <c r="BE48" i="16"/>
  <c r="BE54" i="16" s="1"/>
  <c r="BI48" i="16"/>
  <c r="BI54" i="16" s="1"/>
  <c r="BJ54" i="16"/>
  <c r="AG48" i="16"/>
  <c r="AG52" i="16" s="1"/>
  <c r="AG55" i="16" s="1"/>
  <c r="BC55" i="16"/>
  <c r="CA48" i="16"/>
  <c r="CA52" i="16" s="1"/>
  <c r="CA55" i="16" s="1"/>
  <c r="CF48" i="16"/>
  <c r="CF52" i="16" s="1"/>
  <c r="CF55" i="16" s="1"/>
  <c r="AE48" i="16"/>
  <c r="AE52" i="16" s="1"/>
  <c r="AE55" i="16" s="1"/>
  <c r="BU48" i="16"/>
  <c r="BU52" i="16" s="1"/>
  <c r="BU55" i="16" s="1"/>
  <c r="BY48" i="16"/>
  <c r="CC48" i="16"/>
  <c r="CC52" i="16" s="1"/>
  <c r="CC55" i="16" s="1"/>
  <c r="ET48" i="16"/>
  <c r="ET54" i="16" s="1"/>
  <c r="AG54" i="16"/>
  <c r="H48" i="16"/>
  <c r="H54" i="16" s="1"/>
  <c r="L48" i="16"/>
  <c r="L52" i="16" s="1"/>
  <c r="L55" i="16" s="1"/>
  <c r="T48" i="16"/>
  <c r="T54" i="16" s="1"/>
  <c r="GK48" i="16"/>
  <c r="GK54" i="16" s="1"/>
  <c r="EB54" i="16"/>
  <c r="GB55" i="16"/>
  <c r="AB48" i="16"/>
  <c r="AB52" i="16" s="1"/>
  <c r="AB55" i="16" s="1"/>
  <c r="AJ48" i="16"/>
  <c r="AJ52" i="16" s="1"/>
  <c r="AJ55" i="16" s="1"/>
  <c r="BF48" i="16"/>
  <c r="BF52" i="16" s="1"/>
  <c r="BF55" i="16" s="1"/>
  <c r="BR48" i="16"/>
  <c r="BR52" i="16" s="1"/>
  <c r="BR55" i="16" s="1"/>
  <c r="BV48" i="16"/>
  <c r="BV52" i="16" s="1"/>
  <c r="BV55" i="16" s="1"/>
  <c r="CO55" i="16"/>
  <c r="CW54" i="16"/>
  <c r="DH48" i="16"/>
  <c r="DH54" i="16" s="1"/>
  <c r="DL48" i="16"/>
  <c r="DL54" i="16" s="1"/>
  <c r="DP48" i="16"/>
  <c r="DP52" i="16" s="1"/>
  <c r="DP55" i="16" s="1"/>
  <c r="DT48" i="16"/>
  <c r="DT52" i="16" s="1"/>
  <c r="DT55" i="16" s="1"/>
  <c r="DX48" i="16"/>
  <c r="DX52" i="16" s="1"/>
  <c r="DX55" i="16" s="1"/>
  <c r="EF48" i="16"/>
  <c r="EF54" i="16" s="1"/>
  <c r="EJ48" i="16"/>
  <c r="EJ54" i="16" s="1"/>
  <c r="EN48" i="16"/>
  <c r="EN54" i="16" s="1"/>
  <c r="FK48" i="16"/>
  <c r="FK52" i="16" s="1"/>
  <c r="FK55" i="16" s="1"/>
  <c r="FS48" i="16"/>
  <c r="FS54" i="16" s="1"/>
  <c r="O48" i="16"/>
  <c r="O54" i="16" s="1"/>
  <c r="AQ48" i="16"/>
  <c r="AQ52" i="16" s="1"/>
  <c r="AQ55" i="16" s="1"/>
  <c r="AY48" i="16"/>
  <c r="AY54" i="16" s="1"/>
  <c r="BD48" i="16"/>
  <c r="BD52" i="16" s="1"/>
  <c r="BD55" i="16" s="1"/>
  <c r="BH48" i="16"/>
  <c r="BH54" i="16" s="1"/>
  <c r="CX48" i="16"/>
  <c r="CX54" i="16" s="1"/>
  <c r="DF48" i="16"/>
  <c r="DF54" i="16" s="1"/>
  <c r="DN48" i="16"/>
  <c r="DN54" i="16" s="1"/>
  <c r="DZ48" i="16"/>
  <c r="DZ54" i="16" s="1"/>
  <c r="ED48" i="16"/>
  <c r="ED54" i="16" s="1"/>
  <c r="EL48" i="16"/>
  <c r="EL52" i="16" s="1"/>
  <c r="EL55" i="16" s="1"/>
  <c r="EP48" i="16"/>
  <c r="EP54" i="16" s="1"/>
  <c r="BY52" i="16"/>
  <c r="BY55" i="16" s="1"/>
  <c r="BY54" i="16"/>
  <c r="GE54" i="16"/>
  <c r="GE52" i="16"/>
  <c r="GE55" i="16" s="1"/>
  <c r="EU52" i="16"/>
  <c r="EU55" i="16" s="1"/>
  <c r="G48" i="16"/>
  <c r="G54" i="16" s="1"/>
  <c r="K48" i="16"/>
  <c r="S48" i="16"/>
  <c r="S52" i="16" s="1"/>
  <c r="S55" i="16" s="1"/>
  <c r="CH48" i="16"/>
  <c r="CH54" i="16" s="1"/>
  <c r="GJ48" i="16"/>
  <c r="GJ54" i="16" s="1"/>
  <c r="EC54" i="16"/>
  <c r="EC52" i="16"/>
  <c r="EC55" i="16" s="1"/>
  <c r="BP54" i="16"/>
  <c r="BP52" i="16"/>
  <c r="BP55" i="16" s="1"/>
  <c r="BG55" i="16"/>
  <c r="DU52" i="16"/>
  <c r="DU55" i="16" s="1"/>
  <c r="BN48" i="16"/>
  <c r="BN52" i="16" s="1"/>
  <c r="BN55" i="16" s="1"/>
  <c r="EA55" i="16"/>
  <c r="EY48" i="16"/>
  <c r="EY52" i="16" s="1"/>
  <c r="EY55" i="16" s="1"/>
  <c r="FC48" i="16"/>
  <c r="FW48" i="16"/>
  <c r="FW52" i="16" s="1"/>
  <c r="FW55" i="16" s="1"/>
  <c r="DS55" i="16"/>
  <c r="EW52" i="16"/>
  <c r="EW55" i="16" s="1"/>
  <c r="CI54" i="16"/>
  <c r="CI52" i="16"/>
  <c r="CI55" i="16" s="1"/>
  <c r="W52" i="16"/>
  <c r="W55" i="16" s="1"/>
  <c r="BJ52" i="16"/>
  <c r="BJ55" i="16" s="1"/>
  <c r="DV48" i="16"/>
  <c r="DV54" i="16" s="1"/>
  <c r="DO54" i="16"/>
  <c r="CT48" i="16"/>
  <c r="CT52" i="16" s="1"/>
  <c r="CT55" i="16" s="1"/>
  <c r="DB48" i="16"/>
  <c r="DB54" i="16" s="1"/>
  <c r="BL54" i="16"/>
  <c r="GB54" i="16"/>
  <c r="N54" i="16"/>
  <c r="CB55" i="16"/>
  <c r="GC54" i="16"/>
  <c r="CZ55" i="16"/>
  <c r="CE54" i="16"/>
  <c r="BM48" i="16"/>
  <c r="BQ48" i="16"/>
  <c r="BQ54" i="16" s="1"/>
  <c r="CN48" i="16"/>
  <c r="CN54" i="16" s="1"/>
  <c r="CR48" i="16"/>
  <c r="CR54" i="16" s="1"/>
  <c r="DD48" i="16"/>
  <c r="DD52" i="16" s="1"/>
  <c r="DD55" i="16" s="1"/>
  <c r="EX48" i="16"/>
  <c r="EX54" i="16" s="1"/>
  <c r="FB48" i="16"/>
  <c r="FB52" i="16" s="1"/>
  <c r="FF48" i="16"/>
  <c r="FF54" i="16" s="1"/>
  <c r="FJ48" i="16"/>
  <c r="FV48" i="16"/>
  <c r="FV52" i="16" s="1"/>
  <c r="FV55" i="16" s="1"/>
  <c r="DL52" i="16"/>
  <c r="DL55" i="16" s="1"/>
  <c r="EB52" i="16"/>
  <c r="EB55" i="16" s="1"/>
  <c r="CZ54" i="16"/>
  <c r="CE55" i="16"/>
  <c r="CQ48" i="16"/>
  <c r="CQ52" i="16" s="1"/>
  <c r="CQ55" i="16" s="1"/>
  <c r="EE48" i="16"/>
  <c r="EE52" i="16" s="1"/>
  <c r="EE55" i="16" s="1"/>
  <c r="EE54" i="16"/>
  <c r="AD54" i="16"/>
  <c r="AD52" i="16"/>
  <c r="AD55" i="16" s="1"/>
  <c r="AZ54" i="16"/>
  <c r="AZ52" i="16"/>
  <c r="AZ55" i="16" s="1"/>
  <c r="FH54" i="16"/>
  <c r="AB54" i="16"/>
  <c r="AF48" i="16"/>
  <c r="AF52" i="16" s="1"/>
  <c r="AF55" i="16" s="1"/>
  <c r="CU48" i="16"/>
  <c r="FG48" i="16"/>
  <c r="BG54" i="16"/>
  <c r="BL52" i="16"/>
  <c r="BL55" i="16" s="1"/>
  <c r="AA48" i="16"/>
  <c r="AK48" i="16"/>
  <c r="AK52" i="16" s="1"/>
  <c r="AK55" i="16" s="1"/>
  <c r="AU48" i="16"/>
  <c r="AU54" i="16" s="1"/>
  <c r="DJ48" i="16"/>
  <c r="DJ52" i="16" s="1"/>
  <c r="DJ55" i="16" s="1"/>
  <c r="DW48" i="16"/>
  <c r="EH48" i="16"/>
  <c r="FO48" i="16"/>
  <c r="FZ48" i="16"/>
  <c r="GL52" i="16"/>
  <c r="GL55" i="16" s="1"/>
  <c r="I54" i="16"/>
  <c r="DY54" i="16"/>
  <c r="CG54" i="16"/>
  <c r="DS54" i="16"/>
  <c r="AM36" i="16"/>
  <c r="AM48" i="16" s="1"/>
  <c r="AM52" i="16" s="1"/>
  <c r="X48" i="16"/>
  <c r="X54" i="16" s="1"/>
  <c r="CJ48" i="16"/>
  <c r="CJ52" i="16" s="1"/>
  <c r="CJ55" i="16" s="1"/>
  <c r="DG48" i="16"/>
  <c r="EI48" i="16"/>
  <c r="EI52" i="16" s="1"/>
  <c r="EI55" i="16" s="1"/>
  <c r="GA54" i="16"/>
  <c r="DH52" i="16"/>
  <c r="DH55" i="16" s="1"/>
  <c r="Z54" i="16"/>
  <c r="GI54" i="16"/>
  <c r="GI52" i="16"/>
  <c r="GI55" i="16" s="1"/>
  <c r="M48" i="16"/>
  <c r="CL54" i="16"/>
  <c r="DA48" i="16"/>
  <c r="DA54" i="16" s="1"/>
  <c r="EV48" i="16"/>
  <c r="FB55" i="16"/>
  <c r="FN48" i="16"/>
  <c r="EN52" i="16"/>
  <c r="EN55" i="16" s="1"/>
  <c r="FT52" i="16"/>
  <c r="FT55" i="16" s="1"/>
  <c r="J48" i="16"/>
  <c r="AT48" i="16"/>
  <c r="AW48" i="16"/>
  <c r="DK48" i="16"/>
  <c r="EG54" i="16"/>
  <c r="DM52" i="16"/>
  <c r="DM55" i="16" s="1"/>
  <c r="ES52" i="16"/>
  <c r="ES55" i="16" s="1"/>
  <c r="AX52" i="16"/>
  <c r="AX55" i="16" s="1"/>
  <c r="BC54" i="16"/>
  <c r="N52" i="16"/>
  <c r="N55" i="16" s="1"/>
  <c r="CW52" i="16"/>
  <c r="CW55" i="16" s="1"/>
  <c r="AP48" i="16"/>
  <c r="E101" i="5"/>
  <c r="G101" i="5" s="1"/>
  <c r="EO54" i="16"/>
  <c r="EO52" i="16"/>
  <c r="EO55" i="16" s="1"/>
  <c r="DO52" i="16"/>
  <c r="DO55" i="16" s="1"/>
  <c r="GC52" i="16"/>
  <c r="GC55" i="16" s="1"/>
  <c r="CB54" i="16"/>
  <c r="R54" i="16"/>
  <c r="R52" i="16"/>
  <c r="R55" i="16" s="1"/>
  <c r="CC54" i="16"/>
  <c r="DI52" i="16"/>
  <c r="DI55" i="16" s="1"/>
  <c r="EM54" i="16"/>
  <c r="FA52" i="16"/>
  <c r="FA55" i="16" s="1"/>
  <c r="ER52" i="16"/>
  <c r="ER55" i="16" s="1"/>
  <c r="EA54" i="16"/>
  <c r="CK52" i="16"/>
  <c r="CK55" i="16" s="1"/>
  <c r="DX54" i="16"/>
  <c r="FS52" i="16"/>
  <c r="FS55" i="16" s="1"/>
  <c r="FF52" i="16"/>
  <c r="FF55" i="16" s="1"/>
  <c r="AC52" i="16"/>
  <c r="AC55" i="16" s="1"/>
  <c r="AR52" i="16"/>
  <c r="AR55" i="16" s="1"/>
  <c r="AR54" i="16"/>
  <c r="F54" i="16"/>
  <c r="AI48" i="16"/>
  <c r="AL36" i="16"/>
  <c r="AL48" i="16" s="1"/>
  <c r="FI48" i="16"/>
  <c r="V48" i="16"/>
  <c r="AO48" i="16"/>
  <c r="AS48" i="16"/>
  <c r="BO48" i="16"/>
  <c r="BS48" i="16"/>
  <c r="AM13" i="16"/>
  <c r="AN36" i="16"/>
  <c r="AN48" i="16" s="1"/>
  <c r="FR48" i="16"/>
  <c r="DR48" i="16"/>
  <c r="FM48" i="16"/>
  <c r="D24" i="16"/>
  <c r="D36" i="16" s="1"/>
  <c r="D48" i="16" s="1"/>
  <c r="D52" i="16" s="1"/>
  <c r="D55" i="16" s="1"/>
  <c r="BZ48" i="16"/>
  <c r="E8" i="7"/>
  <c r="G8" i="7" s="1"/>
  <c r="E50" i="5"/>
  <c r="G50" i="5" s="1"/>
  <c r="E50" i="7"/>
  <c r="G50" i="7" s="1"/>
  <c r="E108" i="7"/>
  <c r="G108" i="7" s="1"/>
  <c r="H66" i="5"/>
  <c r="H160" i="5"/>
  <c r="H217" i="7"/>
  <c r="H77" i="7"/>
  <c r="H80" i="7"/>
  <c r="H140" i="5"/>
  <c r="H104" i="5"/>
  <c r="H208" i="5"/>
  <c r="H70" i="7"/>
  <c r="H178" i="5"/>
  <c r="H78" i="7"/>
  <c r="H39" i="7"/>
  <c r="H51" i="5"/>
  <c r="H215" i="7"/>
  <c r="H182" i="5"/>
  <c r="H176" i="7"/>
  <c r="H59" i="7"/>
  <c r="H80" i="5"/>
  <c r="H147" i="7"/>
  <c r="H238" i="5"/>
  <c r="H98" i="7"/>
  <c r="I98" i="7" s="1"/>
  <c r="H70" i="5"/>
  <c r="H110" i="5"/>
  <c r="H93" i="7"/>
  <c r="H35" i="5"/>
  <c r="E33" i="7"/>
  <c r="G33" i="7" s="1"/>
  <c r="E100" i="7"/>
  <c r="G100" i="7" s="1"/>
  <c r="E100" i="5"/>
  <c r="G100" i="5" s="1"/>
  <c r="E97" i="5"/>
  <c r="E108" i="5"/>
  <c r="G108" i="5" s="1"/>
  <c r="E76" i="5"/>
  <c r="G76" i="5" s="1"/>
  <c r="E101" i="7"/>
  <c r="G101" i="7" s="1"/>
  <c r="E76" i="7"/>
  <c r="G76" i="7" s="1"/>
  <c r="E53" i="7"/>
  <c r="G53" i="7" s="1"/>
  <c r="E11" i="7"/>
  <c r="G11" i="7" s="1"/>
  <c r="E17" i="7"/>
  <c r="E17" i="5"/>
  <c r="E33" i="5"/>
  <c r="G33" i="5" s="1"/>
  <c r="E11" i="5"/>
  <c r="G11" i="5" s="1"/>
  <c r="E48" i="7"/>
  <c r="G48" i="7" s="1"/>
  <c r="E241" i="7"/>
  <c r="G241" i="7" s="1"/>
  <c r="E85" i="5"/>
  <c r="G85" i="5" s="1"/>
  <c r="E241" i="5"/>
  <c r="G241" i="5" s="1"/>
  <c r="E24" i="7"/>
  <c r="G24" i="7" s="1"/>
  <c r="E85" i="7"/>
  <c r="G85" i="7" s="1"/>
  <c r="E34" i="7"/>
  <c r="G34" i="7" s="1"/>
  <c r="E35" i="5"/>
  <c r="G35" i="5" s="1"/>
  <c r="E25" i="5"/>
  <c r="G25" i="5" s="1"/>
  <c r="E35" i="7"/>
  <c r="G35" i="7" s="1"/>
  <c r="E25" i="7"/>
  <c r="G25" i="7" s="1"/>
  <c r="E68" i="5"/>
  <c r="G68" i="5" s="1"/>
  <c r="E44" i="7"/>
  <c r="G44" i="7" s="1"/>
  <c r="E64" i="5"/>
  <c r="G64" i="5" s="1"/>
  <c r="E91" i="7"/>
  <c r="G91" i="7" s="1"/>
  <c r="E86" i="7"/>
  <c r="G86" i="7" s="1"/>
  <c r="E42" i="5"/>
  <c r="G42" i="5" s="1"/>
  <c r="E54" i="7"/>
  <c r="G54" i="7" s="1"/>
  <c r="E20" i="7"/>
  <c r="G20" i="7" s="1"/>
  <c r="E83" i="7"/>
  <c r="G83" i="7" s="1"/>
  <c r="E92" i="7"/>
  <c r="G92" i="7" s="1"/>
  <c r="E69" i="7"/>
  <c r="G69" i="7" s="1"/>
  <c r="E55" i="5"/>
  <c r="G55" i="5" s="1"/>
  <c r="E9" i="5"/>
  <c r="G9" i="5" s="1"/>
  <c r="E9" i="7"/>
  <c r="G9" i="7" s="1"/>
  <c r="E24" i="5"/>
  <c r="G24" i="5" s="1"/>
  <c r="E80" i="5"/>
  <c r="G80" i="5" s="1"/>
  <c r="E83" i="5"/>
  <c r="G83" i="5" s="1"/>
  <c r="E56" i="7"/>
  <c r="G56" i="7" s="1"/>
  <c r="E68" i="7"/>
  <c r="G68" i="7" s="1"/>
  <c r="E80" i="7"/>
  <c r="G80" i="7" s="1"/>
  <c r="H168" i="5"/>
  <c r="H92" i="5"/>
  <c r="H192" i="7"/>
  <c r="H206" i="7"/>
  <c r="H152" i="5"/>
  <c r="H199" i="5"/>
  <c r="H22" i="7"/>
  <c r="H39" i="5"/>
  <c r="H149" i="7"/>
  <c r="H163" i="5"/>
  <c r="H242" i="7"/>
  <c r="H150" i="7"/>
  <c r="H214" i="5"/>
  <c r="H204" i="5"/>
  <c r="H138" i="7"/>
  <c r="H200" i="7"/>
  <c r="H183" i="7"/>
  <c r="H160" i="7"/>
  <c r="H22" i="5"/>
  <c r="H87" i="7"/>
  <c r="H193" i="5"/>
  <c r="H156" i="5"/>
  <c r="H237" i="7"/>
  <c r="H24" i="5"/>
  <c r="H117" i="7"/>
  <c r="H55" i="5"/>
  <c r="H115" i="5"/>
  <c r="H167" i="5"/>
  <c r="H159" i="5"/>
  <c r="H18" i="7"/>
  <c r="H187" i="5"/>
  <c r="H197" i="5"/>
  <c r="H68" i="7"/>
  <c r="H174" i="5"/>
  <c r="H146" i="7"/>
  <c r="H170" i="7"/>
  <c r="H175" i="5"/>
  <c r="H120" i="5"/>
  <c r="H74" i="7"/>
  <c r="H194" i="5"/>
  <c r="H133" i="7"/>
  <c r="H67" i="5"/>
  <c r="H239" i="7"/>
  <c r="H63" i="7"/>
  <c r="H138" i="5"/>
  <c r="H243" i="5"/>
  <c r="H122" i="7"/>
  <c r="H119" i="5"/>
  <c r="H195" i="5"/>
  <c r="H104" i="7"/>
  <c r="H41" i="7"/>
  <c r="H36" i="5"/>
  <c r="H25" i="7"/>
  <c r="H211" i="7"/>
  <c r="H21" i="5"/>
  <c r="H136" i="5"/>
  <c r="H204" i="7"/>
  <c r="H29" i="7"/>
  <c r="H71" i="5"/>
  <c r="H176" i="5"/>
  <c r="H129" i="7"/>
  <c r="H83" i="5"/>
  <c r="H131" i="5"/>
  <c r="H14" i="5"/>
  <c r="H107" i="7"/>
  <c r="H191" i="7"/>
  <c r="H87" i="5"/>
  <c r="H146" i="5"/>
  <c r="H181" i="5"/>
  <c r="H121" i="7"/>
  <c r="H29" i="5"/>
  <c r="H190" i="5"/>
  <c r="H18" i="5"/>
  <c r="H81" i="5"/>
  <c r="H98" i="5"/>
  <c r="I98" i="5" s="1"/>
  <c r="H144" i="7"/>
  <c r="H86" i="7"/>
  <c r="H129" i="5"/>
  <c r="H88" i="7"/>
  <c r="H238" i="7"/>
  <c r="H184" i="5"/>
  <c r="H180" i="7"/>
  <c r="H69" i="5"/>
  <c r="H246" i="7"/>
  <c r="H166" i="5"/>
  <c r="H118" i="5"/>
  <c r="H30" i="5"/>
  <c r="H31" i="7"/>
  <c r="H155" i="7"/>
  <c r="H157" i="7"/>
  <c r="H133" i="5"/>
  <c r="H219" i="5"/>
  <c r="H40" i="7"/>
  <c r="H208" i="7"/>
  <c r="H120" i="7"/>
  <c r="H46" i="5"/>
  <c r="H234" i="7"/>
  <c r="H139" i="5"/>
  <c r="H242" i="5"/>
  <c r="H125" i="5"/>
  <c r="H161" i="7"/>
  <c r="H83" i="7"/>
  <c r="H210" i="7"/>
  <c r="H209" i="5"/>
  <c r="H205" i="5"/>
  <c r="H73" i="7"/>
  <c r="H188" i="7"/>
  <c r="H220" i="5"/>
  <c r="H132" i="7"/>
  <c r="H45" i="5"/>
  <c r="H107" i="5"/>
  <c r="H243" i="7"/>
  <c r="H49" i="5"/>
  <c r="H38" i="7"/>
  <c r="H215" i="5"/>
  <c r="H62" i="7"/>
  <c r="H137" i="7"/>
  <c r="H115" i="7"/>
  <c r="H135" i="7"/>
  <c r="H78" i="5"/>
  <c r="H183" i="5"/>
  <c r="H202" i="7"/>
  <c r="H73" i="5"/>
  <c r="H109" i="7"/>
  <c r="H203" i="7"/>
  <c r="H27" i="5"/>
  <c r="H241" i="7"/>
  <c r="H196" i="7"/>
  <c r="H181" i="7"/>
  <c r="H114" i="5"/>
  <c r="H84" i="7"/>
  <c r="H59" i="5"/>
  <c r="H145" i="7"/>
  <c r="H189" i="5"/>
  <c r="H148" i="5"/>
  <c r="H148" i="7"/>
  <c r="H194" i="7"/>
  <c r="H19" i="5"/>
  <c r="H143" i="7"/>
  <c r="H24" i="7"/>
  <c r="H21" i="7"/>
  <c r="H106" i="7"/>
  <c r="H82" i="5"/>
  <c r="H16" i="7"/>
  <c r="H236" i="5"/>
  <c r="H12" i="7"/>
  <c r="H64" i="7"/>
  <c r="H34" i="5"/>
  <c r="H216" i="5"/>
  <c r="H126" i="5"/>
  <c r="H157" i="5"/>
  <c r="H7" i="7"/>
  <c r="H117" i="5"/>
  <c r="H123" i="7"/>
  <c r="H128" i="7"/>
  <c r="H126" i="7"/>
  <c r="H103" i="7"/>
  <c r="H207" i="7"/>
  <c r="H13" i="7"/>
  <c r="H20" i="5"/>
  <c r="H43" i="5"/>
  <c r="H82" i="7"/>
  <c r="H79" i="5"/>
  <c r="H141" i="7"/>
  <c r="H169" i="5"/>
  <c r="H69" i="7"/>
  <c r="H20" i="7"/>
  <c r="H114" i="7"/>
  <c r="H177" i="7"/>
  <c r="H89" i="5"/>
  <c r="H27" i="7"/>
  <c r="H122" i="5"/>
  <c r="H137" i="5"/>
  <c r="H125" i="7"/>
  <c r="H57" i="5"/>
  <c r="H239" i="5"/>
  <c r="H127" i="5"/>
  <c r="H134" i="5"/>
  <c r="H198" i="7"/>
  <c r="H197" i="7"/>
  <c r="H8" i="7"/>
  <c r="H191" i="5"/>
  <c r="H19" i="7"/>
  <c r="H36" i="7"/>
  <c r="H43" i="7"/>
  <c r="H184" i="7"/>
  <c r="H58" i="5"/>
  <c r="H165" i="5"/>
  <c r="H47" i="7"/>
  <c r="H54" i="5"/>
  <c r="H13" i="5"/>
  <c r="H195" i="7"/>
  <c r="H61" i="7"/>
  <c r="H186" i="5"/>
  <c r="H127" i="7"/>
  <c r="H207" i="5"/>
  <c r="H165" i="7"/>
  <c r="H124" i="5"/>
  <c r="H46" i="7"/>
  <c r="H57" i="7"/>
  <c r="H62" i="5"/>
  <c r="H173" i="5"/>
  <c r="H139" i="7"/>
  <c r="H8" i="5"/>
  <c r="H164" i="5"/>
  <c r="H156" i="7"/>
  <c r="H60" i="5"/>
  <c r="H203" i="5"/>
  <c r="H42" i="7"/>
  <c r="H48" i="5"/>
  <c r="H144" i="5"/>
  <c r="H123" i="5"/>
  <c r="H136" i="7"/>
  <c r="H14" i="7"/>
  <c r="H93" i="5"/>
  <c r="H63" i="5"/>
  <c r="H48" i="7"/>
  <c r="H37" i="5"/>
  <c r="H26" i="7"/>
  <c r="H79" i="7"/>
  <c r="H171" i="5"/>
  <c r="H37" i="7"/>
  <c r="H128" i="5"/>
  <c r="H52" i="7"/>
  <c r="H143" i="5"/>
  <c r="H169" i="7"/>
  <c r="H65" i="7"/>
  <c r="H54" i="7"/>
  <c r="H202" i="5"/>
  <c r="H108" i="7"/>
  <c r="H174" i="7"/>
  <c r="H44" i="7"/>
  <c r="H72" i="5"/>
  <c r="H12" i="5"/>
  <c r="H237" i="5"/>
  <c r="H60" i="7"/>
  <c r="H111" i="7"/>
  <c r="H47" i="5"/>
  <c r="H68" i="5"/>
  <c r="H201" i="7"/>
  <c r="H66" i="7"/>
  <c r="H212" i="5"/>
  <c r="H214" i="7"/>
  <c r="H153" i="7"/>
  <c r="H235" i="5"/>
  <c r="H131" i="7"/>
  <c r="H217" i="5"/>
  <c r="H72" i="7"/>
  <c r="H76" i="7"/>
  <c r="H154" i="5"/>
  <c r="H190" i="7"/>
  <c r="H205" i="7"/>
  <c r="H84" i="5"/>
  <c r="H185" i="5"/>
  <c r="H35" i="7"/>
  <c r="H16" i="5"/>
  <c r="H32" i="5"/>
  <c r="H175" i="7"/>
  <c r="H26" i="5"/>
  <c r="H33" i="7"/>
  <c r="H196" i="5"/>
  <c r="H206" i="5"/>
  <c r="H105" i="7"/>
  <c r="H81" i="7"/>
  <c r="H178" i="7"/>
  <c r="H55" i="7"/>
  <c r="H45" i="7"/>
  <c r="H142" i="7"/>
  <c r="H159" i="7"/>
  <c r="H76" i="5"/>
  <c r="H189" i="7"/>
  <c r="H64" i="5"/>
  <c r="H65" i="5"/>
  <c r="H56" i="7"/>
  <c r="H34" i="7"/>
  <c r="H245" i="7"/>
  <c r="H241" i="5"/>
  <c r="H220" i="7"/>
  <c r="H150" i="5"/>
  <c r="H180" i="5"/>
  <c r="H212" i="7"/>
  <c r="H213" i="5"/>
  <c r="H213" i="7"/>
  <c r="H113" i="7"/>
  <c r="H31" i="5"/>
  <c r="H153" i="5"/>
  <c r="H235" i="7"/>
  <c r="H186" i="7"/>
  <c r="H211" i="5"/>
  <c r="H246" i="5"/>
  <c r="H116" i="5"/>
  <c r="H61" i="5"/>
  <c r="H56" i="5"/>
  <c r="H149" i="5"/>
  <c r="H170" i="5"/>
  <c r="H40" i="5"/>
  <c r="H179" i="5"/>
  <c r="H147" i="5"/>
  <c r="H201" i="5"/>
  <c r="H135" i="5"/>
  <c r="H108" i="5"/>
  <c r="H11" i="5"/>
  <c r="H151" i="5"/>
  <c r="H102" i="7"/>
  <c r="H106" i="5"/>
  <c r="H11" i="7"/>
  <c r="H140" i="7"/>
  <c r="H50" i="7"/>
  <c r="H132" i="5"/>
  <c r="H130" i="7"/>
  <c r="H158" i="7"/>
  <c r="H209" i="7"/>
  <c r="H67" i="7"/>
  <c r="H216" i="7"/>
  <c r="H187" i="7"/>
  <c r="H162" i="5"/>
  <c r="H25" i="5"/>
  <c r="H109" i="5"/>
  <c r="H33" i="5"/>
  <c r="H111" i="5"/>
  <c r="H49" i="7"/>
  <c r="H105" i="5"/>
  <c r="H198" i="5"/>
  <c r="H102" i="5"/>
  <c r="H75" i="7"/>
  <c r="H7" i="5"/>
  <c r="H103" i="5"/>
  <c r="H38" i="5"/>
  <c r="H245" i="5"/>
  <c r="H10" i="5"/>
  <c r="H30" i="7"/>
  <c r="H44" i="5"/>
  <c r="H9" i="7"/>
  <c r="H51" i="7"/>
  <c r="H155" i="5"/>
  <c r="H182" i="7"/>
  <c r="H164" i="7"/>
  <c r="H119" i="7"/>
  <c r="H168" i="7"/>
  <c r="H121" i="5"/>
  <c r="H58" i="7"/>
  <c r="H236" i="7"/>
  <c r="H219" i="7"/>
  <c r="H161" i="5"/>
  <c r="H193" i="7"/>
  <c r="H52" i="5"/>
  <c r="H192" i="5"/>
  <c r="H124" i="7"/>
  <c r="H92" i="7"/>
  <c r="H162" i="7"/>
  <c r="H166" i="7"/>
  <c r="H41" i="5"/>
  <c r="H151" i="7"/>
  <c r="H53" i="7"/>
  <c r="H167" i="7"/>
  <c r="H116" i="7"/>
  <c r="H145" i="5"/>
  <c r="H188" i="5"/>
  <c r="H177" i="5"/>
  <c r="H163" i="7"/>
  <c r="H141" i="5"/>
  <c r="H75" i="5"/>
  <c r="H185" i="7"/>
  <c r="H74" i="5"/>
  <c r="H172" i="7"/>
  <c r="H200" i="5"/>
  <c r="H172" i="5"/>
  <c r="H173" i="7"/>
  <c r="H113" i="5"/>
  <c r="H88" i="5"/>
  <c r="H50" i="5"/>
  <c r="H199" i="7"/>
  <c r="H85" i="7"/>
  <c r="H71" i="7"/>
  <c r="H171" i="7"/>
  <c r="H179" i="7"/>
  <c r="H9" i="5"/>
  <c r="H234" i="5"/>
  <c r="H158" i="5"/>
  <c r="H53" i="5"/>
  <c r="H42" i="5"/>
  <c r="H134" i="7"/>
  <c r="H142" i="5"/>
  <c r="H210" i="5"/>
  <c r="H32" i="7"/>
  <c r="H152" i="7"/>
  <c r="H89" i="7"/>
  <c r="H154" i="7"/>
  <c r="H118" i="7"/>
  <c r="H130" i="5"/>
  <c r="H86" i="5"/>
  <c r="H10" i="7"/>
  <c r="H77" i="5"/>
  <c r="H110" i="7"/>
  <c r="H85" i="5"/>
  <c r="E93" i="7"/>
  <c r="G93" i="7" s="1"/>
  <c r="E88" i="7"/>
  <c r="G88" i="7" s="1"/>
  <c r="E59" i="7"/>
  <c r="G59" i="7" s="1"/>
  <c r="E47" i="5"/>
  <c r="G47" i="5" s="1"/>
  <c r="E65" i="5"/>
  <c r="G65" i="5" s="1"/>
  <c r="E55" i="7"/>
  <c r="G55" i="7" s="1"/>
  <c r="E72" i="7"/>
  <c r="G72" i="7" s="1"/>
  <c r="E13" i="5"/>
  <c r="G13" i="5" s="1"/>
  <c r="E91" i="5"/>
  <c r="G91" i="5" s="1"/>
  <c r="E94" i="5"/>
  <c r="G94" i="5" s="1"/>
  <c r="E66" i="5"/>
  <c r="G66" i="5" s="1"/>
  <c r="E49" i="7"/>
  <c r="G49" i="7" s="1"/>
  <c r="E22" i="5"/>
  <c r="G22" i="5" s="1"/>
  <c r="E60" i="5"/>
  <c r="G60" i="5" s="1"/>
  <c r="E226" i="5"/>
  <c r="E41" i="5"/>
  <c r="G41" i="5" s="1"/>
  <c r="E45" i="7"/>
  <c r="G45" i="7" s="1"/>
  <c r="E234" i="7"/>
  <c r="G234" i="7" s="1"/>
  <c r="E226" i="7"/>
  <c r="E79" i="7"/>
  <c r="G79" i="7" s="1"/>
  <c r="E58" i="7"/>
  <c r="G58" i="7" s="1"/>
  <c r="E65" i="7"/>
  <c r="G65" i="7" s="1"/>
  <c r="E88" i="5"/>
  <c r="G88" i="5" s="1"/>
  <c r="E14" i="7"/>
  <c r="G14" i="7" s="1"/>
  <c r="E87" i="5"/>
  <c r="G87" i="5" s="1"/>
  <c r="E63" i="7"/>
  <c r="G63" i="7" s="1"/>
  <c r="E61" i="7"/>
  <c r="G61" i="7" s="1"/>
  <c r="E61" i="5"/>
  <c r="G61" i="5" s="1"/>
  <c r="E46" i="5"/>
  <c r="G46" i="5" s="1"/>
  <c r="E66" i="7"/>
  <c r="G66" i="7" s="1"/>
  <c r="E77" i="7"/>
  <c r="G77" i="7" s="1"/>
  <c r="E47" i="7"/>
  <c r="G47" i="7" s="1"/>
  <c r="E77" i="5"/>
  <c r="G77" i="5" s="1"/>
  <c r="E39" i="7"/>
  <c r="G39" i="7" s="1"/>
  <c r="E64" i="7"/>
  <c r="G64" i="7" s="1"/>
  <c r="E30" i="7"/>
  <c r="G30" i="7" s="1"/>
  <c r="E53" i="5"/>
  <c r="G53" i="5" s="1"/>
  <c r="E51" i="5"/>
  <c r="G51" i="5" s="1"/>
  <c r="E42" i="7"/>
  <c r="G42" i="7" s="1"/>
  <c r="E48" i="5"/>
  <c r="G48" i="5" s="1"/>
  <c r="E34" i="5"/>
  <c r="G34" i="5" s="1"/>
  <c r="E54" i="5"/>
  <c r="G54" i="5" s="1"/>
  <c r="E20" i="5"/>
  <c r="G20" i="5" s="1"/>
  <c r="E52" i="7"/>
  <c r="G52" i="7" s="1"/>
  <c r="E73" i="7"/>
  <c r="G73" i="7" s="1"/>
  <c r="E92" i="5"/>
  <c r="G92" i="5" s="1"/>
  <c r="E72" i="5"/>
  <c r="G72" i="5" s="1"/>
  <c r="E69" i="5"/>
  <c r="G69" i="5" s="1"/>
  <c r="E89" i="5"/>
  <c r="G89" i="5" s="1"/>
  <c r="E44" i="5"/>
  <c r="G44" i="5" s="1"/>
  <c r="E86" i="5"/>
  <c r="G86" i="5" s="1"/>
  <c r="E94" i="7"/>
  <c r="G94" i="7" s="1"/>
  <c r="E74" i="7"/>
  <c r="G74" i="7" s="1"/>
  <c r="E58" i="5"/>
  <c r="G58" i="5" s="1"/>
  <c r="E74" i="5"/>
  <c r="G74" i="5" s="1"/>
  <c r="E51" i="7"/>
  <c r="G51" i="7" s="1"/>
  <c r="E26" i="7"/>
  <c r="G26" i="7" s="1"/>
  <c r="E36" i="7"/>
  <c r="G36" i="7" s="1"/>
  <c r="E18" i="5"/>
  <c r="G18" i="5" s="1"/>
  <c r="E52" i="5"/>
  <c r="G52" i="5" s="1"/>
  <c r="E40" i="7"/>
  <c r="G40" i="7" s="1"/>
  <c r="E59" i="5"/>
  <c r="G59" i="5" s="1"/>
  <c r="E14" i="5"/>
  <c r="G14" i="5" s="1"/>
  <c r="E39" i="5"/>
  <c r="G39" i="5" s="1"/>
  <c r="E38" i="5"/>
  <c r="G38" i="5" s="1"/>
  <c r="E60" i="7"/>
  <c r="G60" i="7" s="1"/>
  <c r="E18" i="7"/>
  <c r="G18" i="7" s="1"/>
  <c r="E90" i="7"/>
  <c r="G90" i="7" s="1"/>
  <c r="E75" i="7"/>
  <c r="G75" i="7" s="1"/>
  <c r="E237" i="5"/>
  <c r="G237" i="5" s="1"/>
  <c r="E234" i="5"/>
  <c r="G234" i="5" s="1"/>
  <c r="E41" i="7"/>
  <c r="G41" i="7" s="1"/>
  <c r="E62" i="7"/>
  <c r="G62" i="7" s="1"/>
  <c r="E57" i="7"/>
  <c r="G57" i="7" s="1"/>
  <c r="E21" i="5"/>
  <c r="G21" i="5" s="1"/>
  <c r="E96" i="7"/>
  <c r="E96" i="5"/>
  <c r="E82" i="5"/>
  <c r="G82" i="5" s="1"/>
  <c r="E67" i="5"/>
  <c r="G67" i="5" s="1"/>
  <c r="E67" i="7"/>
  <c r="G67" i="7" s="1"/>
  <c r="E27" i="5"/>
  <c r="E238" i="7"/>
  <c r="G238" i="7" s="1"/>
  <c r="E30" i="5"/>
  <c r="G30" i="5" s="1"/>
  <c r="E31" i="7"/>
  <c r="G31" i="7" s="1"/>
  <c r="E95" i="5"/>
  <c r="G95" i="5" s="1"/>
  <c r="E27" i="7"/>
  <c r="G27" i="7" s="1"/>
  <c r="E73" i="5"/>
  <c r="G73" i="5" s="1"/>
  <c r="E75" i="5"/>
  <c r="G75" i="5" s="1"/>
  <c r="E70" i="7"/>
  <c r="G70" i="7" s="1"/>
  <c r="E70" i="5"/>
  <c r="G70" i="5" s="1"/>
  <c r="E16" i="7"/>
  <c r="E16" i="5"/>
  <c r="E63" i="5"/>
  <c r="G63" i="5" s="1"/>
  <c r="E12" i="7"/>
  <c r="G12" i="7" s="1"/>
  <c r="E21" i="7"/>
  <c r="G21" i="7" s="1"/>
  <c r="E82" i="7"/>
  <c r="G82" i="7" s="1"/>
  <c r="E57" i="5"/>
  <c r="G57" i="5" s="1"/>
  <c r="E238" i="5"/>
  <c r="G238" i="5" s="1"/>
  <c r="E240" i="7"/>
  <c r="E31" i="5"/>
  <c r="G31" i="5" s="1"/>
  <c r="E89" i="7"/>
  <c r="G89" i="7" s="1"/>
  <c r="E237" i="7"/>
  <c r="G237" i="7" s="1"/>
  <c r="E90" i="5"/>
  <c r="G90" i="5" s="1"/>
  <c r="E32" i="5"/>
  <c r="G32" i="5" s="1"/>
  <c r="E240" i="5"/>
  <c r="E32" i="7"/>
  <c r="G32" i="7" s="1"/>
  <c r="E37" i="5"/>
  <c r="G37" i="5" s="1"/>
  <c r="E79" i="5"/>
  <c r="G79" i="5" s="1"/>
  <c r="E46" i="7"/>
  <c r="G46" i="7" s="1"/>
  <c r="E45" i="5"/>
  <c r="G45" i="5" s="1"/>
  <c r="E43" i="7"/>
  <c r="G43" i="7" s="1"/>
  <c r="E43" i="5"/>
  <c r="G43" i="5" s="1"/>
  <c r="E38" i="7"/>
  <c r="G38" i="7" s="1"/>
  <c r="E36" i="5"/>
  <c r="G36" i="5" s="1"/>
  <c r="E62" i="5"/>
  <c r="G62" i="5" s="1"/>
  <c r="E56" i="5"/>
  <c r="G56" i="5" s="1"/>
  <c r="E13" i="7"/>
  <c r="G13" i="7" s="1"/>
  <c r="E71" i="7"/>
  <c r="G71" i="7" s="1"/>
  <c r="E93" i="5"/>
  <c r="G93" i="5" s="1"/>
  <c r="E87" i="7"/>
  <c r="G87" i="7" s="1"/>
  <c r="E22" i="7"/>
  <c r="G22" i="7" s="1"/>
  <c r="E84" i="7"/>
  <c r="G84" i="7" s="1"/>
  <c r="E84" i="5"/>
  <c r="G84" i="5" s="1"/>
  <c r="E81" i="7"/>
  <c r="G81" i="7" s="1"/>
  <c r="E26" i="5"/>
  <c r="G26" i="5" s="1"/>
  <c r="E95" i="7"/>
  <c r="G95" i="7" s="1"/>
  <c r="E81" i="5"/>
  <c r="G81" i="5" s="1"/>
  <c r="E71" i="5"/>
  <c r="G71" i="5" s="1"/>
  <c r="E12" i="5"/>
  <c r="G12" i="5" s="1"/>
  <c r="E97" i="7"/>
  <c r="E49" i="5"/>
  <c r="G49" i="5" s="1"/>
  <c r="E37" i="7"/>
  <c r="G37" i="7" s="1"/>
  <c r="E8" i="5"/>
  <c r="E40" i="5"/>
  <c r="DQ52" i="16"/>
  <c r="DQ55" i="16" s="1"/>
  <c r="DE54" i="16"/>
  <c r="DE52" i="16"/>
  <c r="DE55" i="16" s="1"/>
  <c r="GH54" i="16"/>
  <c r="GH52" i="16"/>
  <c r="GH55" i="16" s="1"/>
  <c r="CV54" i="16"/>
  <c r="CV52" i="16"/>
  <c r="CV55" i="16" s="1"/>
  <c r="FK54" i="16"/>
  <c r="AH54" i="16"/>
  <c r="CX52" i="16"/>
  <c r="CX55" i="16" s="1"/>
  <c r="EZ54" i="16"/>
  <c r="U54" i="16"/>
  <c r="U52" i="16"/>
  <c r="U55" i="16" s="1"/>
  <c r="EQ52" i="16"/>
  <c r="EQ55" i="16" s="1"/>
  <c r="EQ54" i="16"/>
  <c r="BV54" i="16"/>
  <c r="BW52" i="16"/>
  <c r="BW55" i="16" s="1"/>
  <c r="BW54" i="16"/>
  <c r="FL52" i="16"/>
  <c r="FL55" i="16" s="1"/>
  <c r="FU52" i="16"/>
  <c r="FU55" i="16" s="1"/>
  <c r="FU54" i="16"/>
  <c r="CS54" i="16"/>
  <c r="CS52" i="16"/>
  <c r="CS55" i="16" s="1"/>
  <c r="FB54" i="16"/>
  <c r="GD54" i="16"/>
  <c r="CO54" i="16"/>
  <c r="FD54" i="16"/>
  <c r="BB48" i="16"/>
  <c r="BK48" i="16"/>
  <c r="Y48" i="16"/>
  <c r="CD48" i="16"/>
  <c r="CP48" i="16"/>
  <c r="GK52" i="16" l="1"/>
  <c r="GK55" i="16" s="1"/>
  <c r="BH52" i="16"/>
  <c r="BH55" i="16" s="1"/>
  <c r="DF52" i="16"/>
  <c r="DF55" i="16" s="1"/>
  <c r="EK54" i="16"/>
  <c r="BX54" i="16"/>
  <c r="BX52" i="16"/>
  <c r="BX55" i="16" s="1"/>
  <c r="BN54" i="16"/>
  <c r="BR54" i="16"/>
  <c r="AQ54" i="16"/>
  <c r="T52" i="16"/>
  <c r="T55" i="16" s="1"/>
  <c r="CM54" i="16"/>
  <c r="EL54" i="16"/>
  <c r="AU52" i="16"/>
  <c r="AU55" i="16" s="1"/>
  <c r="BA54" i="16"/>
  <c r="D54" i="16"/>
  <c r="AY52" i="16"/>
  <c r="AY55" i="16" s="1"/>
  <c r="FQ52" i="16"/>
  <c r="FQ55" i="16" s="1"/>
  <c r="FX54" i="16"/>
  <c r="BE52" i="16"/>
  <c r="BE55" i="16" s="1"/>
  <c r="BF54" i="16"/>
  <c r="GJ52" i="16"/>
  <c r="GJ55" i="16" s="1"/>
  <c r="L54" i="16"/>
  <c r="DP54" i="16"/>
  <c r="DB52" i="16"/>
  <c r="DB55" i="16" s="1"/>
  <c r="ET52" i="16"/>
  <c r="ET55" i="16" s="1"/>
  <c r="CR52" i="16"/>
  <c r="CR55" i="16" s="1"/>
  <c r="CY54" i="16"/>
  <c r="AE54" i="16"/>
  <c r="AF54" i="16"/>
  <c r="BQ52" i="16"/>
  <c r="BQ55" i="16" s="1"/>
  <c r="S54" i="16"/>
  <c r="O52" i="16"/>
  <c r="O55" i="16" s="1"/>
  <c r="X52" i="16"/>
  <c r="X55" i="16" s="1"/>
  <c r="H52" i="16"/>
  <c r="H55" i="16" s="1"/>
  <c r="BI52" i="16"/>
  <c r="BI55" i="16" s="1"/>
  <c r="CA54" i="16"/>
  <c r="AJ54" i="16"/>
  <c r="AV54" i="16"/>
  <c r="EY54" i="16"/>
  <c r="FW54" i="16"/>
  <c r="DN52" i="16"/>
  <c r="DN55" i="16" s="1"/>
  <c r="DA52" i="16"/>
  <c r="DA55" i="16" s="1"/>
  <c r="EP52" i="16"/>
  <c r="EP55" i="16" s="1"/>
  <c r="BU54" i="16"/>
  <c r="CF54" i="16"/>
  <c r="CJ54" i="16"/>
  <c r="EF52" i="16"/>
  <c r="EF55" i="16" s="1"/>
  <c r="ED52" i="16"/>
  <c r="ED55" i="16" s="1"/>
  <c r="DC54" i="16"/>
  <c r="AM55" i="16"/>
  <c r="CQ54" i="16"/>
  <c r="CT54" i="16"/>
  <c r="FV54" i="16"/>
  <c r="FP52" i="16"/>
  <c r="FP55" i="16" s="1"/>
  <c r="BD54" i="16"/>
  <c r="DT54" i="16"/>
  <c r="GG52" i="16"/>
  <c r="GG55" i="16" s="1"/>
  <c r="GG54" i="16"/>
  <c r="AK54" i="16"/>
  <c r="EI54" i="16"/>
  <c r="CN52" i="16"/>
  <c r="CN55" i="16" s="1"/>
  <c r="DD54" i="16"/>
  <c r="DZ52" i="16"/>
  <c r="DZ55" i="16" s="1"/>
  <c r="CH52" i="16"/>
  <c r="CH55" i="16" s="1"/>
  <c r="DV52" i="16"/>
  <c r="DV55" i="16" s="1"/>
  <c r="EJ52" i="16"/>
  <c r="EJ55" i="16" s="1"/>
  <c r="FC54" i="16"/>
  <c r="FC52" i="16"/>
  <c r="FC55" i="16" s="1"/>
  <c r="DJ54" i="16"/>
  <c r="EX52" i="16"/>
  <c r="EX55" i="16" s="1"/>
  <c r="FJ52" i="16"/>
  <c r="FJ55" i="16" s="1"/>
  <c r="FJ54" i="16"/>
  <c r="BM54" i="16"/>
  <c r="BM52" i="16"/>
  <c r="BM55" i="16" s="1"/>
  <c r="AM54" i="16"/>
  <c r="G52" i="16"/>
  <c r="G55" i="16" s="1"/>
  <c r="K52" i="16"/>
  <c r="K55" i="16" s="1"/>
  <c r="K54" i="16"/>
  <c r="DW54" i="16"/>
  <c r="DW52" i="16"/>
  <c r="DW55" i="16" s="1"/>
  <c r="AA52" i="16"/>
  <c r="AA55" i="16" s="1"/>
  <c r="AA54" i="16"/>
  <c r="CU54" i="16"/>
  <c r="CU52" i="16"/>
  <c r="CU55" i="16" s="1"/>
  <c r="FZ54" i="16"/>
  <c r="FZ52" i="16"/>
  <c r="FZ55" i="16" s="1"/>
  <c r="FO54" i="16"/>
  <c r="FO52" i="16"/>
  <c r="FO55" i="16" s="1"/>
  <c r="DG54" i="16"/>
  <c r="DG52" i="16"/>
  <c r="DG55" i="16" s="1"/>
  <c r="EH52" i="16"/>
  <c r="EH55" i="16" s="1"/>
  <c r="EH54" i="16"/>
  <c r="FG52" i="16"/>
  <c r="FG55" i="16" s="1"/>
  <c r="FG54" i="16"/>
  <c r="EV52" i="16"/>
  <c r="EV55" i="16" s="1"/>
  <c r="EV54" i="16"/>
  <c r="AW52" i="16"/>
  <c r="AW55" i="16" s="1"/>
  <c r="AW54" i="16"/>
  <c r="M54" i="16"/>
  <c r="M52" i="16"/>
  <c r="M55" i="16" s="1"/>
  <c r="AT54" i="16"/>
  <c r="AT52" i="16"/>
  <c r="AT55" i="16" s="1"/>
  <c r="FN54" i="16"/>
  <c r="FN52" i="16"/>
  <c r="FN55" i="16" s="1"/>
  <c r="AP54" i="16"/>
  <c r="AP52" i="16"/>
  <c r="AP55" i="16" s="1"/>
  <c r="DK54" i="16"/>
  <c r="DK52" i="16"/>
  <c r="DK55" i="16" s="1"/>
  <c r="J52" i="16"/>
  <c r="J55" i="16" s="1"/>
  <c r="J54" i="16"/>
  <c r="I51" i="5"/>
  <c r="I13" i="7"/>
  <c r="I237" i="7"/>
  <c r="I27" i="7"/>
  <c r="I74" i="7"/>
  <c r="I39" i="5"/>
  <c r="I59" i="7"/>
  <c r="I77" i="7"/>
  <c r="I14" i="7"/>
  <c r="I80" i="7"/>
  <c r="I79" i="7"/>
  <c r="I234" i="7"/>
  <c r="I237" i="5"/>
  <c r="FM54" i="16"/>
  <c r="FM52" i="16"/>
  <c r="FM55" i="16" s="1"/>
  <c r="AN52" i="16"/>
  <c r="AN55" i="16" s="1"/>
  <c r="AN54" i="16"/>
  <c r="BO52" i="16"/>
  <c r="BO55" i="16" s="1"/>
  <c r="BO54" i="16"/>
  <c r="FI54" i="16"/>
  <c r="FI52" i="16"/>
  <c r="FI55" i="16" s="1"/>
  <c r="BZ52" i="16"/>
  <c r="BZ55" i="16" s="1"/>
  <c r="BZ54" i="16"/>
  <c r="DR52" i="16"/>
  <c r="DR55" i="16" s="1"/>
  <c r="DR54" i="16"/>
  <c r="AS52" i="16"/>
  <c r="AS55" i="16" s="1"/>
  <c r="AS54" i="16"/>
  <c r="AL54" i="16"/>
  <c r="AL52" i="16"/>
  <c r="AL55" i="16" s="1"/>
  <c r="AO52" i="16"/>
  <c r="AO55" i="16" s="1"/>
  <c r="AO54" i="16"/>
  <c r="AI52" i="16"/>
  <c r="AI55" i="16" s="1"/>
  <c r="AI54" i="16"/>
  <c r="FR52" i="16"/>
  <c r="FR55" i="16" s="1"/>
  <c r="FR54" i="16"/>
  <c r="BS54" i="16"/>
  <c r="BS52" i="16"/>
  <c r="BS55" i="16" s="1"/>
  <c r="V52" i="16"/>
  <c r="V55" i="16" s="1"/>
  <c r="V54" i="16"/>
  <c r="I50" i="7"/>
  <c r="I108" i="7"/>
  <c r="I8" i="7"/>
  <c r="I76" i="5"/>
  <c r="I70" i="5"/>
  <c r="I74" i="5"/>
  <c r="I50" i="5"/>
  <c r="I41" i="7"/>
  <c r="I30" i="7"/>
  <c r="I73" i="5"/>
  <c r="I89" i="5"/>
  <c r="I12" i="5"/>
  <c r="I43" i="7"/>
  <c r="I79" i="5"/>
  <c r="I36" i="5"/>
  <c r="I31" i="5"/>
  <c r="I62" i="7"/>
  <c r="I40" i="7"/>
  <c r="I49" i="5"/>
  <c r="I46" i="7"/>
  <c r="I84" i="7"/>
  <c r="I37" i="5"/>
  <c r="I82" i="7"/>
  <c r="I67" i="5"/>
  <c r="I18" i="7"/>
  <c r="I59" i="5"/>
  <c r="I241" i="5"/>
  <c r="I72" i="5"/>
  <c r="I42" i="7"/>
  <c r="I66" i="7"/>
  <c r="I61" i="7"/>
  <c r="I58" i="5"/>
  <c r="I46" i="5"/>
  <c r="I61" i="5"/>
  <c r="I65" i="7"/>
  <c r="I25" i="5"/>
  <c r="I86" i="7"/>
  <c r="I22" i="7"/>
  <c r="I238" i="5"/>
  <c r="I93" i="7"/>
  <c r="I44" i="7"/>
  <c r="I25" i="7"/>
  <c r="I34" i="5"/>
  <c r="I39" i="7"/>
  <c r="I9" i="5"/>
  <c r="I34" i="7"/>
  <c r="I37" i="7"/>
  <c r="I63" i="5"/>
  <c r="I42" i="5"/>
  <c r="I66" i="5"/>
  <c r="I241" i="7"/>
  <c r="I69" i="7"/>
  <c r="I64" i="5"/>
  <c r="I33" i="5"/>
  <c r="I35" i="5"/>
  <c r="I43" i="5"/>
  <c r="I84" i="5"/>
  <c r="I75" i="5"/>
  <c r="I238" i="7"/>
  <c r="I67" i="7"/>
  <c r="I52" i="7"/>
  <c r="I26" i="5"/>
  <c r="I62" i="5"/>
  <c r="I52" i="5"/>
  <c r="I48" i="5"/>
  <c r="I54" i="7"/>
  <c r="I89" i="7"/>
  <c r="I30" i="5"/>
  <c r="I60" i="7"/>
  <c r="I73" i="7"/>
  <c r="I64" i="7"/>
  <c r="I47" i="7"/>
  <c r="I72" i="7"/>
  <c r="I85" i="5"/>
  <c r="I55" i="7"/>
  <c r="I88" i="5"/>
  <c r="I75" i="7"/>
  <c r="I85" i="7"/>
  <c r="I24" i="7"/>
  <c r="I68" i="5"/>
  <c r="I35" i="7"/>
  <c r="I48" i="7"/>
  <c r="I11" i="5"/>
  <c r="I108" i="5"/>
  <c r="I57" i="7"/>
  <c r="I18" i="5"/>
  <c r="I22" i="5"/>
  <c r="I80" i="5"/>
  <c r="I71" i="5"/>
  <c r="I57" i="5"/>
  <c r="I21" i="7"/>
  <c r="I70" i="7"/>
  <c r="I31" i="7"/>
  <c r="I92" i="5"/>
  <c r="I81" i="5"/>
  <c r="I81" i="7"/>
  <c r="I38" i="7"/>
  <c r="I45" i="5"/>
  <c r="I32" i="5"/>
  <c r="I12" i="7"/>
  <c r="I82" i="5"/>
  <c r="I76" i="7"/>
  <c r="I33" i="7"/>
  <c r="I26" i="7"/>
  <c r="I51" i="7"/>
  <c r="I54" i="5"/>
  <c r="I71" i="7"/>
  <c r="I32" i="7"/>
  <c r="I41" i="5"/>
  <c r="I55" i="5"/>
  <c r="I20" i="7"/>
  <c r="I92" i="7"/>
  <c r="I83" i="7"/>
  <c r="H23" i="7"/>
  <c r="H90" i="7" s="1"/>
  <c r="H95" i="7" s="1"/>
  <c r="I95" i="7" s="1"/>
  <c r="I65" i="5"/>
  <c r="I93" i="5"/>
  <c r="I56" i="5"/>
  <c r="I53" i="7"/>
  <c r="I11" i="7"/>
  <c r="I14" i="5"/>
  <c r="I69" i="5"/>
  <c r="I63" i="7"/>
  <c r="I87" i="7"/>
  <c r="I21" i="5"/>
  <c r="I234" i="5"/>
  <c r="I38" i="5"/>
  <c r="I36" i="7"/>
  <c r="I44" i="5"/>
  <c r="I87" i="5"/>
  <c r="I47" i="5"/>
  <c r="I20" i="5"/>
  <c r="I13" i="5"/>
  <c r="I60" i="5"/>
  <c r="I88" i="7"/>
  <c r="I9" i="7"/>
  <c r="H99" i="7"/>
  <c r="H101" i="7" s="1"/>
  <c r="I101" i="7" s="1"/>
  <c r="H99" i="5"/>
  <c r="H101" i="5" s="1"/>
  <c r="I101" i="5" s="1"/>
  <c r="I45" i="7"/>
  <c r="I24" i="5"/>
  <c r="I58" i="7"/>
  <c r="I49" i="7"/>
  <c r="I83" i="5"/>
  <c r="E7" i="7"/>
  <c r="G7" i="7" s="1"/>
  <c r="I7" i="7" s="1"/>
  <c r="H94" i="7"/>
  <c r="I94" i="7" s="1"/>
  <c r="I68" i="7"/>
  <c r="I56" i="7"/>
  <c r="E130" i="5"/>
  <c r="G130" i="5" s="1"/>
  <c r="I130" i="5" s="1"/>
  <c r="H23" i="5"/>
  <c r="H90" i="5" s="1"/>
  <c r="H95" i="5" s="1"/>
  <c r="I95" i="5" s="1"/>
  <c r="H94" i="5"/>
  <c r="I94" i="5" s="1"/>
  <c r="I86" i="5"/>
  <c r="I53" i="5"/>
  <c r="I77" i="5"/>
  <c r="E130" i="7"/>
  <c r="G130" i="7" s="1"/>
  <c r="I130" i="7" s="1"/>
  <c r="E19" i="7"/>
  <c r="G19" i="7" s="1"/>
  <c r="I19" i="7" s="1"/>
  <c r="E78" i="5"/>
  <c r="E23" i="5" s="1"/>
  <c r="E129" i="7"/>
  <c r="G129" i="7" s="1"/>
  <c r="I129" i="7" s="1"/>
  <c r="E204" i="7"/>
  <c r="G204" i="7" s="1"/>
  <c r="I204" i="7" s="1"/>
  <c r="E171" i="7"/>
  <c r="G171" i="7" s="1"/>
  <c r="I171" i="7" s="1"/>
  <c r="E156" i="5"/>
  <c r="G156" i="5" s="1"/>
  <c r="I156" i="5" s="1"/>
  <c r="E164" i="7"/>
  <c r="G164" i="7" s="1"/>
  <c r="I164" i="7" s="1"/>
  <c r="E221" i="7"/>
  <c r="E200" i="7"/>
  <c r="G200" i="7" s="1"/>
  <c r="I200" i="7" s="1"/>
  <c r="E150" i="7"/>
  <c r="G150" i="7" s="1"/>
  <c r="I150" i="7" s="1"/>
  <c r="E182" i="5"/>
  <c r="G182" i="5" s="1"/>
  <c r="I182" i="5" s="1"/>
  <c r="E198" i="5"/>
  <c r="G198" i="5" s="1"/>
  <c r="I198" i="5" s="1"/>
  <c r="E191" i="7"/>
  <c r="G191" i="7" s="1"/>
  <c r="I191" i="7" s="1"/>
  <c r="E114" i="5"/>
  <c r="G114" i="5" s="1"/>
  <c r="I114" i="5" s="1"/>
  <c r="E171" i="5"/>
  <c r="G171" i="5" s="1"/>
  <c r="I171" i="5" s="1"/>
  <c r="E175" i="7"/>
  <c r="G175" i="7" s="1"/>
  <c r="I175" i="7" s="1"/>
  <c r="E236" i="7"/>
  <c r="G236" i="7" s="1"/>
  <c r="I236" i="7" s="1"/>
  <c r="E217" i="5"/>
  <c r="G217" i="5" s="1"/>
  <c r="I217" i="5" s="1"/>
  <c r="E164" i="5"/>
  <c r="G164" i="5" s="1"/>
  <c r="I164" i="5" s="1"/>
  <c r="E145" i="7"/>
  <c r="G145" i="7" s="1"/>
  <c r="I145" i="7" s="1"/>
  <c r="E187" i="5"/>
  <c r="G187" i="5" s="1"/>
  <c r="I187" i="5" s="1"/>
  <c r="E125" i="7"/>
  <c r="G125" i="7" s="1"/>
  <c r="I125" i="7" s="1"/>
  <c r="E188" i="7"/>
  <c r="G188" i="7" s="1"/>
  <c r="I188" i="7" s="1"/>
  <c r="E186" i="7"/>
  <c r="G186" i="7" s="1"/>
  <c r="I186" i="7" s="1"/>
  <c r="E112" i="7"/>
  <c r="G112" i="7" s="1"/>
  <c r="I112" i="7" s="1"/>
  <c r="E170" i="7"/>
  <c r="G170" i="7" s="1"/>
  <c r="I170" i="7" s="1"/>
  <c r="E194" i="7"/>
  <c r="G194" i="7" s="1"/>
  <c r="I194" i="7" s="1"/>
  <c r="E159" i="7"/>
  <c r="G159" i="7" s="1"/>
  <c r="I159" i="7" s="1"/>
  <c r="E208" i="7"/>
  <c r="G208" i="7" s="1"/>
  <c r="I208" i="7" s="1"/>
  <c r="E141" i="7"/>
  <c r="G141" i="7" s="1"/>
  <c r="I141" i="7" s="1"/>
  <c r="E221" i="5"/>
  <c r="E178" i="7"/>
  <c r="G178" i="7" s="1"/>
  <c r="I178" i="7" s="1"/>
  <c r="E158" i="5"/>
  <c r="G158" i="5" s="1"/>
  <c r="I158" i="5" s="1"/>
  <c r="E181" i="7"/>
  <c r="G181" i="7" s="1"/>
  <c r="I181" i="7" s="1"/>
  <c r="E199" i="5"/>
  <c r="G199" i="5" s="1"/>
  <c r="I199" i="5" s="1"/>
  <c r="E165" i="5"/>
  <c r="G165" i="5" s="1"/>
  <c r="I165" i="5" s="1"/>
  <c r="E189" i="7"/>
  <c r="G189" i="7" s="1"/>
  <c r="I189" i="7" s="1"/>
  <c r="E185" i="7"/>
  <c r="G185" i="7" s="1"/>
  <c r="I185" i="7" s="1"/>
  <c r="E177" i="5"/>
  <c r="G177" i="5" s="1"/>
  <c r="I177" i="5" s="1"/>
  <c r="E123" i="7"/>
  <c r="G123" i="7" s="1"/>
  <c r="I123" i="7" s="1"/>
  <c r="E160" i="5"/>
  <c r="G160" i="5" s="1"/>
  <c r="I160" i="5" s="1"/>
  <c r="E111" i="5"/>
  <c r="G111" i="5" s="1"/>
  <c r="I111" i="5" s="1"/>
  <c r="E206" i="5"/>
  <c r="G206" i="5" s="1"/>
  <c r="I206" i="5" s="1"/>
  <c r="E138" i="7"/>
  <c r="G138" i="7" s="1"/>
  <c r="I138" i="7" s="1"/>
  <c r="E124" i="5"/>
  <c r="G124" i="5" s="1"/>
  <c r="I124" i="5" s="1"/>
  <c r="E135" i="5"/>
  <c r="G135" i="5" s="1"/>
  <c r="I135" i="5" s="1"/>
  <c r="E121" i="5"/>
  <c r="G121" i="5" s="1"/>
  <c r="I121" i="5" s="1"/>
  <c r="E190" i="5"/>
  <c r="G190" i="5" s="1"/>
  <c r="I190" i="5" s="1"/>
  <c r="E211" i="7"/>
  <c r="G211" i="7" s="1"/>
  <c r="I211" i="7" s="1"/>
  <c r="E213" i="7"/>
  <c r="G213" i="7" s="1"/>
  <c r="I213" i="7" s="1"/>
  <c r="E147" i="5"/>
  <c r="G147" i="5" s="1"/>
  <c r="I147" i="5" s="1"/>
  <c r="E199" i="7"/>
  <c r="G199" i="7" s="1"/>
  <c r="I199" i="7" s="1"/>
  <c r="E196" i="5"/>
  <c r="G196" i="5" s="1"/>
  <c r="I196" i="5" s="1"/>
  <c r="E207" i="5"/>
  <c r="G207" i="5" s="1"/>
  <c r="I207" i="5" s="1"/>
  <c r="E172" i="5"/>
  <c r="G172" i="5" s="1"/>
  <c r="I172" i="5" s="1"/>
  <c r="E103" i="5"/>
  <c r="G103" i="5" s="1"/>
  <c r="I103" i="5" s="1"/>
  <c r="E163" i="7"/>
  <c r="G163" i="7" s="1"/>
  <c r="I163" i="7" s="1"/>
  <c r="E169" i="7"/>
  <c r="G169" i="7" s="1"/>
  <c r="I169" i="7" s="1"/>
  <c r="E216" i="5"/>
  <c r="G216" i="5" s="1"/>
  <c r="I216" i="5" s="1"/>
  <c r="E163" i="5"/>
  <c r="G163" i="5" s="1"/>
  <c r="I163" i="5" s="1"/>
  <c r="E212" i="7"/>
  <c r="G212" i="7" s="1"/>
  <c r="I212" i="7" s="1"/>
  <c r="E173" i="7"/>
  <c r="G173" i="7" s="1"/>
  <c r="I173" i="7" s="1"/>
  <c r="E177" i="7"/>
  <c r="G177" i="7" s="1"/>
  <c r="I177" i="7" s="1"/>
  <c r="E162" i="5"/>
  <c r="G162" i="5" s="1"/>
  <c r="I162" i="5" s="1"/>
  <c r="E211" i="5"/>
  <c r="G211" i="5" s="1"/>
  <c r="I211" i="5" s="1"/>
  <c r="E179" i="5"/>
  <c r="G179" i="5" s="1"/>
  <c r="I179" i="5" s="1"/>
  <c r="E193" i="7"/>
  <c r="G193" i="7" s="1"/>
  <c r="I193" i="7" s="1"/>
  <c r="E150" i="5"/>
  <c r="G150" i="5" s="1"/>
  <c r="I150" i="5" s="1"/>
  <c r="E205" i="5"/>
  <c r="G205" i="5" s="1"/>
  <c r="I205" i="5" s="1"/>
  <c r="E143" i="5"/>
  <c r="G143" i="5" s="1"/>
  <c r="I143" i="5" s="1"/>
  <c r="E115" i="5"/>
  <c r="G115" i="5" s="1"/>
  <c r="I115" i="5" s="1"/>
  <c r="E149" i="5"/>
  <c r="G149" i="5" s="1"/>
  <c r="I149" i="5" s="1"/>
  <c r="E176" i="5"/>
  <c r="G176" i="5" s="1"/>
  <c r="I176" i="5" s="1"/>
  <c r="E187" i="7"/>
  <c r="G187" i="7" s="1"/>
  <c r="I187" i="7" s="1"/>
  <c r="E113" i="7"/>
  <c r="G113" i="7" s="1"/>
  <c r="I113" i="7" s="1"/>
  <c r="E209" i="5"/>
  <c r="G209" i="5" s="1"/>
  <c r="I209" i="5" s="1"/>
  <c r="E220" i="7"/>
  <c r="E201" i="5"/>
  <c r="G201" i="5" s="1"/>
  <c r="I201" i="5" s="1"/>
  <c r="E128" i="5"/>
  <c r="G128" i="5" s="1"/>
  <c r="I128" i="5" s="1"/>
  <c r="E210" i="5"/>
  <c r="G210" i="5" s="1"/>
  <c r="I210" i="5" s="1"/>
  <c r="E131" i="7"/>
  <c r="G131" i="7" s="1"/>
  <c r="I131" i="7" s="1"/>
  <c r="E208" i="5"/>
  <c r="G208" i="5" s="1"/>
  <c r="I208" i="5" s="1"/>
  <c r="E214" i="7"/>
  <c r="G214" i="7" s="1"/>
  <c r="I214" i="7" s="1"/>
  <c r="E151" i="7"/>
  <c r="G151" i="7" s="1"/>
  <c r="I151" i="7" s="1"/>
  <c r="E116" i="7"/>
  <c r="G116" i="7" s="1"/>
  <c r="I116" i="7" s="1"/>
  <c r="E209" i="7"/>
  <c r="G209" i="7" s="1"/>
  <c r="I209" i="7" s="1"/>
  <c r="E158" i="7"/>
  <c r="G158" i="7" s="1"/>
  <c r="I158" i="7" s="1"/>
  <c r="E236" i="5"/>
  <c r="G236" i="5" s="1"/>
  <c r="I236" i="5" s="1"/>
  <c r="E143" i="7"/>
  <c r="G143" i="7" s="1"/>
  <c r="I143" i="7" s="1"/>
  <c r="E176" i="7"/>
  <c r="G176" i="7" s="1"/>
  <c r="I176" i="7" s="1"/>
  <c r="E153" i="7"/>
  <c r="G153" i="7" s="1"/>
  <c r="I153" i="7" s="1"/>
  <c r="E144" i="5"/>
  <c r="G144" i="5" s="1"/>
  <c r="I144" i="5" s="1"/>
  <c r="E175" i="5"/>
  <c r="G175" i="5" s="1"/>
  <c r="I175" i="5" s="1"/>
  <c r="E140" i="5"/>
  <c r="G140" i="5" s="1"/>
  <c r="I140" i="5" s="1"/>
  <c r="E124" i="7"/>
  <c r="G124" i="7" s="1"/>
  <c r="I124" i="7" s="1"/>
  <c r="E225" i="7"/>
  <c r="E223" i="7" s="1"/>
  <c r="E216" i="7"/>
  <c r="G216" i="7" s="1"/>
  <c r="I216" i="7" s="1"/>
  <c r="E104" i="5"/>
  <c r="G104" i="5" s="1"/>
  <c r="I104" i="5" s="1"/>
  <c r="E123" i="5"/>
  <c r="G123" i="5" s="1"/>
  <c r="I123" i="5" s="1"/>
  <c r="E135" i="7"/>
  <c r="G135" i="7" s="1"/>
  <c r="I135" i="7" s="1"/>
  <c r="E122" i="7"/>
  <c r="G122" i="7" s="1"/>
  <c r="I122" i="7" s="1"/>
  <c r="E212" i="5"/>
  <c r="G212" i="5" s="1"/>
  <c r="I212" i="5" s="1"/>
  <c r="E167" i="5"/>
  <c r="G167" i="5" s="1"/>
  <c r="I167" i="5" s="1"/>
  <c r="E126" i="7"/>
  <c r="G126" i="7" s="1"/>
  <c r="I126" i="7" s="1"/>
  <c r="E217" i="7"/>
  <c r="G217" i="7" s="1"/>
  <c r="I217" i="7" s="1"/>
  <c r="E203" i="5"/>
  <c r="G203" i="5" s="1"/>
  <c r="I203" i="5" s="1"/>
  <c r="E197" i="5"/>
  <c r="G197" i="5" s="1"/>
  <c r="I197" i="5" s="1"/>
  <c r="E118" i="5"/>
  <c r="G118" i="5" s="1"/>
  <c r="I118" i="5" s="1"/>
  <c r="E215" i="7"/>
  <c r="G215" i="7" s="1"/>
  <c r="I215" i="7" s="1"/>
  <c r="E195" i="5"/>
  <c r="G195" i="5" s="1"/>
  <c r="I195" i="5" s="1"/>
  <c r="E189" i="5"/>
  <c r="G189" i="5" s="1"/>
  <c r="I189" i="5" s="1"/>
  <c r="E145" i="5"/>
  <c r="G145" i="5" s="1"/>
  <c r="I145" i="5" s="1"/>
  <c r="E192" i="5"/>
  <c r="G192" i="5" s="1"/>
  <c r="I192" i="5" s="1"/>
  <c r="E173" i="5"/>
  <c r="G173" i="5" s="1"/>
  <c r="I173" i="5" s="1"/>
  <c r="E168" i="5"/>
  <c r="G168" i="5" s="1"/>
  <c r="I168" i="5" s="1"/>
  <c r="E137" i="5"/>
  <c r="G137" i="5" s="1"/>
  <c r="I137" i="5" s="1"/>
  <c r="E191" i="5"/>
  <c r="G191" i="5" s="1"/>
  <c r="I191" i="5" s="1"/>
  <c r="E152" i="5"/>
  <c r="G152" i="5" s="1"/>
  <c r="I152" i="5" s="1"/>
  <c r="E139" i="5"/>
  <c r="G139" i="5" s="1"/>
  <c r="I139" i="5" s="1"/>
  <c r="E117" i="5"/>
  <c r="G117" i="5" s="1"/>
  <c r="I117" i="5" s="1"/>
  <c r="E161" i="5"/>
  <c r="G161" i="5" s="1"/>
  <c r="I161" i="5" s="1"/>
  <c r="E214" i="5"/>
  <c r="G214" i="5" s="1"/>
  <c r="I214" i="5" s="1"/>
  <c r="E127" i="7"/>
  <c r="G127" i="7" s="1"/>
  <c r="I127" i="7" s="1"/>
  <c r="E160" i="7"/>
  <c r="G160" i="7" s="1"/>
  <c r="I160" i="7" s="1"/>
  <c r="E149" i="7"/>
  <c r="G149" i="7" s="1"/>
  <c r="I149" i="7" s="1"/>
  <c r="E166" i="7"/>
  <c r="G166" i="7" s="1"/>
  <c r="I166" i="7" s="1"/>
  <c r="E114" i="7"/>
  <c r="G114" i="7" s="1"/>
  <c r="I114" i="7" s="1"/>
  <c r="E170" i="5"/>
  <c r="G170" i="5" s="1"/>
  <c r="I170" i="5" s="1"/>
  <c r="E196" i="7"/>
  <c r="G196" i="7" s="1"/>
  <c r="I196" i="7" s="1"/>
  <c r="E157" i="7"/>
  <c r="G157" i="7" s="1"/>
  <c r="I157" i="7" s="1"/>
  <c r="E225" i="5"/>
  <c r="E223" i="5" s="1"/>
  <c r="E110" i="5"/>
  <c r="E147" i="7"/>
  <c r="G147" i="7" s="1"/>
  <c r="I147" i="7" s="1"/>
  <c r="E126" i="5"/>
  <c r="G126" i="5" s="1"/>
  <c r="I126" i="5" s="1"/>
  <c r="E118" i="7"/>
  <c r="G118" i="7" s="1"/>
  <c r="I118" i="7" s="1"/>
  <c r="E202" i="7"/>
  <c r="G202" i="7" s="1"/>
  <c r="I202" i="7" s="1"/>
  <c r="E140" i="7"/>
  <c r="G140" i="7" s="1"/>
  <c r="I140" i="7" s="1"/>
  <c r="E201" i="7"/>
  <c r="G201" i="7" s="1"/>
  <c r="I201" i="7" s="1"/>
  <c r="E167" i="7"/>
  <c r="G167" i="7" s="1"/>
  <c r="I167" i="7" s="1"/>
  <c r="E129" i="5"/>
  <c r="G129" i="5" s="1"/>
  <c r="I129" i="5" s="1"/>
  <c r="E155" i="7"/>
  <c r="G155" i="7" s="1"/>
  <c r="I155" i="7" s="1"/>
  <c r="E111" i="7"/>
  <c r="G111" i="7" s="1"/>
  <c r="I111" i="7" s="1"/>
  <c r="E134" i="5"/>
  <c r="G134" i="5" s="1"/>
  <c r="I134" i="5" s="1"/>
  <c r="E112" i="5"/>
  <c r="G112" i="5" s="1"/>
  <c r="I112" i="5" s="1"/>
  <c r="E146" i="5"/>
  <c r="G146" i="5" s="1"/>
  <c r="I146" i="5" s="1"/>
  <c r="E103" i="7"/>
  <c r="G103" i="7" s="1"/>
  <c r="I103" i="7" s="1"/>
  <c r="E195" i="7"/>
  <c r="G195" i="7" s="1"/>
  <c r="I195" i="7" s="1"/>
  <c r="E168" i="7"/>
  <c r="G168" i="7" s="1"/>
  <c r="I168" i="7" s="1"/>
  <c r="E181" i="5"/>
  <c r="G181" i="5" s="1"/>
  <c r="I181" i="5" s="1"/>
  <c r="E113" i="5"/>
  <c r="G113" i="5" s="1"/>
  <c r="I113" i="5" s="1"/>
  <c r="E105" i="7"/>
  <c r="G105" i="7" s="1"/>
  <c r="I105" i="7" s="1"/>
  <c r="E120" i="5"/>
  <c r="G120" i="5" s="1"/>
  <c r="I120" i="5" s="1"/>
  <c r="E136" i="5"/>
  <c r="G136" i="5" s="1"/>
  <c r="I136" i="5" s="1"/>
  <c r="E139" i="7"/>
  <c r="G139" i="7" s="1"/>
  <c r="I139" i="7" s="1"/>
  <c r="E151" i="5"/>
  <c r="G151" i="5" s="1"/>
  <c r="I151" i="5" s="1"/>
  <c r="E132" i="7"/>
  <c r="G132" i="7" s="1"/>
  <c r="I132" i="7" s="1"/>
  <c r="E148" i="5"/>
  <c r="G148" i="5" s="1"/>
  <c r="I148" i="5" s="1"/>
  <c r="E104" i="7"/>
  <c r="G104" i="7" s="1"/>
  <c r="I104" i="7" s="1"/>
  <c r="E193" i="5"/>
  <c r="G193" i="5" s="1"/>
  <c r="I193" i="5" s="1"/>
  <c r="E174" i="5"/>
  <c r="G174" i="5" s="1"/>
  <c r="I174" i="5" s="1"/>
  <c r="E142" i="5"/>
  <c r="G142" i="5" s="1"/>
  <c r="I142" i="5" s="1"/>
  <c r="E190" i="7"/>
  <c r="G190" i="7" s="1"/>
  <c r="I190" i="7" s="1"/>
  <c r="E180" i="5"/>
  <c r="G180" i="5" s="1"/>
  <c r="I180" i="5" s="1"/>
  <c r="E155" i="5"/>
  <c r="G155" i="5" s="1"/>
  <c r="I155" i="5" s="1"/>
  <c r="E120" i="7"/>
  <c r="G120" i="7" s="1"/>
  <c r="I120" i="7" s="1"/>
  <c r="E121" i="7"/>
  <c r="G121" i="7" s="1"/>
  <c r="I121" i="7" s="1"/>
  <c r="E122" i="5"/>
  <c r="G122" i="5" s="1"/>
  <c r="I122" i="5" s="1"/>
  <c r="E132" i="5"/>
  <c r="G132" i="5" s="1"/>
  <c r="I132" i="5" s="1"/>
  <c r="E206" i="7"/>
  <c r="G206" i="7" s="1"/>
  <c r="I206" i="7" s="1"/>
  <c r="E136" i="7"/>
  <c r="G136" i="7" s="1"/>
  <c r="I136" i="7" s="1"/>
  <c r="E133" i="5"/>
  <c r="G133" i="5" s="1"/>
  <c r="I133" i="5" s="1"/>
  <c r="E180" i="7"/>
  <c r="G180" i="7" s="1"/>
  <c r="I180" i="7" s="1"/>
  <c r="E106" i="5"/>
  <c r="G106" i="5" s="1"/>
  <c r="I106" i="5" s="1"/>
  <c r="E142" i="7"/>
  <c r="G142" i="7" s="1"/>
  <c r="I142" i="7" s="1"/>
  <c r="E194" i="5"/>
  <c r="G194" i="5" s="1"/>
  <c r="I194" i="5" s="1"/>
  <c r="E198" i="7"/>
  <c r="G198" i="7" s="1"/>
  <c r="I198" i="7" s="1"/>
  <c r="E197" i="7"/>
  <c r="G197" i="7" s="1"/>
  <c r="I197" i="7" s="1"/>
  <c r="E154" i="7"/>
  <c r="G154" i="7" s="1"/>
  <c r="I154" i="7" s="1"/>
  <c r="E153" i="5"/>
  <c r="G153" i="5" s="1"/>
  <c r="I153" i="5" s="1"/>
  <c r="E210" i="7"/>
  <c r="G210" i="7" s="1"/>
  <c r="I210" i="7" s="1"/>
  <c r="E146" i="7"/>
  <c r="G146" i="7" s="1"/>
  <c r="I146" i="7" s="1"/>
  <c r="E184" i="7"/>
  <c r="G184" i="7" s="1"/>
  <c r="I184" i="7" s="1"/>
  <c r="E182" i="7"/>
  <c r="G182" i="7" s="1"/>
  <c r="I182" i="7" s="1"/>
  <c r="E185" i="5"/>
  <c r="G185" i="5" s="1"/>
  <c r="I185" i="5" s="1"/>
  <c r="E183" i="5"/>
  <c r="G183" i="5" s="1"/>
  <c r="I183" i="5" s="1"/>
  <c r="E128" i="7"/>
  <c r="G128" i="7" s="1"/>
  <c r="I128" i="7" s="1"/>
  <c r="E215" i="5"/>
  <c r="G215" i="5" s="1"/>
  <c r="I215" i="5" s="1"/>
  <c r="E127" i="5"/>
  <c r="G127" i="5" s="1"/>
  <c r="I127" i="5" s="1"/>
  <c r="E133" i="7"/>
  <c r="G133" i="7" s="1"/>
  <c r="I133" i="7" s="1"/>
  <c r="E110" i="7"/>
  <c r="E131" i="5"/>
  <c r="G131" i="5" s="1"/>
  <c r="I131" i="5" s="1"/>
  <c r="E105" i="5"/>
  <c r="G105" i="5" s="1"/>
  <c r="I105" i="5" s="1"/>
  <c r="E204" i="5"/>
  <c r="G204" i="5" s="1"/>
  <c r="I204" i="5" s="1"/>
  <c r="E186" i="5"/>
  <c r="G186" i="5" s="1"/>
  <c r="I186" i="5" s="1"/>
  <c r="E218" i="7"/>
  <c r="G218" i="7" s="1"/>
  <c r="I218" i="7" s="1"/>
  <c r="E152" i="7"/>
  <c r="G152" i="7" s="1"/>
  <c r="I152" i="7" s="1"/>
  <c r="E162" i="7"/>
  <c r="G162" i="7" s="1"/>
  <c r="I162" i="7" s="1"/>
  <c r="E137" i="7"/>
  <c r="G137" i="7" s="1"/>
  <c r="I137" i="7" s="1"/>
  <c r="E166" i="5"/>
  <c r="G166" i="5" s="1"/>
  <c r="I166" i="5" s="1"/>
  <c r="E141" i="5"/>
  <c r="G141" i="5" s="1"/>
  <c r="I141" i="5" s="1"/>
  <c r="E192" i="7"/>
  <c r="G192" i="7" s="1"/>
  <c r="I192" i="7" s="1"/>
  <c r="E115" i="7"/>
  <c r="G115" i="7" s="1"/>
  <c r="I115" i="7" s="1"/>
  <c r="E156" i="7"/>
  <c r="G156" i="7" s="1"/>
  <c r="I156" i="7" s="1"/>
  <c r="E161" i="7"/>
  <c r="G161" i="7" s="1"/>
  <c r="I161" i="7" s="1"/>
  <c r="E213" i="5"/>
  <c r="G213" i="5" s="1"/>
  <c r="I213" i="5" s="1"/>
  <c r="E179" i="7"/>
  <c r="G179" i="7" s="1"/>
  <c r="I179" i="7" s="1"/>
  <c r="E125" i="5"/>
  <c r="G125" i="5" s="1"/>
  <c r="I125" i="5" s="1"/>
  <c r="E138" i="5"/>
  <c r="G138" i="5" s="1"/>
  <c r="I138" i="5" s="1"/>
  <c r="E205" i="7"/>
  <c r="G205" i="7" s="1"/>
  <c r="I205" i="7" s="1"/>
  <c r="E154" i="5"/>
  <c r="G154" i="5" s="1"/>
  <c r="I154" i="5" s="1"/>
  <c r="E165" i="7"/>
  <c r="G165" i="7" s="1"/>
  <c r="I165" i="7" s="1"/>
  <c r="E178" i="5"/>
  <c r="G178" i="5" s="1"/>
  <c r="I178" i="5" s="1"/>
  <c r="E144" i="7"/>
  <c r="G144" i="7" s="1"/>
  <c r="I144" i="7" s="1"/>
  <c r="E157" i="5"/>
  <c r="G157" i="5" s="1"/>
  <c r="I157" i="5" s="1"/>
  <c r="E159" i="5"/>
  <c r="G159" i="5" s="1"/>
  <c r="I159" i="5" s="1"/>
  <c r="E188" i="5"/>
  <c r="G188" i="5" s="1"/>
  <c r="I188" i="5" s="1"/>
  <c r="E116" i="5"/>
  <c r="G116" i="5" s="1"/>
  <c r="I116" i="5" s="1"/>
  <c r="E174" i="7"/>
  <c r="G174" i="7" s="1"/>
  <c r="I174" i="7" s="1"/>
  <c r="E119" i="5"/>
  <c r="G119" i="5" s="1"/>
  <c r="I119" i="5" s="1"/>
  <c r="E169" i="5"/>
  <c r="G169" i="5" s="1"/>
  <c r="I169" i="5" s="1"/>
  <c r="E220" i="5"/>
  <c r="E218" i="5"/>
  <c r="G218" i="5" s="1"/>
  <c r="I218" i="5" s="1"/>
  <c r="E207" i="7"/>
  <c r="G207" i="7" s="1"/>
  <c r="I207" i="7" s="1"/>
  <c r="E148" i="7"/>
  <c r="G148" i="7" s="1"/>
  <c r="I148" i="7" s="1"/>
  <c r="E200" i="5"/>
  <c r="G200" i="5" s="1"/>
  <c r="I200" i="5" s="1"/>
  <c r="E202" i="5"/>
  <c r="G202" i="5" s="1"/>
  <c r="I202" i="5" s="1"/>
  <c r="E184" i="5"/>
  <c r="G184" i="5" s="1"/>
  <c r="I184" i="5" s="1"/>
  <c r="E172" i="7"/>
  <c r="G172" i="7" s="1"/>
  <c r="I172" i="7" s="1"/>
  <c r="E203" i="7"/>
  <c r="G203" i="7" s="1"/>
  <c r="I203" i="7" s="1"/>
  <c r="E106" i="7"/>
  <c r="G106" i="7" s="1"/>
  <c r="I106" i="7" s="1"/>
  <c r="E117" i="7"/>
  <c r="G117" i="7" s="1"/>
  <c r="I117" i="7" s="1"/>
  <c r="E119" i="7"/>
  <c r="G119" i="7" s="1"/>
  <c r="I119" i="7" s="1"/>
  <c r="E183" i="7"/>
  <c r="G183" i="7" s="1"/>
  <c r="I183" i="7" s="1"/>
  <c r="E134" i="7"/>
  <c r="G134" i="7" s="1"/>
  <c r="I134" i="7" s="1"/>
  <c r="E78" i="7"/>
  <c r="E23" i="7" s="1"/>
  <c r="G16" i="5"/>
  <c r="I16" i="5" s="1"/>
  <c r="E15" i="5"/>
  <c r="E19" i="5"/>
  <c r="G19" i="5" s="1"/>
  <c r="I19" i="5" s="1"/>
  <c r="G27" i="5"/>
  <c r="I27" i="5" s="1"/>
  <c r="G8" i="5"/>
  <c r="I8" i="5" s="1"/>
  <c r="E7" i="5"/>
  <c r="E29" i="7"/>
  <c r="G29" i="7" s="1"/>
  <c r="I29" i="7" s="1"/>
  <c r="G16" i="7"/>
  <c r="I16" i="7" s="1"/>
  <c r="E15" i="7"/>
  <c r="G40" i="5"/>
  <c r="I40" i="5" s="1"/>
  <c r="E29" i="5"/>
  <c r="CP52" i="16"/>
  <c r="CP55" i="16" s="1"/>
  <c r="CP54" i="16"/>
  <c r="BK54" i="16"/>
  <c r="BK52" i="16"/>
  <c r="BK55" i="16" s="1"/>
  <c r="BB54" i="16"/>
  <c r="BB52" i="16"/>
  <c r="BB55" i="16" s="1"/>
  <c r="CD52" i="16"/>
  <c r="CD55" i="16" s="1"/>
  <c r="CD54" i="16"/>
  <c r="Y52" i="16"/>
  <c r="Y55" i="16" s="1"/>
  <c r="Y54" i="16"/>
  <c r="I99" i="5" l="1"/>
  <c r="I90" i="7"/>
  <c r="G78" i="5"/>
  <c r="I78" i="5" s="1"/>
  <c r="I90" i="5"/>
  <c r="E3" i="7"/>
  <c r="I99" i="7"/>
  <c r="G110" i="7"/>
  <c r="I110" i="7" s="1"/>
  <c r="E109" i="7"/>
  <c r="E107" i="7"/>
  <c r="G220" i="5"/>
  <c r="I220" i="5" s="1"/>
  <c r="E219" i="5"/>
  <c r="G219" i="5" s="1"/>
  <c r="I219" i="5" s="1"/>
  <c r="G220" i="7"/>
  <c r="I220" i="7" s="1"/>
  <c r="E219" i="7"/>
  <c r="G219" i="7" s="1"/>
  <c r="I219" i="7" s="1"/>
  <c r="E107" i="5"/>
  <c r="E109" i="5"/>
  <c r="G110" i="5"/>
  <c r="I110" i="5" s="1"/>
  <c r="G78" i="7"/>
  <c r="I78" i="7" s="1"/>
  <c r="E3" i="5"/>
  <c r="G7" i="5"/>
  <c r="I7" i="5" s="1"/>
  <c r="G29" i="5"/>
  <c r="I29" i="5" s="1"/>
  <c r="J26" i="5"/>
  <c r="E10" i="5"/>
  <c r="G23" i="5"/>
  <c r="I23" i="5" s="1"/>
  <c r="G23" i="7"/>
  <c r="I23" i="7" s="1"/>
  <c r="E10" i="7"/>
  <c r="G109" i="7" l="1"/>
  <c r="I109" i="7" s="1"/>
  <c r="E4" i="7"/>
  <c r="G109" i="5"/>
  <c r="I109" i="5" s="1"/>
  <c r="E4" i="5"/>
  <c r="E242" i="5"/>
  <c r="G242" i="5" s="1"/>
  <c r="I242" i="5" s="1"/>
  <c r="G107" i="5"/>
  <c r="I107" i="5" s="1"/>
  <c r="G107" i="7"/>
  <c r="I107" i="7" s="1"/>
  <c r="E242" i="7"/>
  <c r="G242" i="7" s="1"/>
  <c r="I242" i="7" s="1"/>
  <c r="G10" i="7"/>
  <c r="I10" i="7" s="1"/>
  <c r="E98" i="7"/>
  <c r="G10" i="5"/>
  <c r="I10" i="5" s="1"/>
  <c r="E98" i="5"/>
  <c r="E102" i="5" l="1"/>
  <c r="G102" i="5" s="1"/>
  <c r="I102" i="5" s="1"/>
  <c r="E239" i="5"/>
  <c r="E102" i="7"/>
  <c r="G102" i="7" s="1"/>
  <c r="I102" i="7" s="1"/>
  <c r="E239" i="7"/>
  <c r="E235" i="7" l="1"/>
  <c r="G239" i="7"/>
  <c r="I239" i="7" s="1"/>
  <c r="E235" i="5"/>
  <c r="G239" i="5"/>
  <c r="I239" i="5" s="1"/>
  <c r="G235" i="5" l="1"/>
  <c r="I235" i="5" s="1"/>
  <c r="E245" i="5"/>
  <c r="G235" i="7"/>
  <c r="I235" i="7" s="1"/>
  <c r="E245" i="7"/>
  <c r="G245" i="5" l="1"/>
  <c r="I245" i="5" s="1"/>
  <c r="E243" i="5"/>
  <c r="G243" i="5" s="1"/>
  <c r="I243" i="5" s="1"/>
  <c r="E243" i="7"/>
  <c r="G243" i="7" s="1"/>
  <c r="I243" i="7" s="1"/>
  <c r="G245" i="7"/>
  <c r="I245" i="7" s="1"/>
  <c r="E246" i="7" l="1"/>
  <c r="G246" i="7" s="1"/>
  <c r="I246" i="7" s="1"/>
  <c r="I248" i="7" s="1"/>
  <c r="E246" i="5"/>
  <c r="G246" i="5" s="1"/>
  <c r="I246" i="5" s="1"/>
  <c r="I2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Toole</author>
    <author>reaglesham</author>
    <author>Joe Sheldon</author>
    <author>Stones</author>
    <author>MCU</author>
  </authors>
  <commentList>
    <comment ref="D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Kim Toole:
Monthend after backdating. 
</t>
        </r>
      </text>
    </comment>
    <comment ref="D5" authorId="1" shapeId="0" xr:uid="{00000000-0006-0000-0300-000002000000}">
      <text>
        <r>
          <rPr>
            <sz val="8"/>
            <color indexed="81"/>
            <rFont val="Tahoma"/>
            <family val="2"/>
          </rPr>
          <t>Balance Sheet:
Total Deposits</t>
        </r>
      </text>
    </comment>
    <comment ref="D11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Q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AM11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Kim Toole:</t>
        </r>
        <r>
          <rPr>
            <sz val="8"/>
            <color indexed="81"/>
            <rFont val="Tahoma"/>
            <family val="2"/>
          </rPr>
          <t xml:space="preserve">
GL 2766 and GL 2767</t>
        </r>
      </text>
    </comment>
    <comment ref="C32" authorId="3" shapeId="0" xr:uid="{00000000-0006-0000-0300-000007000000}">
      <text>
        <r>
          <rPr>
            <b/>
            <sz val="8"/>
            <color indexed="81"/>
            <rFont val="Tahoma"/>
            <family val="2"/>
          </rPr>
          <t>Stones:</t>
        </r>
        <r>
          <rPr>
            <sz val="8"/>
            <color indexed="81"/>
            <rFont val="Tahoma"/>
            <family val="2"/>
          </rPr>
          <t xml:space="preserve">
in investments other loans and receivables
</t>
        </r>
      </text>
    </comment>
    <comment ref="D32" authorId="4" shapeId="0" xr:uid="{00000000-0006-0000-0300-000008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BMO NESBITT BURNS GIC INVESTMENTS (1407)
CIBC FLEXIBLE GIC INV (1405)</t>
        </r>
      </text>
    </comment>
    <comment ref="D33" authorId="4" shapeId="0" xr:uid="{00000000-0006-0000-0300-000009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AM33" authorId="4" shapeId="0" xr:uid="{00000000-0006-0000-0300-00000A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D34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T:\ACCOUNT\FINANCIAL ACCOUNTING\Month end 2009\03 March\ MonthEnd Investment Admin.xls</t>
        </r>
      </text>
    </comment>
    <comment ref="D50" authorId="4" shapeId="0" xr:uid="{00000000-0006-0000-0300-00000C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INVESTMENT IN 2044230 ONTARIO (1331)
INVESTMENT IN 2044231 ONTARIO (1332)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Melissa</author>
  </authors>
  <commentList>
    <comment ref="N1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setup:</t>
        </r>
        <r>
          <rPr>
            <sz val="8"/>
            <color indexed="81"/>
            <rFont val="Tahoma"/>
            <family val="2"/>
          </rPr>
          <t xml:space="preserve">
fx entry using 6.624.690 while datamart using 6,391,075</t>
        </r>
      </text>
    </comment>
    <comment ref="N149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Melissa:</t>
        </r>
        <r>
          <rPr>
            <sz val="8"/>
            <color indexed="81"/>
            <rFont val="Tahoma"/>
            <family val="2"/>
          </rPr>
          <t xml:space="preserve">
Glacbal outages &amp; branch outages at bottom of the Extract</t>
        </r>
      </text>
    </comment>
    <comment ref="N187" authorId="0" shapeId="0" xr:uid="{00000000-0006-0000-0400-000003000000}">
      <text>
        <r>
          <rPr>
            <sz val="8"/>
            <color indexed="81"/>
            <rFont val="Tahoma"/>
            <family val="2"/>
          </rPr>
          <t>will be out to Invest Shares due to gl2319 Series09 Share Issuance Costs</t>
        </r>
      </text>
    </comment>
  </commentList>
</comments>
</file>

<file path=xl/sharedStrings.xml><?xml version="1.0" encoding="utf-8"?>
<sst xmlns="http://schemas.openxmlformats.org/spreadsheetml/2006/main" count="1855" uniqueCount="1126">
  <si>
    <t>Land</t>
  </si>
  <si>
    <t>P700162</t>
  </si>
  <si>
    <t xml:space="preserve">  Overdrafts - Commercial</t>
  </si>
  <si>
    <t>Commercial Maxi LOC</t>
  </si>
  <si>
    <t>Other LOC</t>
  </si>
  <si>
    <t>RETAIL LOCS</t>
  </si>
  <si>
    <t>Meritline Home Equity</t>
  </si>
  <si>
    <t xml:space="preserve">  LOC </t>
  </si>
  <si>
    <t>Meritline Regular</t>
  </si>
  <si>
    <t xml:space="preserve">  Meritline</t>
  </si>
  <si>
    <t>Sunnybrook</t>
  </si>
  <si>
    <t>Retail Chequing LOC</t>
  </si>
  <si>
    <t xml:space="preserve">  Meritline/RSPLC CONTRA</t>
  </si>
  <si>
    <t>Retail Maxi LOC</t>
  </si>
  <si>
    <t xml:space="preserve">  Overdrafts</t>
  </si>
  <si>
    <t>P600048</t>
  </si>
  <si>
    <t>P700159</t>
  </si>
  <si>
    <t>P700160</t>
  </si>
  <si>
    <t>P700161</t>
  </si>
  <si>
    <t>P700106</t>
  </si>
  <si>
    <t>P700105</t>
  </si>
  <si>
    <t>P700107</t>
  </si>
  <si>
    <t>P700017</t>
  </si>
  <si>
    <t>P700092</t>
  </si>
  <si>
    <t>P700080</t>
  </si>
  <si>
    <t>P700049</t>
  </si>
  <si>
    <t>P700048</t>
  </si>
  <si>
    <t>P700045</t>
  </si>
  <si>
    <t>P700095</t>
  </si>
  <si>
    <t>P700052</t>
  </si>
  <si>
    <t>P700032</t>
  </si>
  <si>
    <t>P700081</t>
  </si>
  <si>
    <t>P700019</t>
  </si>
  <si>
    <t>P700016</t>
  </si>
  <si>
    <t>P700018</t>
  </si>
  <si>
    <t>P700061</t>
  </si>
  <si>
    <t>P700057</t>
  </si>
  <si>
    <t>P700056</t>
  </si>
  <si>
    <t>P700058</t>
  </si>
  <si>
    <t>P700004</t>
  </si>
  <si>
    <t>P700096</t>
  </si>
  <si>
    <t>P700003</t>
  </si>
  <si>
    <t>P700113</t>
  </si>
  <si>
    <t>P700112</t>
  </si>
  <si>
    <t>P700046</t>
  </si>
  <si>
    <t>P700066</t>
  </si>
  <si>
    <t>P700050</t>
  </si>
  <si>
    <t>P700089</t>
  </si>
  <si>
    <t>P700104</t>
  </si>
  <si>
    <t>P700102</t>
  </si>
  <si>
    <t>P700101</t>
  </si>
  <si>
    <t>P700103</t>
  </si>
  <si>
    <t>P700082</t>
  </si>
  <si>
    <t>P700153</t>
  </si>
  <si>
    <t>P700150</t>
  </si>
  <si>
    <t>P700154</t>
  </si>
  <si>
    <t>P700156</t>
  </si>
  <si>
    <t>P700157</t>
  </si>
  <si>
    <t>Advtgeplus-chip USD (P700146)</t>
  </si>
  <si>
    <t>Advtgeplus-Reg USD (P700147)</t>
  </si>
  <si>
    <t>Advtgeplus-orgspec USD (P700148)</t>
  </si>
  <si>
    <t>Advantageplus-Chip (P700140)</t>
  </si>
  <si>
    <t>Advtgeplan (P700199)</t>
  </si>
  <si>
    <t>On-line Advantage (P700159)</t>
  </si>
  <si>
    <t>RSP On-line Advantage (P700160)</t>
  </si>
  <si>
    <t>TFSA On-line Advantage (P700161)</t>
  </si>
  <si>
    <t>ohosp demand (P700067)</t>
  </si>
  <si>
    <t>Flexi - 1 YR_Plan (P600107)</t>
  </si>
  <si>
    <t>gic Terms - farm (P700047)</t>
  </si>
  <si>
    <t>Nisa Terms (P700066)</t>
  </si>
  <si>
    <t>Option terms (P700068)</t>
  </si>
  <si>
    <t>Target terms (P700099)</t>
  </si>
  <si>
    <t>balancing plug</t>
  </si>
  <si>
    <t>solid gold term</t>
  </si>
  <si>
    <t xml:space="preserve">  Brokerage Specific Length</t>
  </si>
  <si>
    <t>Specific Length Terms</t>
  </si>
  <si>
    <t xml:space="preserve">  Retail Short Terms</t>
  </si>
  <si>
    <t>Target terms</t>
  </si>
  <si>
    <t xml:space="preserve">  Indexed Linked</t>
  </si>
  <si>
    <t>Balancing Plug</t>
  </si>
  <si>
    <t xml:space="preserve">  Brokerage Suspense</t>
  </si>
  <si>
    <t>gic Terms - rif</t>
  </si>
  <si>
    <t xml:space="preserve">  CMB 4 Sep08 Fixed</t>
  </si>
  <si>
    <t xml:space="preserve">  CMB 5 Oct08 Fixed</t>
  </si>
  <si>
    <t>Option terms - rif (P700110)</t>
  </si>
  <si>
    <t>Option terms - rsp (P700111)</t>
  </si>
  <si>
    <t>P300052</t>
  </si>
  <si>
    <t>Investments- Other loans and Receivables</t>
  </si>
  <si>
    <t>Investments Available for sale</t>
  </si>
  <si>
    <t>Other Investments (P300046)</t>
  </si>
  <si>
    <t>Accumulated Other Comprehensive Income</t>
  </si>
  <si>
    <t>Plug</t>
  </si>
  <si>
    <t>Advntgeregular (P700011)</t>
  </si>
  <si>
    <t>Unclaimed Accounts (P700117)</t>
  </si>
  <si>
    <t>plan24regular (P700074)</t>
  </si>
  <si>
    <t>uscheqregular (P700108)</t>
  </si>
  <si>
    <t>us savingsregular (P700104)</t>
  </si>
  <si>
    <t>resp variable (P700082)</t>
  </si>
  <si>
    <t>uscheqchurch (P700107)</t>
  </si>
  <si>
    <t>us savingsagri (P700101)</t>
  </si>
  <si>
    <t>us savingsbusiness (P700102)</t>
  </si>
  <si>
    <t>P300024</t>
  </si>
  <si>
    <t>Accrued Interest</t>
  </si>
  <si>
    <t xml:space="preserve">  Business Advantage Plus - USD</t>
  </si>
  <si>
    <t>asa plus church</t>
  </si>
  <si>
    <t>asa plus reg</t>
  </si>
  <si>
    <t>asa plus orgplus</t>
  </si>
  <si>
    <t>Cais</t>
  </si>
  <si>
    <t xml:space="preserve">  Plan 24</t>
  </si>
  <si>
    <t>RETAIL CHEQUING</t>
  </si>
  <si>
    <t>Mortgage Escrow</t>
  </si>
  <si>
    <t>FMR Heading</t>
  </si>
  <si>
    <t>FMR Total</t>
  </si>
  <si>
    <t>Product#</t>
  </si>
  <si>
    <t>Description</t>
  </si>
  <si>
    <t>FMR</t>
  </si>
  <si>
    <t>Automobiles</t>
  </si>
  <si>
    <t>Difference</t>
  </si>
  <si>
    <t>P700063</t>
  </si>
  <si>
    <t>P300019</t>
  </si>
  <si>
    <t>P300005</t>
  </si>
  <si>
    <t>P300022</t>
  </si>
  <si>
    <t>P700036</t>
  </si>
  <si>
    <t>P700014</t>
  </si>
  <si>
    <t>P700075</t>
  </si>
  <si>
    <t>P700077</t>
  </si>
  <si>
    <t>P700076</t>
  </si>
  <si>
    <t>P700117</t>
  </si>
  <si>
    <t>P700059</t>
  </si>
  <si>
    <t>P600049</t>
  </si>
  <si>
    <t>(P00200</t>
  </si>
  <si>
    <t>(P00199</t>
  </si>
  <si>
    <t>(P00202</t>
  </si>
  <si>
    <t>(P00204</t>
  </si>
  <si>
    <t>(P00203</t>
  </si>
  <si>
    <t>(P00106</t>
  </si>
  <si>
    <t>P300008</t>
  </si>
  <si>
    <t>Builders TFSA (P700128)</t>
  </si>
  <si>
    <t>Deposit Brokerage Suspense (P700136)</t>
  </si>
  <si>
    <t>Balancing Plug (P700118)</t>
  </si>
  <si>
    <t>GIC Specific Length 43-120 (P700135)</t>
  </si>
  <si>
    <t>GIC - Specific Length 0-42 (P700134)</t>
  </si>
  <si>
    <t>Global 5 Market Secure (P700133)</t>
  </si>
  <si>
    <t>Cdn Market Secure GIC (P700132)</t>
  </si>
  <si>
    <t>MERCHANT MASTERCARD PENDING (1153)</t>
  </si>
  <si>
    <t>GL Trial</t>
  </si>
  <si>
    <t>Provincial - Direct</t>
  </si>
  <si>
    <t>Provincial - Guaranteed</t>
  </si>
  <si>
    <t>Retail &amp; Commercial Deposits (LSG50006)</t>
  </si>
  <si>
    <t>less:  accrued interest</t>
  </si>
  <si>
    <t>BANK OF MONTREAL (1011)</t>
  </si>
  <si>
    <t>BANK OF MONTREAL (1012)</t>
  </si>
  <si>
    <t>DESJARDINS BANK ACCOUNT (1013)</t>
  </si>
  <si>
    <t>Total Member Deposits &amp; Borrowings</t>
  </si>
  <si>
    <t>Cash: LSG60001 + LSG60004</t>
  </si>
  <si>
    <t xml:space="preserve">     Less:  GL1331 &amp; GL1332</t>
  </si>
  <si>
    <t>Deposits in League and Banks (LSG60002)</t>
  </si>
  <si>
    <t>Other (LSG60003)</t>
  </si>
  <si>
    <t>Section 21: Cash Type Assets</t>
  </si>
  <si>
    <t>Gov't Paper &lt; 100 Days</t>
  </si>
  <si>
    <t>Federal - Direct</t>
  </si>
  <si>
    <t>Federal - Guaranteed</t>
  </si>
  <si>
    <t>P700011</t>
  </si>
  <si>
    <t>P700009</t>
  </si>
  <si>
    <t>P700008</t>
  </si>
  <si>
    <t>P700010</t>
  </si>
  <si>
    <t>P700108</t>
  </si>
  <si>
    <t>Short Term_Plan (P600109)</t>
  </si>
  <si>
    <t>Premium Flexi_TFSA (P700127)</t>
  </si>
  <si>
    <t>INTERAC &amp; POS SUSPENSE (1002)</t>
  </si>
  <si>
    <t>MERCHANT MASTERCARD BALANCING (1006)</t>
  </si>
  <si>
    <t>DEPOSIT SUSPENSE (1007)</t>
  </si>
  <si>
    <t>HCU SYSTEM CONVERSION (1008)</t>
  </si>
  <si>
    <t>CENTRAL 1 PROBLEMS - DAILY (1009)</t>
  </si>
  <si>
    <t>FOREIGN EXCHANGE - DEP IN LEAG (1010)</t>
  </si>
  <si>
    <t>FOREIGN EXCH BMO NESBITT USD (1034)</t>
  </si>
  <si>
    <t>BMO NESBITT BURNS BANK ACCOUNT USD (1033)</t>
  </si>
  <si>
    <t>BMO NESBITT BURNS BANK ACCOUNT (1024)</t>
  </si>
  <si>
    <t xml:space="preserve">  Accrued Interest _Invs (P300041)</t>
  </si>
  <si>
    <t xml:space="preserve">  Cash Liquidity Reserve</t>
  </si>
  <si>
    <t>CIBC us</t>
  </si>
  <si>
    <t>CHT Principal Reinvestment Account</t>
  </si>
  <si>
    <t xml:space="preserve">  US Investments</t>
  </si>
  <si>
    <t>BMO Nesbitt</t>
  </si>
  <si>
    <t>Other Investments</t>
  </si>
  <si>
    <t>less:  FV embedded deriv. on index linked deposits</t>
  </si>
  <si>
    <t>Central 1 Borrowings</t>
  </si>
  <si>
    <t>Purchase Re-Sale Agreement (PRA)</t>
  </si>
  <si>
    <t>Securitization Liability</t>
  </si>
  <si>
    <t>Capital Lease Obligation</t>
  </si>
  <si>
    <t>Deposits &amp; Borrowings</t>
  </si>
  <si>
    <t xml:space="preserve">  Foreign Exchange - Invs (P300042)</t>
  </si>
  <si>
    <t xml:space="preserve">  Liquidity Reserve</t>
  </si>
  <si>
    <t>CIBC cdn</t>
  </si>
  <si>
    <t>P600034</t>
  </si>
  <si>
    <t>P300016</t>
  </si>
  <si>
    <t>P600033</t>
  </si>
  <si>
    <t>P700115</t>
  </si>
  <si>
    <t>P700083</t>
  </si>
  <si>
    <t>P700024</t>
  </si>
  <si>
    <t>P700085</t>
  </si>
  <si>
    <t>P700020</t>
  </si>
  <si>
    <t>P700070</t>
  </si>
  <si>
    <t>P700123</t>
  </si>
  <si>
    <t>P700025</t>
  </si>
  <si>
    <t>P700013</t>
  </si>
  <si>
    <t>RBC BANK ACCOUNT USD (1027)</t>
  </si>
  <si>
    <t>BANK OF AMERICA CAD ACCOUNT (1019)</t>
  </si>
  <si>
    <t>FOREIGN EXCHANGE - CICBC USD (1023)</t>
  </si>
  <si>
    <t>CIBC BANK ACCOUNT - USD (1022)</t>
  </si>
  <si>
    <t>CIBC BANK ACCOUNT (1021)</t>
  </si>
  <si>
    <t>RBC ACCOUNT (1018)</t>
  </si>
  <si>
    <t>CENTRAL 1 CURRENT ACCOUNT (1000)</t>
  </si>
  <si>
    <t>CENTRAL 1 CLEARING SUSPENSE (1001)</t>
  </si>
  <si>
    <t>Less Clearing Entry</t>
  </si>
  <si>
    <t xml:space="preserve">  GIC 36-47 mth</t>
  </si>
  <si>
    <t>SHORT TERM</t>
  </si>
  <si>
    <t xml:space="preserve">  RSP/GIC 4 year</t>
  </si>
  <si>
    <t xml:space="preserve">  GIC 49-59 mth</t>
  </si>
  <si>
    <t>gsc terms - rif</t>
  </si>
  <si>
    <t xml:space="preserve">  RSP/GIC 5 year</t>
  </si>
  <si>
    <t>EXCHANGE DEPOSITS (1142)</t>
  </si>
  <si>
    <t>FOREIGN DEPOSITS (1143)</t>
  </si>
  <si>
    <t>INVESTMENT IN 2044230 ONTARIO (1331)</t>
  </si>
  <si>
    <t>FOREIGN EXCHANGE, RBC USD ACCOUNT (1028)</t>
  </si>
  <si>
    <t>MERIDIAN CU LIQUIDITY</t>
  </si>
  <si>
    <t xml:space="preserve">  LTR 3 year</t>
  </si>
  <si>
    <t>ACCRUED INTEREST</t>
  </si>
  <si>
    <t>REJECTED CLEARING ITEMS (1060)</t>
  </si>
  <si>
    <t>AFT REJECTS (1061)</t>
  </si>
  <si>
    <t>AFT RETURNS (1062)</t>
  </si>
  <si>
    <t>ANGELFEST PASSPORTS (1178)</t>
  </si>
  <si>
    <t>CONVERSION SUSPENSE- INVESTMEN (1191)</t>
  </si>
  <si>
    <t>PLUS TRXN TRACES (1192)</t>
  </si>
  <si>
    <t>TELLER SHORTAGE SUSPENSE (1193)</t>
  </si>
  <si>
    <t>FOREIGN EXCHANGE- SUNDRY ITEMS (1194)</t>
  </si>
  <si>
    <t>RESP GRANTS SUSPENSE (1195)</t>
  </si>
  <si>
    <t>EXCHANGE ADJUSTMENT GENERAL (1199)</t>
  </si>
  <si>
    <t>MASTERCARD PAYMENTS - HOLDING (1755)</t>
  </si>
  <si>
    <t>BANKING SERVICES CENTRAL 1 SUSPENSE (1980)</t>
  </si>
  <si>
    <t>SUNDRY ITEMS-ABM (1179)</t>
  </si>
  <si>
    <t>INSTALLMENT LOAN (1180)</t>
  </si>
  <si>
    <t>GL ACBAL DIFFERENCES (1190)</t>
  </si>
  <si>
    <t xml:space="preserve">  Brokerage - 3 year</t>
  </si>
  <si>
    <t>gic Terms - rsp</t>
  </si>
  <si>
    <t>BRANCH SUSPENSE (1120)</t>
  </si>
  <si>
    <t>CROSS ENTRIES (1121)</t>
  </si>
  <si>
    <t>CDN CHQS IN US FUNDS (1122)</t>
  </si>
  <si>
    <t>MERCHANT REVENUE SUSPENSE (1123)</t>
  </si>
  <si>
    <t>CROSS CASH TO DEPOSIT DESK (1124)</t>
  </si>
  <si>
    <t>MERGER - SUSPENSE (1125)</t>
  </si>
  <si>
    <t>UTILITY BILL PAYMENT (1126)</t>
  </si>
  <si>
    <t>P700005</t>
  </si>
  <si>
    <t>P700022</t>
  </si>
  <si>
    <t>P700002</t>
  </si>
  <si>
    <t>P700006</t>
  </si>
  <si>
    <t>P700012</t>
  </si>
  <si>
    <t>P700093</t>
  </si>
  <si>
    <t>P600035</t>
  </si>
  <si>
    <t>P600036</t>
  </si>
  <si>
    <t>P600037</t>
  </si>
  <si>
    <t>P600038</t>
  </si>
  <si>
    <t>P600039</t>
  </si>
  <si>
    <t>P600040</t>
  </si>
  <si>
    <t>P600041</t>
  </si>
  <si>
    <t>P600047</t>
  </si>
  <si>
    <t>P700084</t>
  </si>
  <si>
    <t>P600042</t>
  </si>
  <si>
    <t>P600043</t>
  </si>
  <si>
    <t>Bridge Loans - Retail (P700013)</t>
  </si>
  <si>
    <t>Car Loans (P700015)</t>
  </si>
  <si>
    <t>RSP Loans (P700091)</t>
  </si>
  <si>
    <t>Student Loans - Government (P700097)</t>
  </si>
  <si>
    <t>P400003</t>
  </si>
  <si>
    <t>P700120</t>
  </si>
  <si>
    <t>P700122</t>
  </si>
  <si>
    <t>P700086</t>
  </si>
  <si>
    <t>P700021</t>
  </si>
  <si>
    <t>P700094</t>
  </si>
  <si>
    <t>P700015</t>
  </si>
  <si>
    <t>Retail Personal Installment Loan (P700087)</t>
  </si>
  <si>
    <t>DPA (P300051)</t>
  </si>
  <si>
    <t>Deriviative Financial Liabilities</t>
  </si>
  <si>
    <t>Income Tax Payable</t>
  </si>
  <si>
    <t>Pensions and other employee obligations</t>
  </si>
  <si>
    <t>Membership Shares</t>
  </si>
  <si>
    <t>plan24business (P700072)</t>
  </si>
  <si>
    <t>plan24church (P700073)</t>
  </si>
  <si>
    <t>uscheqagri (P700105)</t>
  </si>
  <si>
    <t>uscheqbusiness (P700106)</t>
  </si>
  <si>
    <t>2nd Mortgage - Regular (P700007)</t>
  </si>
  <si>
    <t>Retail Fixed 1st Mortgage (P700084)</t>
  </si>
  <si>
    <t>Variable Rate Mortgages (P700109)</t>
  </si>
  <si>
    <t>Signage (P600047)</t>
  </si>
  <si>
    <t>Other Fixed Assets (P600046)</t>
  </si>
  <si>
    <t>Banking System Software (P600045)</t>
  </si>
  <si>
    <t>Peripheral Equipment (P600044)</t>
  </si>
  <si>
    <t>PC Software (P600043)</t>
  </si>
  <si>
    <t>PC Equipment (P600042)</t>
  </si>
  <si>
    <t>ABM Equipment (P600040)</t>
  </si>
  <si>
    <t>Furniture (P600039)</t>
  </si>
  <si>
    <t>Equipment (P600038)</t>
  </si>
  <si>
    <t>Building Improvements (P600037)</t>
  </si>
  <si>
    <t>Building (P600036)</t>
  </si>
  <si>
    <t>Land (P600035)</t>
  </si>
  <si>
    <t>Leasehold Improvements (P600041)</t>
  </si>
  <si>
    <t>Other Assets</t>
  </si>
  <si>
    <t>Fair Value of Derivatives</t>
  </si>
  <si>
    <t>Wealth</t>
  </si>
  <si>
    <t>Total Assets O &amp; M</t>
  </si>
  <si>
    <t>us exch</t>
  </si>
  <si>
    <t xml:space="preserve">loc/dmd </t>
  </si>
  <si>
    <t>term plug</t>
  </si>
  <si>
    <t>COMMERCIAL CHEQUING</t>
  </si>
  <si>
    <t>cheqagri</t>
  </si>
  <si>
    <t>cheqbusiness</t>
  </si>
  <si>
    <t xml:space="preserve">  Fixed Assets</t>
  </si>
  <si>
    <t>cheqchurch</t>
  </si>
  <si>
    <t>maxiagri</t>
  </si>
  <si>
    <t>Employee LOCS Contra (P700122)</t>
  </si>
  <si>
    <t>Retail Mortgage Clearing (P700158)</t>
  </si>
  <si>
    <t>Employee Mortgages Contra (P700120)</t>
  </si>
  <si>
    <t>2nd Mortgage - Farm (P700006)</t>
  </si>
  <si>
    <t>Commercial High Ratio (P700022)</t>
  </si>
  <si>
    <t>Reverse Amort Mortgage (P700088)</t>
  </si>
  <si>
    <t xml:space="preserve">  Acc'd Interest- Loans</t>
  </si>
  <si>
    <t xml:space="preserve">  Non-Performing LOCs Commercial</t>
  </si>
  <si>
    <t xml:space="preserve">  Non-Performing Loans Commercial</t>
  </si>
  <si>
    <t xml:space="preserve">  Non-Performing LOCs Retail</t>
  </si>
  <si>
    <t xml:space="preserve">  Non-Performing Loans Retail</t>
  </si>
  <si>
    <t>gl_acbal</t>
  </si>
  <si>
    <t>clearing</t>
  </si>
  <si>
    <t>BETHLEHEM PLACE (1133)</t>
  </si>
  <si>
    <t>cheqbusiness (P700017)</t>
  </si>
  <si>
    <t>cheqchurch (P700018)</t>
  </si>
  <si>
    <t>maxiagri (P700056)</t>
  </si>
  <si>
    <t>maxibusiness (P700057)</t>
  </si>
  <si>
    <t>maxichurch (P700058)</t>
  </si>
  <si>
    <t>Comm Sav Plan (P600088)</t>
  </si>
  <si>
    <t>Mortgage Escrow (P700116)</t>
  </si>
  <si>
    <t>cheqregular/package/plus (P700019)</t>
  </si>
  <si>
    <t>MaxiMN (P700059)</t>
  </si>
  <si>
    <t>maxipackage/plus/reg (P700061)</t>
  </si>
  <si>
    <t>us savingsagri</t>
  </si>
  <si>
    <t>us savingsbusiness</t>
  </si>
  <si>
    <t>us savingschurch</t>
  </si>
  <si>
    <t xml:space="preserve">  Adv Savings - Commercial</t>
  </si>
  <si>
    <t>Ret Other Plan (P600666)</t>
  </si>
  <si>
    <t>Premium flexis (P700075)</t>
  </si>
  <si>
    <t>Premium flexis_rif (P700076)</t>
  </si>
  <si>
    <t>gic Terms (P700046)</t>
  </si>
  <si>
    <t>solid gold term (P700095)</t>
  </si>
  <si>
    <t>Specific Length Terms (P700096)</t>
  </si>
  <si>
    <t>Rate Builder terms_rsp (P700080)</t>
  </si>
  <si>
    <t>FV - Terms (P700045)</t>
  </si>
  <si>
    <t>P700138</t>
  </si>
  <si>
    <t>P700139</t>
  </si>
  <si>
    <t>P700140</t>
  </si>
  <si>
    <t>P700141</t>
  </si>
  <si>
    <t>P700142</t>
  </si>
  <si>
    <t>P700143</t>
  </si>
  <si>
    <t>P700144</t>
  </si>
  <si>
    <t>P700145</t>
  </si>
  <si>
    <t>P700146</t>
  </si>
  <si>
    <t>P700147</t>
  </si>
  <si>
    <t>P700148</t>
  </si>
  <si>
    <t>Other Long Term_Plan (P6000108)</t>
  </si>
  <si>
    <t>PRA Loan</t>
  </si>
  <si>
    <t>Student Loans - NCU (P700098)</t>
  </si>
  <si>
    <t>1st Mortgage - Commercial (P700001)</t>
  </si>
  <si>
    <t xml:space="preserve">  Retail Advantage Plus - E Savings</t>
  </si>
  <si>
    <t>maxipackage/plus/reg</t>
  </si>
  <si>
    <t xml:space="preserve">  Adv Savings - Retail</t>
  </si>
  <si>
    <t>RETAIL SAVINGS</t>
  </si>
  <si>
    <t>Advntgeregular</t>
  </si>
  <si>
    <t xml:space="preserve">  Prime Related Chequing</t>
  </si>
  <si>
    <t>Unclaimed Accounts</t>
  </si>
  <si>
    <t xml:space="preserve">  Zero Rate Chequing</t>
  </si>
  <si>
    <t>plan24regular</t>
  </si>
  <si>
    <t xml:space="preserve">  OHOSP/CAIS/RESP</t>
  </si>
  <si>
    <t>oadv REGULAR</t>
  </si>
  <si>
    <t xml:space="preserve">  Clearing Entry</t>
  </si>
  <si>
    <t>rspoadv REGULAR</t>
  </si>
  <si>
    <t>Commercial Demand</t>
  </si>
  <si>
    <t xml:space="preserve">  Instalment - Commercial</t>
  </si>
  <si>
    <t>Compound Demand Loan</t>
  </si>
  <si>
    <t xml:space="preserve">  Demand - Commercial</t>
  </si>
  <si>
    <t>Small Business Demand Loan</t>
  </si>
  <si>
    <t xml:space="preserve">  Fixed Instalment - Commercial</t>
  </si>
  <si>
    <t>Commercial Installment Loan</t>
  </si>
  <si>
    <t xml:space="preserve">  Fixed Demand - Commercial</t>
  </si>
  <si>
    <t>RETAIL LOANS</t>
  </si>
  <si>
    <t>Retail Personal Demand Loan</t>
  </si>
  <si>
    <t xml:space="preserve">  Instalment - Retail</t>
  </si>
  <si>
    <t>diff from column N</t>
  </si>
  <si>
    <t>Retail Suspense Loans</t>
  </si>
  <si>
    <t xml:space="preserve">  Fixed Rate Instalment</t>
  </si>
  <si>
    <t>Sunnybrook loans</t>
  </si>
  <si>
    <t>gl</t>
  </si>
  <si>
    <t>Retail Personal Installment Loan</t>
  </si>
  <si>
    <t xml:space="preserve">  Demand - Retail</t>
  </si>
  <si>
    <t>Sunnybrook locs</t>
  </si>
  <si>
    <t>Bridge Loans - Retail</t>
  </si>
  <si>
    <t xml:space="preserve">  Student</t>
  </si>
  <si>
    <t>Sunnybrook mtgs</t>
  </si>
  <si>
    <t>Car Loans</t>
  </si>
  <si>
    <t xml:space="preserve">  Fixed Rate Demands</t>
  </si>
  <si>
    <t>RSP Loans</t>
  </si>
  <si>
    <t xml:space="preserve">  Foreign Exchange - Investments</t>
  </si>
  <si>
    <t>Student Loans - Government</t>
  </si>
  <si>
    <t xml:space="preserve">  Loan Advance Suspense</t>
  </si>
  <si>
    <t>Student Loans - NCU</t>
  </si>
  <si>
    <t>COMMERCIAL LOCS</t>
  </si>
  <si>
    <t>Commercial Chequing LOC</t>
  </si>
  <si>
    <t>P400034</t>
  </si>
  <si>
    <t>P600057</t>
  </si>
  <si>
    <t>CSB PAYROLL BONDS SUSPENSE (1155)</t>
  </si>
  <si>
    <t>DMS Feed</t>
  </si>
  <si>
    <t>Diff</t>
  </si>
  <si>
    <t>Gl_acbal</t>
  </si>
  <si>
    <t>Clearing</t>
  </si>
  <si>
    <t>US exch</t>
  </si>
  <si>
    <t xml:space="preserve">Loc/dmd </t>
  </si>
  <si>
    <t>Term plug</t>
  </si>
  <si>
    <t>Revised DIFF</t>
  </si>
  <si>
    <t>Account</t>
  </si>
  <si>
    <t>AL Feed</t>
  </si>
  <si>
    <t>FV GLs</t>
  </si>
  <si>
    <t>LOC DMD</t>
  </si>
  <si>
    <t>Term Plug</t>
  </si>
  <si>
    <t>GL Acbal</t>
  </si>
  <si>
    <t>Sec Mtgs</t>
  </si>
  <si>
    <t>US Exch</t>
  </si>
  <si>
    <t xml:space="preserve">  Cash</t>
  </si>
  <si>
    <t>Cash_Other</t>
  </si>
  <si>
    <t>out to Investments</t>
  </si>
  <si>
    <t>CRL Cash</t>
  </si>
  <si>
    <t>Cash_Treasury</t>
  </si>
  <si>
    <t xml:space="preserve">  League Account</t>
  </si>
  <si>
    <t>BNS (Dundee Bank)</t>
  </si>
  <si>
    <t>Recievables</t>
  </si>
  <si>
    <t>Receivables</t>
  </si>
  <si>
    <t>INVESTMENTS - other loans and receivables</t>
  </si>
  <si>
    <t xml:space="preserve">  Cumis (P300044)</t>
  </si>
  <si>
    <t xml:space="preserve">  Sundry Items</t>
  </si>
  <si>
    <t>MANULIFE BANK HISA</t>
  </si>
  <si>
    <t xml:space="preserve">  Liquidity Reserve/Long Term (P300043)</t>
  </si>
  <si>
    <t xml:space="preserve">  Short Market</t>
  </si>
  <si>
    <t>out to Cash</t>
  </si>
  <si>
    <t>Acc Int</t>
  </si>
  <si>
    <t>Liabilities</t>
  </si>
  <si>
    <t>BANK OF AMERICA (1014)</t>
  </si>
  <si>
    <t>CENTRAL 1 CURRENT ACCOUNT CDN - GUE (1015)</t>
  </si>
  <si>
    <t>DATA SUSPENSE (1016)</t>
  </si>
  <si>
    <t>CENTRAL 1 CURRENT ACCOUNT (1020)</t>
  </si>
  <si>
    <t>CENTRAL 1 CURRENT ACCOUNT-US GUELPH (1025)</t>
  </si>
  <si>
    <t>DEPOSIT SUSPENSE (1026)</t>
  </si>
  <si>
    <t>ROYAL BANK ACCOUNT (1090)</t>
  </si>
  <si>
    <t>PETTY CASH IMPREST FUND-EXECUT (1091)</t>
  </si>
  <si>
    <t>PETTY CASH IMPREST FUND-MARKET (1092)</t>
  </si>
  <si>
    <t>COMMEMORATIVE COIN INVENTORY (1093)</t>
  </si>
  <si>
    <t>DEBIT CLEARING PENDING (1150)</t>
  </si>
  <si>
    <t>EFT PENDING (1151)</t>
  </si>
  <si>
    <t>CONSOLIDATED GL1151 (1152)</t>
  </si>
  <si>
    <t>Acc Div - Series 09 Holding Non Reg (P700154)</t>
  </si>
  <si>
    <t>Acc Div - Series 09 Holding RIF (P700156)</t>
  </si>
  <si>
    <t>Central 1 (Negotiated) (GL 1348, 1404, 1138)</t>
  </si>
  <si>
    <t>Central 1 Discount Deposits</t>
  </si>
  <si>
    <t>Signage</t>
  </si>
  <si>
    <t>P700001</t>
  </si>
  <si>
    <t>Caisse Centrale Deposits</t>
  </si>
  <si>
    <t>Section 21: Liquid Type Assets (&gt; Cash)</t>
  </si>
  <si>
    <t>Gov't Paper&gt;100 Days</t>
  </si>
  <si>
    <t>OSDIC</t>
  </si>
  <si>
    <t>Central 1</t>
  </si>
  <si>
    <t>Section 21: Term Liquid Type Assets</t>
  </si>
  <si>
    <t>Total Statutory Liquidity</t>
  </si>
  <si>
    <t>Non-qualifying Short Term Investments (1331&amp;1332)</t>
  </si>
  <si>
    <t>Total Operating Liquidity</t>
  </si>
  <si>
    <t>Total Statutory Liquidity Ratio</t>
  </si>
  <si>
    <t>Total Operating Liquidity Ratio</t>
  </si>
  <si>
    <t xml:space="preserve"> </t>
  </si>
  <si>
    <t>P600044</t>
  </si>
  <si>
    <t>P600045</t>
  </si>
  <si>
    <t>P300021</t>
  </si>
  <si>
    <t>P400019</t>
  </si>
  <si>
    <t>P700054</t>
  </si>
  <si>
    <t>P700064</t>
  </si>
  <si>
    <t>P700065</t>
  </si>
  <si>
    <t>MS WALK ST. CATHARINES (1074)</t>
  </si>
  <si>
    <t>MS WALK WELLAND (1075)</t>
  </si>
  <si>
    <t>MS WALK NIAGARA FALLS (1076)</t>
  </si>
  <si>
    <t>Specific Length Terms -rif</t>
  </si>
  <si>
    <t xml:space="preserve">  3 Yr Escalator</t>
  </si>
  <si>
    <t>OTHER LONG TERM</t>
  </si>
  <si>
    <t>1st Time Home Term</t>
  </si>
  <si>
    <t>FV - Terms</t>
  </si>
  <si>
    <t xml:space="preserve">  5 Yr Escalator</t>
  </si>
  <si>
    <t>FV - Terms RIF</t>
  </si>
  <si>
    <t>FV - Terms RSP</t>
  </si>
  <si>
    <t>Dep Brok Suspense</t>
  </si>
  <si>
    <t>gic Terms</t>
  </si>
  <si>
    <t xml:space="preserve">  Brokerage - 1 year</t>
  </si>
  <si>
    <t>P300032</t>
  </si>
  <si>
    <t>Investment Shares (P700053)</t>
  </si>
  <si>
    <t>Total Liabilities</t>
  </si>
  <si>
    <t>Securitized Mortgages (P400034)</t>
  </si>
  <si>
    <t>P700201</t>
  </si>
  <si>
    <t/>
  </si>
  <si>
    <t>P600100</t>
  </si>
  <si>
    <t>P600103</t>
  </si>
  <si>
    <t>P600105</t>
  </si>
  <si>
    <t>P600109</t>
  </si>
  <si>
    <t>P600088</t>
  </si>
  <si>
    <t>P600666</t>
  </si>
  <si>
    <t>P700118</t>
  </si>
  <si>
    <t>Retail Maxi LOC (P700085)</t>
  </si>
  <si>
    <t>INTERAC - OFF-US SETTLEMENT (1960)</t>
  </si>
  <si>
    <t>ELECTRONIC FUNDS PENDING (2490)</t>
  </si>
  <si>
    <t>AFT LOAN PYMT SUSPENSE (2491)</t>
  </si>
  <si>
    <t>ELECTRONIC MERCHANT DEPOSIT (2493)</t>
  </si>
  <si>
    <t>COMMERCIAL AFT (2495)</t>
  </si>
  <si>
    <t>POS PURCHASE SETTLEMENT (2506)</t>
  </si>
  <si>
    <t xml:space="preserve">  CMB 2 Dec07 Fixed</t>
  </si>
  <si>
    <t>ABM Equipment</t>
  </si>
  <si>
    <t xml:space="preserve">  CMB 3 Jun08 Fixed</t>
  </si>
  <si>
    <t>Foreign Exchange - Invs (P300042)</t>
  </si>
  <si>
    <t>Building Improvements</t>
  </si>
  <si>
    <t xml:space="preserve">  CMB 5 Oct08 Fixed - VRMs</t>
  </si>
  <si>
    <t>Building</t>
  </si>
  <si>
    <t xml:space="preserve">  CMB 6 Dec08 Variable</t>
  </si>
  <si>
    <t xml:space="preserve">  CMB 7 Mar09 Variable</t>
  </si>
  <si>
    <t xml:space="preserve">  CMB 8 Jun09 Variable</t>
  </si>
  <si>
    <t>Capital Lease Equip</t>
  </si>
  <si>
    <t xml:space="preserve">  CMB 9 Sep09 Variable</t>
  </si>
  <si>
    <t>Leasehold Improvements</t>
  </si>
  <si>
    <t xml:space="preserve">  CMB 10 Dec09 Variable</t>
  </si>
  <si>
    <t>FV DERIV</t>
  </si>
  <si>
    <t xml:space="preserve">  CMB 11 Sep10 Fixed</t>
  </si>
  <si>
    <t>Current Income Tax</t>
  </si>
  <si>
    <t>Deferred Income Tax</t>
  </si>
  <si>
    <t>INTANG ASSETS</t>
  </si>
  <si>
    <t xml:space="preserve">  CMB 12 Dec10 Fixed</t>
  </si>
  <si>
    <t>OTHER ASSETS</t>
  </si>
  <si>
    <t>P700079</t>
  </si>
  <si>
    <t>FOREIGN CHEQUE ( GBP &amp; EURO) (1080)</t>
  </si>
  <si>
    <t>ABM DEPOSIT SUSPENSE (1140)</t>
  </si>
  <si>
    <t>POS  PURCHASE RETURN (1141)</t>
  </si>
  <si>
    <t>RAISING THE ROOF (TOUQUES) (1129)</t>
  </si>
  <si>
    <t>OBC DEPOSITS PENDING (1160)</t>
  </si>
  <si>
    <t>MANUAL MERCHANT MASTERCARD DEP (1161)</t>
  </si>
  <si>
    <t>MASTERCARD CASH ADVANCE (1162)</t>
  </si>
  <si>
    <t>MASTERCARD CASH ADVANCES (1163)</t>
  </si>
  <si>
    <t>CONSOLIDATED GL2490 (1169)</t>
  </si>
  <si>
    <t>Non Performing (P400019)</t>
  </si>
  <si>
    <t>ProvDoubtfulLoans (P400024)</t>
  </si>
  <si>
    <t>Commercial Loans_Plan (P00200)</t>
  </si>
  <si>
    <t>Retail Loans_Plan (P00199)</t>
  </si>
  <si>
    <t>Commercial LOCs_Plan (P700201)</t>
  </si>
  <si>
    <t>MaxiMNLOC (P700060)</t>
  </si>
  <si>
    <t>Retail LOCs_Plan (P00202)</t>
  </si>
  <si>
    <t>RSP Line of Credit (P700090)</t>
  </si>
  <si>
    <t>Commercial Mortgages_Plan (P00204)</t>
  </si>
  <si>
    <t>Retail Mortgages_Plan (P00203)</t>
  </si>
  <si>
    <t>Commercial Demand (P700021)</t>
  </si>
  <si>
    <t>Compound Demand Loan (P700027)</t>
  </si>
  <si>
    <t>P300029</t>
  </si>
  <si>
    <t>P400037</t>
  </si>
  <si>
    <t>P300037</t>
  </si>
  <si>
    <t>P300051</t>
  </si>
  <si>
    <t>P300042</t>
  </si>
  <si>
    <t>P300025</t>
  </si>
  <si>
    <t>P300039</t>
  </si>
  <si>
    <t>P300040</t>
  </si>
  <si>
    <t>P300050</t>
  </si>
  <si>
    <t>P300044</t>
  </si>
  <si>
    <t>P300043</t>
  </si>
  <si>
    <t>P300028</t>
  </si>
  <si>
    <t>P300046</t>
  </si>
  <si>
    <t>P300045</t>
  </si>
  <si>
    <t>P700163</t>
  </si>
  <si>
    <t>P300041</t>
  </si>
  <si>
    <t>P300047</t>
  </si>
  <si>
    <t>P300033</t>
  </si>
  <si>
    <t>rif variable (P700089)</t>
  </si>
  <si>
    <t>rsp variable (P700092)</t>
  </si>
  <si>
    <t>Member Entitlements -mbr (P700063)</t>
  </si>
  <si>
    <t>Contributed Surplus (P300005)</t>
  </si>
  <si>
    <t>Retained Earnings (P300019)</t>
  </si>
  <si>
    <t>DPA (P700051)</t>
  </si>
  <si>
    <t xml:space="preserve"> Borrowings</t>
  </si>
  <si>
    <t>Capital Lease Obligations (P300049)</t>
  </si>
  <si>
    <t>P700136</t>
  </si>
  <si>
    <t>Cash &amp; Short term</t>
  </si>
  <si>
    <t xml:space="preserve">  Provision for Doubtful Loans</t>
  </si>
  <si>
    <t>TOTAL ASSETS</t>
  </si>
  <si>
    <t>ABCP LP (P600049)</t>
  </si>
  <si>
    <t>Short Term Investments (P700093)</t>
  </si>
  <si>
    <t xml:space="preserve">Total Assets </t>
  </si>
  <si>
    <t>Advantageplus-agri (P700137)</t>
  </si>
  <si>
    <t>Advantageplus-Reg (P700141)</t>
  </si>
  <si>
    <t>Advantageplus-Orgspec (P700142)</t>
  </si>
  <si>
    <t>1st Time Home Term (P700003)</t>
  </si>
  <si>
    <t>Series 09 Holding Account - TFSA (P700150)</t>
  </si>
  <si>
    <t>Series 09 Holding Account - Unreg (P700151)</t>
  </si>
  <si>
    <t>Series 09 Holding Account - RIF (P700153)</t>
  </si>
  <si>
    <t>Series 09 Holding Account - RSP (P700152)</t>
  </si>
  <si>
    <t>1st Mortgage - Farm (P700002)</t>
  </si>
  <si>
    <t>2nd Mortgage - Commercial (P700005)</t>
  </si>
  <si>
    <t>Agricultural VRM (P700012)</t>
  </si>
  <si>
    <t>Commerical VRM (P700026)</t>
  </si>
  <si>
    <t>clearing plug from GL Type Rec</t>
  </si>
  <si>
    <t>us asa plus agri</t>
  </si>
  <si>
    <t>diff from column N????</t>
  </si>
  <si>
    <t>us asa plus bus</t>
  </si>
  <si>
    <t xml:space="preserve">  Business Advantage Plus - CDN</t>
  </si>
  <si>
    <t>asa plus agri</t>
  </si>
  <si>
    <t>Premium flexis_rsp (P700077)</t>
  </si>
  <si>
    <t>Rate Builder terms (P700078)</t>
  </si>
  <si>
    <t>Rate Builder terms_rif (P700079)</t>
  </si>
  <si>
    <t>Securitized Mortg</t>
  </si>
  <si>
    <t>Securitized Mortgages</t>
  </si>
  <si>
    <t>RETAIL MORTGAGES</t>
  </si>
  <si>
    <t>2nd Mortgage - Regular</t>
  </si>
  <si>
    <t xml:space="preserve">  Variable Rate Mortgages</t>
  </si>
  <si>
    <t>Retail Fixed 1st Mortgage</t>
  </si>
  <si>
    <t xml:space="preserve">  6 Month Mortgage</t>
  </si>
  <si>
    <t>2nd Mortgage - high retail mortgage</t>
  </si>
  <si>
    <t>Variable Rate Mortgages</t>
  </si>
  <si>
    <t xml:space="preserve">  1 Year Mortgage</t>
  </si>
  <si>
    <t>OTHER LOANS</t>
  </si>
  <si>
    <t>AccInt_Loans</t>
  </si>
  <si>
    <t xml:space="preserve">  2 Year Mortgage</t>
  </si>
  <si>
    <t>Loan Fees</t>
  </si>
  <si>
    <t>Non Performing</t>
  </si>
  <si>
    <t xml:space="preserve">  3 Year Mortgage</t>
  </si>
  <si>
    <t>ProvDoubtfulLoans</t>
  </si>
  <si>
    <t xml:space="preserve">  4 Year Mortgage</t>
  </si>
  <si>
    <t>FIXED ASSETS</t>
  </si>
  <si>
    <t xml:space="preserve">  5 Year Mortgage</t>
  </si>
  <si>
    <t>Other Fixed Assets</t>
  </si>
  <si>
    <t xml:space="preserve">  7 Year Mortgage</t>
  </si>
  <si>
    <t>Banking System Software</t>
  </si>
  <si>
    <t xml:space="preserve">  10 Year Mortgage</t>
  </si>
  <si>
    <t>Peripheral Equipment</t>
  </si>
  <si>
    <t xml:space="preserve">  SMART Trust</t>
  </si>
  <si>
    <t>PC Software</t>
  </si>
  <si>
    <t xml:space="preserve">  CMB 1 Sep07 Fixed</t>
  </si>
  <si>
    <t>PC Equipment</t>
  </si>
  <si>
    <t>maxibusiness</t>
  </si>
  <si>
    <t xml:space="preserve">  Other Assets</t>
  </si>
  <si>
    <t>maxichurch</t>
  </si>
  <si>
    <t>COMMERCIAL SAVINGS</t>
  </si>
  <si>
    <t>Advntgeagri</t>
  </si>
  <si>
    <t>Advntgebusiness</t>
  </si>
  <si>
    <t>Advntgechurch</t>
  </si>
  <si>
    <t>asa plus bus</t>
  </si>
  <si>
    <t>True Diff</t>
  </si>
  <si>
    <t xml:space="preserve">  LOC - Commercial</t>
  </si>
  <si>
    <t>Commercial Lines Of Credit</t>
  </si>
  <si>
    <t>2nd Mortgage - Retail High Ratio (P700162)</t>
  </si>
  <si>
    <t>P500016</t>
  </si>
  <si>
    <t>Redeem GIC (P700131)</t>
  </si>
  <si>
    <t>GIC Term (P700130)</t>
  </si>
  <si>
    <t>gsc terms - TFSA (P700129)</t>
  </si>
  <si>
    <t>Advtgeplus-business USD (P700144)</t>
  </si>
  <si>
    <t>Advantageplus-business (P700138)</t>
  </si>
  <si>
    <t>Advantageplus-Church (P700139)</t>
  </si>
  <si>
    <t>Retail US Cheq LOCs (P700123)</t>
  </si>
  <si>
    <t>Meritline Home Equity (P700064)</t>
  </si>
  <si>
    <t>Meritline Regular (P700065)</t>
  </si>
  <si>
    <t>Retail Chequing LOC (P700083)</t>
  </si>
  <si>
    <t>P700088</t>
  </si>
  <si>
    <t>Advtgeplus-agri USD (P700143)</t>
  </si>
  <si>
    <t>Advtgeplus-church USD (P700145)</t>
  </si>
  <si>
    <t>INVESTMENT IN 2044231 ONTARIO (1332)</t>
  </si>
  <si>
    <t>US EXCH CENTRAL 1 USD-SUNNYBROOK (1039)</t>
  </si>
  <si>
    <t>CENTRAL 1 USD - SUNNYBROOK (1038)</t>
  </si>
  <si>
    <t>CENTRAL 1 CDN - SUNNYBROOK (1037)</t>
  </si>
  <si>
    <t>FOREIGN EXHANGE - BOA USD ACCT (1036)</t>
  </si>
  <si>
    <t>BANK OF AMERICA USD BANK ACCOUNT (1035)</t>
  </si>
  <si>
    <t xml:space="preserve">  LTR 2 year</t>
  </si>
  <si>
    <t>gsc terms - rsp</t>
  </si>
  <si>
    <t>Investment Shares</t>
  </si>
  <si>
    <t xml:space="preserve">  Cuco Loan</t>
  </si>
  <si>
    <t>Earning Year to Date</t>
  </si>
  <si>
    <t xml:space="preserve">  Agent Deposits - PRA</t>
  </si>
  <si>
    <t>TOTAL LIABILITIES</t>
  </si>
  <si>
    <t xml:space="preserve">  Miscellaneous Liabilities</t>
  </si>
  <si>
    <t>DIFFERENCE</t>
  </si>
  <si>
    <t xml:space="preserve">  Accrued Dividends</t>
  </si>
  <si>
    <t xml:space="preserve">  Equity Shares</t>
  </si>
  <si>
    <t xml:space="preserve">  Series 96 Shares</t>
  </si>
  <si>
    <t xml:space="preserve">  Series 01 Shares</t>
  </si>
  <si>
    <t xml:space="preserve">  Retained Earnings</t>
  </si>
  <si>
    <t>rounding</t>
  </si>
  <si>
    <t xml:space="preserve">  Series 09 Shares</t>
  </si>
  <si>
    <t xml:space="preserve">  50th Anniversary Shares</t>
  </si>
  <si>
    <t>ES5</t>
  </si>
  <si>
    <t>Short</t>
  </si>
  <si>
    <t>SL</t>
  </si>
  <si>
    <t>column M</t>
  </si>
  <si>
    <t>TFES3</t>
  </si>
  <si>
    <t>TFES5</t>
  </si>
  <si>
    <t>TFGIC</t>
  </si>
  <si>
    <t>TFINT</t>
  </si>
  <si>
    <t>TFLTR</t>
  </si>
  <si>
    <t>TFSL1</t>
  </si>
  <si>
    <t>TFSL2</t>
  </si>
  <si>
    <t>TFINDX</t>
  </si>
  <si>
    <t>TFGLOB</t>
  </si>
  <si>
    <t>HLDCLA</t>
  </si>
  <si>
    <t>HLDRIF</t>
  </si>
  <si>
    <t>HLDRSP</t>
  </si>
  <si>
    <t>HLTFSA</t>
  </si>
  <si>
    <t>paft</t>
  </si>
  <si>
    <t>Rate Builder terms</t>
  </si>
  <si>
    <t>FLEXI 1 YEAR</t>
  </si>
  <si>
    <t>Flexi B</t>
  </si>
  <si>
    <t>Accrued Interest - Deposits</t>
  </si>
  <si>
    <t xml:space="preserve">  LTR 4 year</t>
  </si>
  <si>
    <t>CENTRAL BORROW</t>
  </si>
  <si>
    <t>Captial Lease</t>
  </si>
  <si>
    <t xml:space="preserve">  LTR 5 year</t>
  </si>
  <si>
    <t>Paybable And other Lia</t>
  </si>
  <si>
    <t>Mortgage Sect</t>
  </si>
  <si>
    <t>Other Liabilities</t>
  </si>
  <si>
    <t xml:space="preserve">  CBC GSC</t>
  </si>
  <si>
    <t>Provision</t>
  </si>
  <si>
    <t>Pension and other</t>
  </si>
  <si>
    <t>FV LIABS</t>
  </si>
  <si>
    <t>FV - Liabilities</t>
  </si>
  <si>
    <t>MEMBER ENTITLEMENTS</t>
  </si>
  <si>
    <t>P700062</t>
  </si>
  <si>
    <t>Member Entitlements</t>
  </si>
  <si>
    <t>Member Entitlements-Mbr</t>
  </si>
  <si>
    <t>MEMBERS CAPITAL</t>
  </si>
  <si>
    <t>Contributed Surplus</t>
  </si>
  <si>
    <t>Accum Other comprehensive</t>
  </si>
  <si>
    <t>Retained Earnings</t>
  </si>
  <si>
    <t xml:space="preserve">  Acc'd Interest - Deposits</t>
  </si>
  <si>
    <t xml:space="preserve">  Brokerage - 2 year</t>
  </si>
  <si>
    <t>Premium flexis_rif</t>
  </si>
  <si>
    <t>Premium flexis_rsp</t>
  </si>
  <si>
    <t>ESCALATOR 5 YEARS</t>
  </si>
  <si>
    <t>RETURNED ITEMS AND CHARGEBACKS (1064)</t>
  </si>
  <si>
    <t>RETURNED CHEQUES (1065)</t>
  </si>
  <si>
    <t>FOREIGN CASH (GBP,EURO) (1070)</t>
  </si>
  <si>
    <t>FIRST CANADIAN TITLE (1072)</t>
  </si>
  <si>
    <t>ADVANTAGE SAVINGS PROMOTION (1073)</t>
  </si>
  <si>
    <t>FV - Terms RIF (P700124)</t>
  </si>
  <si>
    <t>P700124</t>
  </si>
  <si>
    <t>FV - Terms RSP (P700125)</t>
  </si>
  <si>
    <t>P700125</t>
  </si>
  <si>
    <t>Intangible Assets</t>
  </si>
  <si>
    <t>P600056</t>
  </si>
  <si>
    <t>P700158</t>
  </si>
  <si>
    <t xml:space="preserve">  GIC 5+ years</t>
  </si>
  <si>
    <t xml:space="preserve">  LTR 1 year</t>
  </si>
  <si>
    <t>TRANSFER SUSPENSE (1130)</t>
  </si>
  <si>
    <t>CLEARING ITEM SUSPENSE (1131)</t>
  </si>
  <si>
    <t>ALZHEIMER BEARS (1132)</t>
  </si>
  <si>
    <t>CERTIFIED CHEQUE (2510)</t>
  </si>
  <si>
    <t>STALEDATED CERTIFIED CHEQUES (2511)</t>
  </si>
  <si>
    <t>OFFICIAL CHEQUE (2512)</t>
  </si>
  <si>
    <t>STALEDATED OFFICIAL CHEQUES (2513)</t>
  </si>
  <si>
    <t>CERTIFIED CHEQUES - MEMBERINFO (2550)</t>
  </si>
  <si>
    <t>OFFICIAL CHEQUES - MEMBERINFO (2551)</t>
  </si>
  <si>
    <t>INTERAC/PLUS UNPOSTABLE TRANS (9995)</t>
  </si>
  <si>
    <t>CAFT RETURNED ITEMS (1981)</t>
  </si>
  <si>
    <t>INCOMING WIRES SUSPENSE (1168)</t>
  </si>
  <si>
    <t>Retail Personal Demand Loan (P700086)</t>
  </si>
  <si>
    <t>Retail Suspense Loans (P700115)</t>
  </si>
  <si>
    <t>Payables and Other Liabilities</t>
  </si>
  <si>
    <t>Mortgages Securitization Liability</t>
  </si>
  <si>
    <t>Securitization Liability (P300050)</t>
  </si>
  <si>
    <t>LIAENDBALGL</t>
  </si>
  <si>
    <t>LIAENDACRGL</t>
  </si>
  <si>
    <t>Actual</t>
  </si>
  <si>
    <t>ASSETS</t>
  </si>
  <si>
    <t>CashHoldings</t>
  </si>
  <si>
    <t>Cash_Other (P600034)</t>
  </si>
  <si>
    <t>Cash_Treasury (P600033)</t>
  </si>
  <si>
    <t>Investments</t>
  </si>
  <si>
    <t>Joint Venture (P700054)</t>
  </si>
  <si>
    <t>Total Loans</t>
  </si>
  <si>
    <t>AccInt_Loans (P400003)</t>
  </si>
  <si>
    <t>Other Long Term_Unamtzd Prem Deriv Cntrct (P600048)</t>
  </si>
  <si>
    <t>Accrued Interest _Invs (P300041)</t>
  </si>
  <si>
    <t>Derivative Instrument Assets</t>
  </si>
  <si>
    <t>Central 1 Shares (P300045)</t>
  </si>
  <si>
    <t>Capital Lease Equipment (P600057)</t>
  </si>
  <si>
    <t>Automobiles (P600056)</t>
  </si>
  <si>
    <t>Deferred Income Tax Assets</t>
  </si>
  <si>
    <t>Investments in associates</t>
  </si>
  <si>
    <t>Investment in Joint Venture</t>
  </si>
  <si>
    <t>Property, Plant and Equipment</t>
  </si>
  <si>
    <t>PAFT Product - Business (P500016)</t>
  </si>
  <si>
    <t>Small Business Demand Loan (P700094)</t>
  </si>
  <si>
    <t>Commercial Installment Loan (P700023)</t>
  </si>
  <si>
    <t>resp terms (P700081)</t>
  </si>
  <si>
    <t>Specific Length Terms -rsp (P700113)</t>
  </si>
  <si>
    <t>2500 ST (P700004)</t>
  </si>
  <si>
    <t>gsc Terms (P700050)</t>
  </si>
  <si>
    <t>gsc terms - rif (P700051)</t>
  </si>
  <si>
    <t>gsc terms - rsp (P700052)</t>
  </si>
  <si>
    <t>Advntgeagri (P700008)</t>
  </si>
  <si>
    <t>Advntgebusiness (P700009)</t>
  </si>
  <si>
    <t>Advntgechurch (P700010)</t>
  </si>
  <si>
    <t>plan24agri (P700071)</t>
  </si>
  <si>
    <t>Commercial Chequing LOC (P700020)</t>
  </si>
  <si>
    <t>Commercial Lines Of Credit (P700024)</t>
  </si>
  <si>
    <t>Commercial Maxi LOC (P700025)</t>
  </si>
  <si>
    <t>Commercial US Cheq LOCs (P700070)</t>
  </si>
  <si>
    <t>P300034</t>
  </si>
  <si>
    <t>P300038</t>
  </si>
  <si>
    <t>P300035</t>
  </si>
  <si>
    <t>P300049</t>
  </si>
  <si>
    <t>P300048</t>
  </si>
  <si>
    <t>Business Adv Plus LOC (P700163)</t>
  </si>
  <si>
    <t>Cumis (P300044)</t>
  </si>
  <si>
    <t>Liquidity reserve/long term (P300043)</t>
  </si>
  <si>
    <t>Less CMB Settlement sitting in GL 1120-CO</t>
  </si>
  <si>
    <t>CROSS CASH FROM DEPOSIT DESK (1134)</t>
  </si>
  <si>
    <t>CAN Help (1136)</t>
  </si>
  <si>
    <t>MANUAL BILL PAYMENT SUSPENSE (1137)</t>
  </si>
  <si>
    <t xml:space="preserve">    Less:  GL1720 &amp; 1722 (within LSG60004)</t>
  </si>
  <si>
    <t>Commerical VRM</t>
  </si>
  <si>
    <t xml:space="preserve">  Commercial 5 Year Mtg</t>
  </si>
  <si>
    <t xml:space="preserve">  Joint Venture &amp; Mics.</t>
  </si>
  <si>
    <t>gl1722</t>
  </si>
  <si>
    <t>Central 1 Shares</t>
  </si>
  <si>
    <t xml:space="preserve">  Acc'd Interest- Investments</t>
  </si>
  <si>
    <t>Investmenst in Associates</t>
  </si>
  <si>
    <t>COMMERCIAL LOANS</t>
  </si>
  <si>
    <t>plan24agri</t>
  </si>
  <si>
    <t>plan24business</t>
  </si>
  <si>
    <t>plan24church</t>
  </si>
  <si>
    <t>uscheqagri</t>
  </si>
  <si>
    <t>uscheqbusiness</t>
  </si>
  <si>
    <t>uscheqchurch</t>
  </si>
  <si>
    <t>check next month</t>
  </si>
  <si>
    <t>MaxiMNLOC</t>
  </si>
  <si>
    <t>Retail US Cheq</t>
  </si>
  <si>
    <t>RSP Line of Credit</t>
  </si>
  <si>
    <t>COMMERCIAL MORTGAGES</t>
  </si>
  <si>
    <t>1st Mortgage - Commercial</t>
  </si>
  <si>
    <t xml:space="preserve">  Commercial Variable</t>
  </si>
  <si>
    <t>1st Mortgage - Farm</t>
  </si>
  <si>
    <t xml:space="preserve">  Commercial 6 Month Mtg</t>
  </si>
  <si>
    <t>2nd Mortgage - Commercial</t>
  </si>
  <si>
    <t xml:space="preserve">  Commercial 1 Year Mtg</t>
  </si>
  <si>
    <t>2nd Mortgage - Farm</t>
  </si>
  <si>
    <t xml:space="preserve">  Commercial 2 Year Mtg</t>
  </si>
  <si>
    <t>Commercial High Ratio</t>
  </si>
  <si>
    <t xml:space="preserve">  Commercial 3 Year Mtg</t>
  </si>
  <si>
    <t>Agricultural VRM</t>
  </si>
  <si>
    <t xml:space="preserve">  Commercial 4 Year Mtg</t>
  </si>
  <si>
    <t>P700137</t>
  </si>
  <si>
    <t>TFSA adv savings (P700126)</t>
  </si>
  <si>
    <t>Bankers' Acceptances</t>
  </si>
  <si>
    <t>Bank Discount Notes (GL1407 &amp; 1405)</t>
  </si>
  <si>
    <t>Equipment</t>
  </si>
  <si>
    <t>Furniture</t>
  </si>
  <si>
    <t xml:space="preserve">  US Savings &amp; Chequing</t>
  </si>
  <si>
    <t>cheqregular/package/plus</t>
  </si>
  <si>
    <t xml:space="preserve">  Maximiser</t>
  </si>
  <si>
    <t>MaxiMN</t>
  </si>
  <si>
    <t>P700151</t>
  </si>
  <si>
    <t>P700152</t>
  </si>
  <si>
    <t>P700090</t>
  </si>
  <si>
    <t>Total Liab</t>
  </si>
  <si>
    <t>P400036</t>
  </si>
  <si>
    <t>P700100</t>
  </si>
  <si>
    <t>P700078</t>
  </si>
  <si>
    <t>P700067</t>
  </si>
  <si>
    <t>P700099</t>
  </si>
  <si>
    <t>P700053</t>
  </si>
  <si>
    <t>P700116</t>
  </si>
  <si>
    <t>P700051</t>
  </si>
  <si>
    <t>SELL FOREIGN CASH TO MEMBER (1071)</t>
  </si>
  <si>
    <t>QUICK DROP CASH (1055)</t>
  </si>
  <si>
    <t>CASH RIDLEY JV (1004)</t>
  </si>
  <si>
    <t>CASH HENLEY JV (1005)</t>
  </si>
  <si>
    <t>REDEEMED BONDS &amp; COUPONS (1030)</t>
  </si>
  <si>
    <t>FOREIGN EXCHANGE - CASH ON HAND (1031)</t>
  </si>
  <si>
    <t>CAD CASH FUNDS (1040)</t>
  </si>
  <si>
    <t>SPARE CASH (1041)</t>
  </si>
  <si>
    <t>ABM CASH ON HAND SUSPENSE (1042)</t>
  </si>
  <si>
    <t>ABM EMERGENCY REMOTE CASH (1043)</t>
  </si>
  <si>
    <t>BRANCH OPS EMERGENCY CASH RESE (1044)</t>
  </si>
  <si>
    <t>ABM CASH (1050)</t>
  </si>
  <si>
    <t>ABM CASH - CONVERSION (1052)</t>
  </si>
  <si>
    <t>SUNDRY ITEMS - WIRES (1170)</t>
  </si>
  <si>
    <t>SUNDRY ITEMS-CASH ORDERS (1171)</t>
  </si>
  <si>
    <t>MASTERCARD SUNDRY (1172)</t>
  </si>
  <si>
    <t>CENTRAL 1 CHARGES SUSPENSE (1173)</t>
  </si>
  <si>
    <t>NCU STAFF PAYROLL SUSPENSE (1174)</t>
  </si>
  <si>
    <t>AFT SUSPENSE (1175)</t>
  </si>
  <si>
    <t>HURRICANE RELIEF FUND (1176)</t>
  </si>
  <si>
    <t>MERCHANT ERROR SUSPENSE (1177)</t>
  </si>
  <si>
    <t>Target terms - rsp (P700100)</t>
  </si>
  <si>
    <t>farm Terms - rsp (P700032)</t>
  </si>
  <si>
    <t>P700199</t>
  </si>
  <si>
    <t>P600107</t>
  </si>
  <si>
    <t>P700047</t>
  </si>
  <si>
    <t>P700068</t>
  </si>
  <si>
    <t>P700110</t>
  </si>
  <si>
    <t>P700111</t>
  </si>
  <si>
    <t>Acc Div - Series 09 Holding TFSA (P700157)</t>
  </si>
  <si>
    <t xml:space="preserve">  Brokerage - 4 year</t>
  </si>
  <si>
    <t>resp terms</t>
  </si>
  <si>
    <t xml:space="preserve">  Brokerage - 5 year</t>
  </si>
  <si>
    <t>Specific Length Terms -rsp</t>
  </si>
  <si>
    <t xml:space="preserve">  Brokerage Short Term</t>
  </si>
  <si>
    <t>farm Terms - rsp</t>
  </si>
  <si>
    <t xml:space="preserve">  RSP/GIC 1 year</t>
  </si>
  <si>
    <t xml:space="preserve">  GIC 11-23 mth</t>
  </si>
  <si>
    <t xml:space="preserve">  RSP/GIC 2 year</t>
  </si>
  <si>
    <t xml:space="preserve">  GIC 25-35 mth</t>
  </si>
  <si>
    <t xml:space="preserve">  RSP/GIC 3 year</t>
  </si>
  <si>
    <t>Unamort Prem Deirv Contract</t>
  </si>
  <si>
    <t>Total Members' Equity</t>
  </si>
  <si>
    <t xml:space="preserve">     Earnings Year to Date</t>
  </si>
  <si>
    <t>CUETS MASTERCARD PAYMENTS (1127)</t>
  </si>
  <si>
    <t>ITEMS IN TRANSIT SUSPENSE (1128)</t>
  </si>
  <si>
    <t>P700091</t>
  </si>
  <si>
    <t>P700027</t>
  </si>
  <si>
    <t>P700074</t>
  </si>
  <si>
    <t>P700072</t>
  </si>
  <si>
    <t>P700071</t>
  </si>
  <si>
    <t>P700073</t>
  </si>
  <si>
    <t>1STHME</t>
  </si>
  <si>
    <t>2500ST</t>
  </si>
  <si>
    <t>5000ST</t>
  </si>
  <si>
    <t>BLDR</t>
  </si>
  <si>
    <t>FLEXIA</t>
  </si>
  <si>
    <t>FLEXIB</t>
  </si>
  <si>
    <t>LTR</t>
  </si>
  <si>
    <t>GSC</t>
  </si>
  <si>
    <t>INTGSC</t>
  </si>
  <si>
    <t>CBCGSC</t>
  </si>
  <si>
    <t>PREMFX</t>
  </si>
  <si>
    <t>ES3</t>
  </si>
  <si>
    <t>GSCUS</t>
  </si>
  <si>
    <t>GICSL1</t>
  </si>
  <si>
    <t>GICSL2</t>
  </si>
  <si>
    <t>GICUS</t>
  </si>
  <si>
    <t>SOLGOL</t>
  </si>
  <si>
    <t>Extract</t>
  </si>
  <si>
    <t>Deposits Less Accrued Interest</t>
  </si>
  <si>
    <t>us savingschurch (P700103)</t>
  </si>
  <si>
    <t>Cais (P700014)</t>
  </si>
  <si>
    <t>IFRS</t>
  </si>
  <si>
    <t xml:space="preserve">IFRS </t>
  </si>
  <si>
    <t>Month End</t>
  </si>
  <si>
    <t>Mar</t>
  </si>
  <si>
    <t>April</t>
  </si>
  <si>
    <t>May</t>
  </si>
  <si>
    <t>Cash in Trust to meet CMB coupon</t>
  </si>
  <si>
    <t>`</t>
  </si>
  <si>
    <t>LIABILITIES</t>
  </si>
  <si>
    <t>Total Deposits</t>
  </si>
  <si>
    <t>Comm Cheq_Plan (P600100)</t>
  </si>
  <si>
    <t>Retail Chequing_Plan (P600103)</t>
  </si>
  <si>
    <t>Premium Flexi_Plan (P600105)</t>
  </si>
  <si>
    <t>Rate Builders_Plan (P00106)</t>
  </si>
  <si>
    <t>cheqagri (P700016)</t>
  </si>
  <si>
    <t>gic Terms - rif (P700048)</t>
  </si>
  <si>
    <t>Specific Length Terms -rif (P700112)</t>
  </si>
  <si>
    <t>gic Terms - rsp (P700049)</t>
  </si>
  <si>
    <t>PRA loan</t>
  </si>
  <si>
    <t>2500 ST</t>
  </si>
  <si>
    <t>GIC</t>
  </si>
  <si>
    <t>Nisa Terms</t>
  </si>
  <si>
    <t>gsc Terms</t>
  </si>
  <si>
    <t>P700126</t>
  </si>
  <si>
    <t>P700130</t>
  </si>
  <si>
    <t>P700131</t>
  </si>
  <si>
    <t>P700129</t>
  </si>
  <si>
    <t>P700134</t>
  </si>
  <si>
    <t>P700135</t>
  </si>
  <si>
    <t>P700132</t>
  </si>
  <si>
    <t>P700133</t>
  </si>
  <si>
    <t>P700127</t>
  </si>
  <si>
    <t>P700128</t>
  </si>
  <si>
    <t xml:space="preserve">  Demand Contra</t>
  </si>
  <si>
    <t>tfsoadv TFSA</t>
  </si>
  <si>
    <t>uscheqregular</t>
  </si>
  <si>
    <t>us savingsregular</t>
  </si>
  <si>
    <t>ohosp demand</t>
  </si>
  <si>
    <t>TFSA ASA</t>
  </si>
  <si>
    <t>resp variable</t>
  </si>
  <si>
    <t>rif variable</t>
  </si>
  <si>
    <t>rsp variable</t>
  </si>
  <si>
    <t>ESCALATOR 3 YEARS</t>
  </si>
  <si>
    <t>Premium flexis</t>
  </si>
  <si>
    <t>BILL PAYMENT ERROR SUSPENSE (1991)</t>
  </si>
  <si>
    <t>EXCHANGE WITHDRAWALS (9993)</t>
  </si>
  <si>
    <t>ABM HOME UNPOSTABLE TRANS (9994)</t>
  </si>
  <si>
    <t>INTERAC NETWORK SETTLEMENT (9996)</t>
  </si>
  <si>
    <t>CONVERSION ACCOUNT (9997)</t>
  </si>
  <si>
    <t>Cash on Hand (P600034)</t>
  </si>
  <si>
    <t>Cash and Cash Equivalent</t>
  </si>
  <si>
    <t>P700023</t>
  </si>
  <si>
    <t>P700087</t>
  </si>
  <si>
    <t>P400024</t>
  </si>
  <si>
    <t>P700109</t>
  </si>
  <si>
    <t>P700026</t>
  </si>
  <si>
    <t>P700060</t>
  </si>
  <si>
    <t>P700097</t>
  </si>
  <si>
    <t>P700098</t>
  </si>
  <si>
    <t>P700007</t>
  </si>
  <si>
    <t>P600046</t>
  </si>
  <si>
    <t>Commercial Loans</t>
  </si>
  <si>
    <t>Commercial Mortgages</t>
  </si>
  <si>
    <t>Retail Loans</t>
  </si>
  <si>
    <t>Available Stable Funding:</t>
  </si>
  <si>
    <t>Required Stable Funding:</t>
  </si>
  <si>
    <t>ASF Factor</t>
  </si>
  <si>
    <t>Month End Balance</t>
  </si>
  <si>
    <t>Tier I Capital</t>
  </si>
  <si>
    <t>Tier II Capital</t>
  </si>
  <si>
    <t>Commercial Lines of Credit</t>
  </si>
  <si>
    <t>Retail Lines of Credit</t>
  </si>
  <si>
    <t>Target</t>
  </si>
  <si>
    <t>NSF Ratio:</t>
  </si>
  <si>
    <t>Level 1 Assets</t>
  </si>
  <si>
    <t>Level 2A Assets</t>
  </si>
  <si>
    <t>ASF Amount</t>
  </si>
  <si>
    <t>Deposits held at FIs for Operational Purposes</t>
  </si>
  <si>
    <t>NON-PERFORMING LOANS</t>
  </si>
  <si>
    <t>ALL OTHER ASSETS</t>
  </si>
  <si>
    <t>OFF BALANCE SHEET - Undrawn LOC for Clients</t>
  </si>
  <si>
    <t>Line</t>
  </si>
  <si>
    <t>Reference</t>
  </si>
  <si>
    <t>(BCBS Paragraph)</t>
  </si>
  <si>
    <t>Comments</t>
  </si>
  <si>
    <t>21 (a)</t>
  </si>
  <si>
    <t>Regulatory tier 1 capital</t>
  </si>
  <si>
    <t>21 (c.)</t>
  </si>
  <si>
    <t>24 (b)</t>
  </si>
  <si>
    <t>24 (d)</t>
  </si>
  <si>
    <t>47 ()</t>
  </si>
  <si>
    <t>Cash on Hand</t>
  </si>
  <si>
    <t>37 ()</t>
  </si>
  <si>
    <t>Unencumbered Level 1 Assets</t>
  </si>
  <si>
    <t>s/b 15%?</t>
  </si>
  <si>
    <t>39 (a)</t>
  </si>
  <si>
    <t>40 (d)</t>
  </si>
  <si>
    <t>40(a)</t>
  </si>
  <si>
    <t>41 (a)</t>
  </si>
  <si>
    <t>41 (b)</t>
  </si>
  <si>
    <t>42 (b)</t>
  </si>
  <si>
    <t>40 (e)</t>
  </si>
  <si>
    <t>43 (c}</t>
  </si>
  <si>
    <t>43 (a) (b) (c.)</t>
  </si>
  <si>
    <t>40 (b)</t>
  </si>
  <si>
    <t>No reference in requirements</t>
  </si>
  <si>
    <t>No reference to lower 3% run off (97% ASF)</t>
  </si>
  <si>
    <t>add</t>
  </si>
  <si>
    <t>Includes USD as per LCR</t>
  </si>
  <si>
    <t>Add</t>
  </si>
  <si>
    <t>Excludes patronage and investment shares that are redeemable &lt;1 year</t>
  </si>
  <si>
    <t>ADD 24 (a)</t>
  </si>
  <si>
    <t>24 (a,c.)</t>
  </si>
  <si>
    <t xml:space="preserve">cms </t>
  </si>
  <si>
    <t>less than 6 months encumbered</t>
  </si>
  <si>
    <t>Total Assets/Required Stable Funding</t>
  </si>
  <si>
    <t>Total Liabilities/Available Stable Funding:</t>
  </si>
  <si>
    <t>Reference LCR</t>
  </si>
  <si>
    <t xml:space="preserve">Other secured and unsecured borrowings and liabilities </t>
  </si>
  <si>
    <t xml:space="preserve">Large Deposits </t>
  </si>
  <si>
    <t>Regulatory Capital</t>
  </si>
  <si>
    <t>Wholesale Funding with residual maturity/callable &lt;1 year</t>
  </si>
  <si>
    <t>Secured and unsecured funding from Non-Financial Corporates (Commercial)</t>
  </si>
  <si>
    <t>21(a)</t>
  </si>
  <si>
    <t>Other Deposits (e.g. Brokered Deposits, Internet Deposits, Trust Deposits, FX)</t>
  </si>
  <si>
    <t>23</t>
  </si>
  <si>
    <t>22</t>
  </si>
  <si>
    <t>Operational deposits</t>
  </si>
  <si>
    <t>Other secured and unsecured funding from financial institutions (residual maturity 6 mths-&lt;1year)</t>
  </si>
  <si>
    <t>25 (a,b)</t>
  </si>
  <si>
    <t>All other liabilities and equity</t>
  </si>
  <si>
    <t>Loans with residual maturity/callable &lt;1 year</t>
  </si>
  <si>
    <t>Loans with residual maturity/callable &gt;1 year</t>
  </si>
  <si>
    <t xml:space="preserve">Residential Mortgages </t>
  </si>
  <si>
    <t xml:space="preserve">Agriculture Loans </t>
  </si>
  <si>
    <t xml:space="preserve">Other Loans </t>
  </si>
  <si>
    <t xml:space="preserve">Commercial Loans </t>
  </si>
  <si>
    <t xml:space="preserve">Commercial Mortgages </t>
  </si>
  <si>
    <t xml:space="preserve">Retail Loans </t>
  </si>
  <si>
    <t xml:space="preserve">Residential Mortgages with RW 35% or less </t>
  </si>
  <si>
    <t xml:space="preserve">Other Residential Mortgages </t>
  </si>
  <si>
    <t xml:space="preserve">Other loans with RW 35% or less </t>
  </si>
  <si>
    <t xml:space="preserve">  Patronage and other qualifying capital redeemable &lt; 1 year</t>
  </si>
  <si>
    <t xml:space="preserve">  Other Tier II capital</t>
  </si>
  <si>
    <t>Total Regulatory Capital</t>
  </si>
  <si>
    <t xml:space="preserve">Insured Term &amp; Demand deposits </t>
  </si>
  <si>
    <t xml:space="preserve">Uninsured Term &amp; Demand deposits </t>
  </si>
  <si>
    <t xml:space="preserve">Term Deposits </t>
  </si>
  <si>
    <t>NHA MBS (CMB)</t>
  </si>
  <si>
    <t>Reference Completion Guide</t>
  </si>
  <si>
    <t>ASSUMPTIONS</t>
  </si>
  <si>
    <t>PLEASE PROVIDE SUMMARY COMMENTS OF ANY SIGNIFICANT ASSUMPTIONS FOR ANY CATEGORY AS APPLICABLE WHERE DIIFERENT FROM COMPLETION GUIDE</t>
  </si>
  <si>
    <t>Category</t>
  </si>
  <si>
    <t>Assumption</t>
  </si>
  <si>
    <t>Level 2B Assets</t>
  </si>
  <si>
    <t>Marketable Securities (including NHA MBS) with residual maturity &lt;6 months</t>
  </si>
  <si>
    <t>Marketable Securities (including NHA MBS) with residual maturity  6 months to 1 year</t>
  </si>
  <si>
    <t>Qualifying Residential Mortgage Backed Securities (RMBS)</t>
  </si>
  <si>
    <t>Encumbered HQLA (residual maturity 6 months to 1yr)</t>
  </si>
  <si>
    <t>Other  Assets</t>
  </si>
  <si>
    <t>Unencumbered Loans to Fis (residual maturity &lt;6months)</t>
  </si>
  <si>
    <t xml:space="preserve">Secured and unsecured funding from sovereigns, PSEs and MDBs etc. </t>
  </si>
  <si>
    <t>Retail and small business Funding &lt;1 year</t>
  </si>
  <si>
    <t xml:space="preserve">Marketable securities and qualifying corporate debt/bonds </t>
  </si>
  <si>
    <t>Other Qualifying Assets</t>
  </si>
  <si>
    <t>Other Securities with residual maturity/callable &gt;1 year</t>
  </si>
  <si>
    <t>Other capital instruments and liabilities  with residual maturity/callable &gt;1 year</t>
  </si>
  <si>
    <t>Enter Credit Union's Name Here</t>
  </si>
  <si>
    <t>Enter Reporting Date Here</t>
  </si>
  <si>
    <t>Version:</t>
  </si>
  <si>
    <t>16-23</t>
  </si>
  <si>
    <t>REMOVED BY FSRA</t>
  </si>
  <si>
    <t>Net Stable Funding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</si>
</sst>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_-* #,##0_-;\-* #,##0_-;_-* &quot;-&quot;??_-;_-@_-"/>
    <numFmt numFmtId="170" formatCode="_-* #,##0.000_-;\-* #,##0.000_-;_-* &quot;-&quot;??_-;_-@_-"/>
    <numFmt numFmtId="171" formatCode="0.00_)"/>
    <numFmt numFmtId="172" formatCode="[$-409]d\-mmm\-yy;@"/>
    <numFmt numFmtId="173" formatCode="_(* #,##0.000000_);_(* \(#,##0.000000\);_(* &quot;-&quot;??_);_(@_)"/>
    <numFmt numFmtId="174" formatCode="dd\ mmmyy"/>
    <numFmt numFmtId="175" formatCode="dd\ mmmyy\ hh:mm"/>
    <numFmt numFmtId="176" formatCode="#,###,##0.00;\(#,###,##0.00\)"/>
    <numFmt numFmtId="177" formatCode="&quot;$&quot;#,###,##0.00;\(&quot;$&quot;#,###,##0.00\)"/>
    <numFmt numFmtId="178" formatCode="#,###.00%;\(#,##0.00%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##0.0_);[Red]\(###0.0\)"/>
    <numFmt numFmtId="184" formatCode="0.000000000"/>
    <numFmt numFmtId="185" formatCode="mm/dd/yy"/>
    <numFmt numFmtId="186" formatCode="[$-F800]dddd\,\ mmmm\ dd\,\ yyyy"/>
  </numFmts>
  <fonts count="139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 val="double"/>
      <sz val="10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0"/>
      <color indexed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sz val="11"/>
      <name val="Helv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indexed="9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1"/>
      <name val="Tahoma"/>
      <family val="2"/>
    </font>
    <font>
      <b/>
      <sz val="11"/>
      <name val="Calibri"/>
      <family val="2"/>
    </font>
    <font>
      <b/>
      <sz val="10"/>
      <color rgb="FF0070C0"/>
      <name val="Tahoma"/>
      <family val="2"/>
    </font>
    <font>
      <b/>
      <sz val="10"/>
      <color theme="4"/>
      <name val="Tahoma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b/>
      <u/>
      <sz val="10"/>
      <name val="Arial"/>
      <family val="2"/>
    </font>
    <font>
      <i/>
      <sz val="11"/>
      <color theme="3" tint="-0.499984740745262"/>
      <name val="Calibri"/>
      <family val="2"/>
      <scheme val="minor"/>
    </font>
    <font>
      <b/>
      <sz val="11"/>
      <color theme="2" tint="-9.9978637043366805E-2"/>
      <name val="Tahoma"/>
      <family val="2"/>
    </font>
    <font>
      <sz val="10"/>
      <color theme="0"/>
      <name val="Tahoma"/>
      <family val="2"/>
    </font>
    <font>
      <b/>
      <sz val="11"/>
      <color theme="0" tint="-0.14999847407452621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rgb="FF5C8C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39">
    <xf numFmtId="0" fontId="0" fillId="0" borderId="0"/>
    <xf numFmtId="43" fontId="18" fillId="0" borderId="0" applyFont="0" applyFill="0" applyBorder="0" applyAlignment="0" applyProtection="0"/>
    <xf numFmtId="0" fontId="26" fillId="0" borderId="0">
      <alignment vertical="top"/>
    </xf>
    <xf numFmtId="0" fontId="31" fillId="0" borderId="0"/>
    <xf numFmtId="9" fontId="49" fillId="0" borderId="0" applyFont="0" applyFill="0" applyBorder="0" applyAlignment="0" applyProtection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20" borderId="35" applyNumberFormat="0" applyAlignment="0" applyProtection="0"/>
    <xf numFmtId="0" fontId="61" fillId="21" borderId="36" applyNumberFormat="0" applyAlignment="0" applyProtection="0"/>
    <xf numFmtId="0" fontId="62" fillId="21" borderId="35" applyNumberFormat="0" applyAlignment="0" applyProtection="0"/>
    <xf numFmtId="0" fontId="63" fillId="0" borderId="37" applyNumberFormat="0" applyFill="0" applyAlignment="0" applyProtection="0"/>
    <xf numFmtId="0" fontId="64" fillId="22" borderId="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0" applyNumberFormat="0" applyFill="0" applyAlignment="0" applyProtection="0"/>
    <xf numFmtId="0" fontId="68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68" fillId="4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23" borderId="39" applyNumberFormat="0" applyFont="0" applyAlignment="0" applyProtection="0"/>
    <xf numFmtId="0" fontId="14" fillId="0" borderId="0"/>
    <xf numFmtId="0" fontId="14" fillId="23" borderId="39" applyNumberFormat="0" applyFont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" fillId="0" borderId="0"/>
    <xf numFmtId="0" fontId="13" fillId="23" borderId="39" applyNumberFormat="0" applyFont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3" borderId="39" applyNumberFormat="0" applyFont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23" borderId="39" applyNumberFormat="0" applyFon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9" fillId="0" borderId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1" borderId="0" applyNumberFormat="0" applyBorder="0" applyAlignment="0" applyProtection="0"/>
    <xf numFmtId="0" fontId="71" fillId="54" borderId="0" applyNumberFormat="0" applyBorder="0" applyAlignment="0" applyProtection="0"/>
    <xf numFmtId="0" fontId="71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5" borderId="0" applyNumberFormat="0" applyBorder="0" applyAlignment="0" applyProtection="0"/>
    <xf numFmtId="0" fontId="73" fillId="49" borderId="0" applyNumberFormat="0" applyBorder="0" applyAlignment="0" applyProtection="0"/>
    <xf numFmtId="0" fontId="74" fillId="66" borderId="41" applyNumberFormat="0" applyAlignment="0" applyProtection="0"/>
    <xf numFmtId="0" fontId="75" fillId="67" borderId="42" applyNumberFormat="0" applyAlignment="0" applyProtection="0"/>
    <xf numFmtId="0" fontId="76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80" fillId="0" borderId="0" applyNumberFormat="0" applyFill="0" applyBorder="0" applyAlignment="0" applyProtection="0"/>
    <xf numFmtId="0" fontId="81" fillId="53" borderId="41" applyNumberFormat="0" applyAlignment="0" applyProtection="0"/>
    <xf numFmtId="0" fontId="82" fillId="0" borderId="46" applyNumberFormat="0" applyFill="0" applyAlignment="0" applyProtection="0"/>
    <xf numFmtId="0" fontId="83" fillId="68" borderId="0" applyNumberFormat="0" applyBorder="0" applyAlignment="0" applyProtection="0"/>
    <xf numFmtId="0" fontId="3" fillId="0" borderId="0"/>
    <xf numFmtId="0" fontId="18" fillId="69" borderId="1" applyNumberFormat="0" applyFont="0" applyAlignment="0" applyProtection="0"/>
    <xf numFmtId="0" fontId="84" fillId="66" borderId="47" applyNumberFormat="0" applyAlignment="0" applyProtection="0"/>
    <xf numFmtId="9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24" borderId="0" applyNumberFormat="0" applyBorder="0" applyAlignment="0" applyProtection="0"/>
    <xf numFmtId="0" fontId="88" fillId="0" borderId="0">
      <alignment horizontal="center" wrapText="1"/>
      <protection locked="0"/>
    </xf>
    <xf numFmtId="0" fontId="70" fillId="0" borderId="0"/>
    <xf numFmtId="0" fontId="89" fillId="13" borderId="0"/>
    <xf numFmtId="0" fontId="90" fillId="3" borderId="0">
      <alignment vertical="center"/>
    </xf>
    <xf numFmtId="0" fontId="91" fillId="8" borderId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91" fillId="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3" fillId="72" borderId="28" applyNumberFormat="0" applyFont="0" applyBorder="0" applyAlignment="0" applyProtection="0"/>
    <xf numFmtId="15" fontId="94" fillId="73" borderId="0">
      <alignment horizontal="centerContinuous"/>
    </xf>
    <xf numFmtId="0" fontId="95" fillId="74" borderId="0" applyNumberFormat="0" applyBorder="0" applyAlignment="0">
      <alignment horizontal="center"/>
    </xf>
    <xf numFmtId="0" fontId="22" fillId="75" borderId="0" applyNumberFormat="0" applyBorder="0" applyAlignment="0"/>
    <xf numFmtId="0" fontId="96" fillId="75" borderId="0">
      <alignment horizontal="centerContinuous"/>
    </xf>
    <xf numFmtId="0" fontId="28" fillId="76" borderId="49">
      <alignment horizontal="center"/>
      <protection locked="0"/>
    </xf>
    <xf numFmtId="174" fontId="89" fillId="0" borderId="0" applyFont="0" applyFill="0" applyBorder="0" applyAlignment="0" applyProtection="0"/>
    <xf numFmtId="175" fontId="97" fillId="8" borderId="0" applyFont="0" applyFill="0" applyBorder="0" applyAlignment="0" applyProtection="0">
      <alignment vertical="center"/>
    </xf>
    <xf numFmtId="0" fontId="98" fillId="0" borderId="0" applyNumberFormat="0" applyAlignment="0">
      <alignment horizontal="left"/>
    </xf>
    <xf numFmtId="176" fontId="99" fillId="0" borderId="0"/>
    <xf numFmtId="177" fontId="99" fillId="0" borderId="0"/>
    <xf numFmtId="178" fontId="99" fillId="0" borderId="0"/>
    <xf numFmtId="38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00" fillId="9" borderId="0"/>
    <xf numFmtId="0" fontId="34" fillId="0" borderId="31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101" fillId="0" borderId="2">
      <alignment horizontal="center"/>
    </xf>
    <xf numFmtId="0" fontId="101" fillId="0" borderId="0">
      <alignment horizont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104" fillId="13" borderId="0"/>
    <xf numFmtId="0" fontId="105" fillId="7" borderId="51">
      <protection locked="0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0" fontId="93" fillId="78" borderId="28" applyBorder="0">
      <alignment horizontal="center"/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04" fillId="13" borderId="0"/>
    <xf numFmtId="183" fontId="18" fillId="0" borderId="0"/>
    <xf numFmtId="183" fontId="18" fillId="0" borderId="0"/>
    <xf numFmtId="183" fontId="18" fillId="0" borderId="0"/>
    <xf numFmtId="184" fontId="69" fillId="0" borderId="0"/>
    <xf numFmtId="183" fontId="18" fillId="0" borderId="0"/>
    <xf numFmtId="18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88" fillId="0" borderId="0">
      <alignment horizontal="center" wrapText="1"/>
      <protection locked="0"/>
    </xf>
    <xf numFmtId="16" fontId="88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97" fillId="13" borderId="0"/>
    <xf numFmtId="0" fontId="97" fillId="8" borderId="0"/>
    <xf numFmtId="0" fontId="106" fillId="79" borderId="0" applyNumberFormat="0" applyFont="0" applyBorder="0" applyAlignment="0">
      <alignment horizontal="center"/>
    </xf>
    <xf numFmtId="0" fontId="91" fillId="6" borderId="0"/>
    <xf numFmtId="185" fontId="107" fillId="0" borderId="0" applyNumberFormat="0" applyFill="0" applyBorder="0" applyAlignment="0" applyProtection="0">
      <alignment horizontal="left"/>
    </xf>
    <xf numFmtId="14" fontId="107" fillId="0" borderId="0" applyNumberFormat="0" applyFill="0" applyBorder="0" applyAlignment="0" applyProtection="0">
      <alignment horizontal="left"/>
    </xf>
    <xf numFmtId="16" fontId="107" fillId="0" borderId="0" applyNumberFormat="0" applyFill="0" applyBorder="0" applyAlignment="0" applyProtection="0">
      <alignment horizontal="left"/>
    </xf>
    <xf numFmtId="0" fontId="97" fillId="8" borderId="0"/>
    <xf numFmtId="0" fontId="106" fillId="1" borderId="20" applyNumberFormat="0" applyFont="0" applyAlignment="0">
      <alignment horizontal="center"/>
    </xf>
    <xf numFmtId="0" fontId="108" fillId="0" borderId="0" applyNumberFormat="0" applyFill="0" applyBorder="0" applyAlignment="0">
      <alignment horizontal="center"/>
    </xf>
    <xf numFmtId="0" fontId="89" fillId="8" borderId="0"/>
    <xf numFmtId="0" fontId="99" fillId="0" borderId="0"/>
    <xf numFmtId="0" fontId="109" fillId="0" borderId="0"/>
    <xf numFmtId="0" fontId="99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2" fillId="0" borderId="0" applyBorder="0">
      <alignment horizontal="right"/>
    </xf>
    <xf numFmtId="0" fontId="97" fillId="8" borderId="0"/>
    <xf numFmtId="0" fontId="113" fillId="80" borderId="0">
      <alignment horizontal="centerContinuous"/>
    </xf>
    <xf numFmtId="0" fontId="114" fillId="66" borderId="0" applyNumberFormat="0" applyBorder="0" applyAlignment="0">
      <alignment horizontal="center"/>
    </xf>
    <xf numFmtId="0" fontId="115" fillId="9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21" fillId="0" borderId="0" xfId="0" applyFont="1"/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0" fontId="0" fillId="0" borderId="0" xfId="0" applyBorder="1"/>
    <xf numFmtId="43" fontId="20" fillId="0" borderId="0" xfId="1" applyFont="1"/>
    <xf numFmtId="43" fontId="21" fillId="0" borderId="0" xfId="0" applyNumberFormat="1" applyFont="1"/>
    <xf numFmtId="43" fontId="0" fillId="0" borderId="0" xfId="0" applyNumberFormat="1"/>
    <xf numFmtId="43" fontId="20" fillId="0" borderId="0" xfId="1" applyNumberFormat="1" applyFont="1"/>
    <xf numFmtId="43" fontId="21" fillId="0" borderId="0" xfId="1" applyFont="1"/>
    <xf numFmtId="0" fontId="20" fillId="0" borderId="0" xfId="0" applyFont="1"/>
    <xf numFmtId="166" fontId="20" fillId="0" borderId="0" xfId="1" applyNumberFormat="1" applyFont="1"/>
    <xf numFmtId="43" fontId="21" fillId="0" borderId="0" xfId="1" applyFont="1" applyAlignment="1">
      <alignment horizontal="center"/>
    </xf>
    <xf numFmtId="0" fontId="21" fillId="4" borderId="0" xfId="0" applyFont="1" applyFill="1"/>
    <xf numFmtId="43" fontId="20" fillId="0" borderId="0" xfId="1" applyFont="1" applyFill="1"/>
    <xf numFmtId="43" fontId="21" fillId="0" borderId="0" xfId="0" applyNumberFormat="1" applyFont="1" applyFill="1"/>
    <xf numFmtId="0" fontId="0" fillId="0" borderId="0" xfId="0" applyFill="1"/>
    <xf numFmtId="43" fontId="20" fillId="0" borderId="0" xfId="0" applyNumberFormat="1" applyFont="1"/>
    <xf numFmtId="43" fontId="21" fillId="0" borderId="0" xfId="1" applyNumberFormat="1" applyFont="1"/>
    <xf numFmtId="0" fontId="21" fillId="5" borderId="0" xfId="0" applyFont="1" applyFill="1"/>
    <xf numFmtId="166" fontId="21" fillId="5" borderId="0" xfId="1" applyNumberFormat="1" applyFont="1" applyFill="1"/>
    <xf numFmtId="0" fontId="0" fillId="7" borderId="0" xfId="0" applyFill="1"/>
    <xf numFmtId="0" fontId="20" fillId="7" borderId="0" xfId="0" applyFont="1" applyFill="1"/>
    <xf numFmtId="0" fontId="21" fillId="2" borderId="0" xfId="0" applyFont="1" applyFill="1"/>
    <xf numFmtId="0" fontId="21" fillId="0" borderId="0" xfId="0" applyFont="1" applyFill="1"/>
    <xf numFmtId="0" fontId="20" fillId="0" borderId="0" xfId="0" applyFont="1" applyFill="1"/>
    <xf numFmtId="166" fontId="21" fillId="0" borderId="0" xfId="1" applyNumberFormat="1" applyFont="1" applyFill="1"/>
    <xf numFmtId="166" fontId="21" fillId="2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43" fontId="20" fillId="0" borderId="0" xfId="0" applyNumberFormat="1" applyFont="1" applyFill="1"/>
    <xf numFmtId="4" fontId="20" fillId="0" borderId="0" xfId="0" applyNumberFormat="1" applyFont="1"/>
    <xf numFmtId="0" fontId="20" fillId="2" borderId="0" xfId="0" applyFont="1" applyFill="1"/>
    <xf numFmtId="0" fontId="20" fillId="0" borderId="0" xfId="0" applyFont="1" applyAlignment="1">
      <alignment horizontal="left"/>
    </xf>
    <xf numFmtId="0" fontId="20" fillId="8" borderId="0" xfId="0" applyFont="1" applyFill="1"/>
    <xf numFmtId="0" fontId="21" fillId="8" borderId="0" xfId="0" applyFont="1" applyFill="1"/>
    <xf numFmtId="166" fontId="21" fillId="4" borderId="0" xfId="1" applyNumberFormat="1" applyFont="1" applyFill="1"/>
    <xf numFmtId="166" fontId="21" fillId="4" borderId="0" xfId="1" applyNumberFormat="1" applyFont="1" applyFill="1" applyAlignment="1">
      <alignment horizontal="center"/>
    </xf>
    <xf numFmtId="166" fontId="20" fillId="4" borderId="0" xfId="1" applyNumberFormat="1" applyFont="1" applyFill="1"/>
    <xf numFmtId="166" fontId="20" fillId="9" borderId="0" xfId="1" applyNumberFormat="1" applyFont="1" applyFill="1"/>
    <xf numFmtId="166" fontId="20" fillId="0" borderId="0" xfId="0" applyNumberFormat="1" applyFont="1" applyFill="1"/>
    <xf numFmtId="0" fontId="25" fillId="11" borderId="3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5" fillId="12" borderId="3" xfId="2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18" fillId="0" borderId="0" xfId="1" applyNumberFormat="1"/>
    <xf numFmtId="166" fontId="0" fillId="0" borderId="0" xfId="0" applyNumberFormat="1"/>
    <xf numFmtId="0" fontId="0" fillId="13" borderId="0" xfId="0" applyFill="1"/>
    <xf numFmtId="166" fontId="0" fillId="0" borderId="0" xfId="0" applyNumberFormat="1" applyFill="1"/>
    <xf numFmtId="0" fontId="20" fillId="0" borderId="7" xfId="0" applyFont="1" applyBorder="1"/>
    <xf numFmtId="169" fontId="20" fillId="0" borderId="0" xfId="1" applyNumberFormat="1" applyFont="1" applyFill="1" applyBorder="1"/>
    <xf numFmtId="169" fontId="20" fillId="0" borderId="8" xfId="0" applyNumberFormat="1" applyFont="1" applyBorder="1"/>
    <xf numFmtId="169" fontId="0" fillId="0" borderId="0" xfId="0" applyNumberFormat="1"/>
    <xf numFmtId="169" fontId="0" fillId="0" borderId="8" xfId="0" applyNumberFormat="1" applyBorder="1"/>
    <xf numFmtId="166" fontId="18" fillId="13" borderId="0" xfId="1" applyNumberFormat="1" applyFill="1"/>
    <xf numFmtId="166" fontId="20" fillId="13" borderId="0" xfId="1" applyNumberFormat="1" applyFont="1" applyFill="1"/>
    <xf numFmtId="166" fontId="0" fillId="13" borderId="0" xfId="0" applyNumberFormat="1" applyFill="1"/>
    <xf numFmtId="0" fontId="20" fillId="0" borderId="9" xfId="0" applyFont="1" applyBorder="1"/>
    <xf numFmtId="169" fontId="20" fillId="0" borderId="10" xfId="1" applyNumberFormat="1" applyFont="1" applyFill="1" applyBorder="1"/>
    <xf numFmtId="169" fontId="0" fillId="0" borderId="11" xfId="0" applyNumberFormat="1" applyBorder="1"/>
    <xf numFmtId="0" fontId="0" fillId="0" borderId="7" xfId="0" applyBorder="1"/>
    <xf numFmtId="169" fontId="20" fillId="0" borderId="8" xfId="0" applyNumberFormat="1" applyFont="1" applyFill="1" applyBorder="1"/>
    <xf numFmtId="0" fontId="0" fillId="0" borderId="8" xfId="0" applyBorder="1"/>
    <xf numFmtId="170" fontId="0" fillId="0" borderId="0" xfId="0" applyNumberFormat="1"/>
    <xf numFmtId="166" fontId="18" fillId="0" borderId="0" xfId="1" applyNumberFormat="1" applyFill="1"/>
    <xf numFmtId="169" fontId="21" fillId="0" borderId="0" xfId="0" applyNumberFormat="1" applyFont="1"/>
    <xf numFmtId="0" fontId="0" fillId="13" borderId="0" xfId="0" applyFill="1" applyBorder="1"/>
    <xf numFmtId="0" fontId="0" fillId="0" borderId="9" xfId="0" applyBorder="1"/>
    <xf numFmtId="0" fontId="0" fillId="0" borderId="11" xfId="0" applyBorder="1"/>
    <xf numFmtId="0" fontId="0" fillId="14" borderId="12" xfId="0" applyFill="1" applyBorder="1" applyAlignment="1"/>
    <xf numFmtId="0" fontId="21" fillId="0" borderId="13" xfId="0" applyFont="1" applyBorder="1" applyAlignment="1">
      <alignment horizontal="center" vertical="center" wrapText="1"/>
    </xf>
    <xf numFmtId="169" fontId="21" fillId="0" borderId="0" xfId="1" applyNumberFormat="1" applyFont="1" applyFill="1" applyBorder="1"/>
    <xf numFmtId="170" fontId="0" fillId="0" borderId="8" xfId="0" applyNumberFormat="1" applyBorder="1"/>
    <xf numFmtId="169" fontId="20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167" fontId="0" fillId="0" borderId="0" xfId="0" applyNumberFormat="1"/>
    <xf numFmtId="167" fontId="18" fillId="0" borderId="8" xfId="1" applyNumberFormat="1" applyFill="1" applyBorder="1"/>
    <xf numFmtId="0" fontId="28" fillId="0" borderId="0" xfId="0" applyFont="1"/>
    <xf numFmtId="169" fontId="29" fillId="0" borderId="0" xfId="1" applyNumberFormat="1" applyFont="1" applyFill="1" applyBorder="1"/>
    <xf numFmtId="169" fontId="30" fillId="0" borderId="0" xfId="1" applyNumberFormat="1" applyFont="1" applyFill="1" applyBorder="1"/>
    <xf numFmtId="166" fontId="21" fillId="0" borderId="0" xfId="0" applyNumberFormat="1" applyFont="1"/>
    <xf numFmtId="0" fontId="0" fillId="0" borderId="10" xfId="0" applyBorder="1"/>
    <xf numFmtId="169" fontId="0" fillId="0" borderId="10" xfId="0" applyNumberFormat="1" applyBorder="1"/>
    <xf numFmtId="167" fontId="20" fillId="0" borderId="8" xfId="1" applyNumberFormat="1" applyFont="1" applyBorder="1"/>
    <xf numFmtId="166" fontId="20" fillId="0" borderId="0" xfId="0" applyNumberFormat="1" applyFont="1"/>
    <xf numFmtId="167" fontId="20" fillId="0" borderId="0" xfId="1" applyNumberFormat="1" applyFont="1" applyFill="1" applyBorder="1"/>
    <xf numFmtId="0" fontId="20" fillId="0" borderId="7" xfId="0" applyFont="1" applyBorder="1" applyAlignment="1">
      <alignment horizontal="right"/>
    </xf>
    <xf numFmtId="169" fontId="18" fillId="0" borderId="8" xfId="0" applyNumberFormat="1" applyFont="1" applyBorder="1"/>
    <xf numFmtId="0" fontId="31" fillId="0" borderId="1" xfId="3" applyFont="1" applyFill="1" applyBorder="1" applyAlignment="1">
      <alignment wrapText="1"/>
    </xf>
    <xf numFmtId="166" fontId="31" fillId="0" borderId="1" xfId="1" applyNumberFormat="1" applyFont="1" applyFill="1" applyBorder="1" applyAlignment="1">
      <alignment horizontal="right" wrapText="1"/>
    </xf>
    <xf numFmtId="0" fontId="32" fillId="0" borderId="0" xfId="0" applyFont="1"/>
    <xf numFmtId="166" fontId="33" fillId="0" borderId="1" xfId="1" applyNumberFormat="1" applyFont="1" applyFill="1" applyBorder="1" applyAlignment="1">
      <alignment horizontal="right" wrapText="1"/>
    </xf>
    <xf numFmtId="0" fontId="20" fillId="0" borderId="9" xfId="0" applyFont="1" applyBorder="1" applyAlignment="1">
      <alignment horizontal="right"/>
    </xf>
    <xf numFmtId="43" fontId="18" fillId="0" borderId="8" xfId="0" applyNumberFormat="1" applyFont="1" applyBorder="1"/>
    <xf numFmtId="0" fontId="21" fillId="0" borderId="3" xfId="0" applyFont="1" applyBorder="1" applyAlignment="1">
      <alignment horizontal="center" vertical="center" wrapText="1"/>
    </xf>
    <xf numFmtId="167" fontId="21" fillId="0" borderId="13" xfId="1" applyNumberFormat="1" applyFont="1" applyBorder="1" applyAlignment="1">
      <alignment horizontal="center" vertical="center" wrapText="1"/>
    </xf>
    <xf numFmtId="166" fontId="34" fillId="8" borderId="15" xfId="1" applyNumberFormat="1" applyFont="1" applyFill="1" applyBorder="1" applyAlignment="1">
      <alignment horizontal="center" vertical="center" wrapText="1"/>
    </xf>
    <xf numFmtId="167" fontId="34" fillId="8" borderId="16" xfId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/>
    <xf numFmtId="166" fontId="34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168" fontId="3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/>
    <xf numFmtId="166" fontId="18" fillId="15" borderId="0" xfId="1" applyNumberFormat="1" applyFill="1"/>
    <xf numFmtId="166" fontId="21" fillId="15" borderId="0" xfId="1" applyNumberFormat="1" applyFont="1" applyFill="1"/>
    <xf numFmtId="166" fontId="20" fillId="15" borderId="0" xfId="1" applyNumberFormat="1" applyFont="1" applyFill="1"/>
    <xf numFmtId="169" fontId="32" fillId="0" borderId="0" xfId="0" applyNumberFormat="1" applyFont="1"/>
    <xf numFmtId="0" fontId="0" fillId="16" borderId="17" xfId="0" applyFill="1" applyBorder="1"/>
    <xf numFmtId="169" fontId="21" fillId="16" borderId="2" xfId="0" applyNumberFormat="1" applyFont="1" applyFill="1" applyBorder="1"/>
    <xf numFmtId="169" fontId="21" fillId="16" borderId="18" xfId="0" applyNumberFormat="1" applyFont="1" applyFill="1" applyBorder="1"/>
    <xf numFmtId="1" fontId="32" fillId="0" borderId="0" xfId="0" applyNumberFormat="1" applyFont="1"/>
    <xf numFmtId="167" fontId="0" fillId="0" borderId="8" xfId="0" applyNumberFormat="1" applyBorder="1"/>
    <xf numFmtId="166" fontId="20" fillId="16" borderId="0" xfId="0" applyNumberFormat="1" applyFont="1" applyFill="1"/>
    <xf numFmtId="166" fontId="35" fillId="0" borderId="0" xfId="0" applyNumberFormat="1" applyFont="1"/>
    <xf numFmtId="166" fontId="28" fillId="0" borderId="0" xfId="0" applyNumberFormat="1" applyFont="1"/>
    <xf numFmtId="0" fontId="0" fillId="0" borderId="7" xfId="0" applyBorder="1" applyAlignment="1">
      <alignment horizontal="right"/>
    </xf>
    <xf numFmtId="169" fontId="0" fillId="0" borderId="7" xfId="0" applyNumberFormat="1" applyBorder="1"/>
    <xf numFmtId="0" fontId="0" fillId="15" borderId="0" xfId="0" applyFill="1"/>
    <xf numFmtId="167" fontId="21" fillId="0" borderId="3" xfId="1" applyNumberFormat="1" applyFont="1" applyBorder="1" applyAlignment="1">
      <alignment horizontal="center" vertical="center" wrapText="1"/>
    </xf>
    <xf numFmtId="166" fontId="18" fillId="15" borderId="0" xfId="1" applyNumberFormat="1" applyFont="1" applyFill="1"/>
    <xf numFmtId="0" fontId="18" fillId="0" borderId="0" xfId="1" applyNumberFormat="1" applyFont="1"/>
    <xf numFmtId="166" fontId="20" fillId="10" borderId="0" xfId="0" applyNumberFormat="1" applyFont="1" applyFill="1"/>
    <xf numFmtId="166" fontId="0" fillId="0" borderId="8" xfId="0" applyNumberFormat="1" applyBorder="1"/>
    <xf numFmtId="43" fontId="18" fillId="15" borderId="0" xfId="1" applyNumberFormat="1" applyFill="1"/>
    <xf numFmtId="169" fontId="36" fillId="0" borderId="0" xfId="1" applyNumberFormat="1" applyFont="1" applyFill="1" applyBorder="1"/>
    <xf numFmtId="166" fontId="0" fillId="7" borderId="0" xfId="0" applyNumberFormat="1" applyFill="1"/>
    <xf numFmtId="169" fontId="37" fillId="0" borderId="0" xfId="1" applyNumberFormat="1" applyFont="1" applyFill="1" applyBorder="1"/>
    <xf numFmtId="166" fontId="0" fillId="10" borderId="0" xfId="0" applyNumberFormat="1" applyFill="1"/>
    <xf numFmtId="0" fontId="20" fillId="0" borderId="7" xfId="0" quotePrefix="1" applyFont="1" applyBorder="1" applyAlignment="1">
      <alignment horizontal="right"/>
    </xf>
    <xf numFmtId="166" fontId="18" fillId="0" borderId="8" xfId="1" applyNumberFormat="1" applyBorder="1"/>
    <xf numFmtId="166" fontId="0" fillId="6" borderId="0" xfId="0" applyNumberFormat="1" applyFill="1"/>
    <xf numFmtId="0" fontId="20" fillId="0" borderId="19" xfId="0" applyFont="1" applyBorder="1" applyAlignment="1">
      <alignment horizontal="right"/>
    </xf>
    <xf numFmtId="169" fontId="20" fillId="0" borderId="20" xfId="1" applyNumberFormat="1" applyFont="1" applyFill="1" applyBorder="1"/>
    <xf numFmtId="169" fontId="0" fillId="0" borderId="21" xfId="0" applyNumberFormat="1" applyBorder="1"/>
    <xf numFmtId="0" fontId="0" fillId="0" borderId="0" xfId="0" applyAlignment="1">
      <alignment horizontal="right"/>
    </xf>
    <xf numFmtId="1" fontId="20" fillId="0" borderId="0" xfId="0" applyNumberFormat="1" applyFont="1" applyAlignment="1">
      <alignment horizontal="right"/>
    </xf>
    <xf numFmtId="43" fontId="34" fillId="8" borderId="16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38" fillId="0" borderId="0" xfId="0" applyFont="1"/>
    <xf numFmtId="0" fontId="20" fillId="0" borderId="19" xfId="0" applyFont="1" applyFill="1" applyBorder="1" applyAlignment="1">
      <alignment horizontal="right"/>
    </xf>
    <xf numFmtId="166" fontId="38" fillId="0" borderId="0" xfId="0" applyNumberFormat="1" applyFont="1"/>
    <xf numFmtId="0" fontId="20" fillId="0" borderId="7" xfId="0" applyFont="1" applyFill="1" applyBorder="1" applyAlignment="1">
      <alignment horizontal="right"/>
    </xf>
    <xf numFmtId="43" fontId="18" fillId="0" borderId="0" xfId="1"/>
    <xf numFmtId="0" fontId="20" fillId="16" borderId="17" xfId="0" quotePrefix="1" applyFont="1" applyFill="1" applyBorder="1" applyAlignment="1">
      <alignment horizontal="right"/>
    </xf>
    <xf numFmtId="170" fontId="21" fillId="0" borderId="0" xfId="1" applyNumberFormat="1" applyFont="1" applyFill="1" applyBorder="1"/>
    <xf numFmtId="0" fontId="20" fillId="0" borderId="0" xfId="0" quotePrefix="1" applyFont="1" applyBorder="1" applyAlignment="1">
      <alignment horizontal="right"/>
    </xf>
    <xf numFmtId="166" fontId="18" fillId="7" borderId="0" xfId="1" applyNumberFormat="1" applyFill="1"/>
    <xf numFmtId="166" fontId="20" fillId="7" borderId="0" xfId="1" applyNumberFormat="1" applyFont="1" applyFill="1"/>
    <xf numFmtId="0" fontId="21" fillId="7" borderId="12" xfId="0" applyFon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167" fontId="0" fillId="7" borderId="0" xfId="0" applyNumberFormat="1" applyFill="1"/>
    <xf numFmtId="0" fontId="21" fillId="7" borderId="12" xfId="0" applyFont="1" applyFill="1" applyBorder="1" applyAlignment="1"/>
    <xf numFmtId="167" fontId="21" fillId="7" borderId="12" xfId="0" applyNumberFormat="1" applyFont="1" applyFill="1" applyBorder="1" applyAlignment="1"/>
    <xf numFmtId="0" fontId="21" fillId="7" borderId="3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/>
    <xf numFmtId="0" fontId="0" fillId="7" borderId="0" xfId="0" applyFill="1" applyBorder="1" applyAlignment="1"/>
    <xf numFmtId="167" fontId="21" fillId="7" borderId="14" xfId="0" applyNumberFormat="1" applyFont="1" applyFill="1" applyBorder="1" applyAlignment="1"/>
    <xf numFmtId="0" fontId="0" fillId="7" borderId="0" xfId="0" applyFill="1" applyBorder="1"/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166" fontId="29" fillId="7" borderId="0" xfId="1" applyNumberFormat="1" applyFont="1" applyFill="1"/>
    <xf numFmtId="166" fontId="37" fillId="7" borderId="0" xfId="1" applyNumberFormat="1" applyFont="1" applyFill="1"/>
    <xf numFmtId="0" fontId="21" fillId="7" borderId="4" xfId="0" applyFont="1" applyFill="1" applyBorder="1" applyAlignment="1">
      <alignment horizontal="center" vertical="center" wrapText="1"/>
    </xf>
    <xf numFmtId="166" fontId="18" fillId="7" borderId="0" xfId="1" applyNumberFormat="1" applyFill="1" applyBorder="1"/>
    <xf numFmtId="166" fontId="20" fillId="7" borderId="0" xfId="1" applyNumberFormat="1" applyFont="1" applyFill="1" applyBorder="1"/>
    <xf numFmtId="166" fontId="0" fillId="7" borderId="0" xfId="0" applyNumberFormat="1" applyFill="1" applyBorder="1"/>
    <xf numFmtId="0" fontId="21" fillId="7" borderId="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vertical="center" wrapText="1"/>
    </xf>
    <xf numFmtId="167" fontId="21" fillId="7" borderId="3" xfId="1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/>
    <xf numFmtId="15" fontId="39" fillId="0" borderId="0" xfId="0" applyNumberFormat="1" applyFont="1"/>
    <xf numFmtId="37" fontId="39" fillId="0" borderId="0" xfId="0" applyNumberFormat="1" applyFont="1" applyAlignment="1" applyProtection="1">
      <alignment horizontal="left"/>
    </xf>
    <xf numFmtId="37" fontId="40" fillId="0" borderId="0" xfId="0" applyNumberFormat="1" applyFont="1" applyAlignment="1" applyProtection="1">
      <alignment horizontal="left"/>
    </xf>
    <xf numFmtId="37" fontId="40" fillId="0" borderId="22" xfId="0" applyNumberFormat="1" applyFont="1" applyBorder="1" applyAlignment="1" applyProtection="1">
      <protection locked="0"/>
    </xf>
    <xf numFmtId="37" fontId="40" fillId="0" borderId="22" xfId="0" applyNumberFormat="1" applyFont="1" applyBorder="1" applyAlignment="1" applyProtection="1"/>
    <xf numFmtId="37" fontId="39" fillId="13" borderId="0" xfId="0" applyNumberFormat="1" applyFont="1" applyFill="1" applyAlignment="1" applyProtection="1">
      <alignment horizontal="left"/>
    </xf>
    <xf numFmtId="0" fontId="39" fillId="13" borderId="0" xfId="0" applyFont="1" applyFill="1"/>
    <xf numFmtId="37" fontId="40" fillId="0" borderId="22" xfId="0" applyNumberFormat="1" applyFont="1" applyFill="1" applyBorder="1" applyAlignment="1" applyProtection="1">
      <protection locked="0"/>
    </xf>
    <xf numFmtId="0" fontId="40" fillId="0" borderId="0" xfId="0" applyFont="1" applyFill="1"/>
    <xf numFmtId="37" fontId="40" fillId="0" borderId="0" xfId="0" applyNumberFormat="1" applyFont="1" applyFill="1" applyAlignment="1" applyProtection="1">
      <alignment horizontal="left"/>
    </xf>
    <xf numFmtId="0" fontId="39" fillId="0" borderId="0" xfId="0" applyFont="1"/>
    <xf numFmtId="0" fontId="40" fillId="0" borderId="22" xfId="0" applyFont="1" applyBorder="1" applyAlignment="1"/>
    <xf numFmtId="37" fontId="42" fillId="0" borderId="0" xfId="0" applyNumberFormat="1" applyFont="1" applyProtection="1">
      <protection locked="0"/>
    </xf>
    <xf numFmtId="37" fontId="43" fillId="0" borderId="22" xfId="0" applyNumberFormat="1" applyFont="1" applyBorder="1" applyAlignment="1" applyProtection="1">
      <protection locked="0"/>
    </xf>
    <xf numFmtId="37" fontId="40" fillId="0" borderId="0" xfId="0" applyNumberFormat="1" applyFont="1" applyProtection="1">
      <protection locked="0"/>
    </xf>
    <xf numFmtId="37" fontId="44" fillId="13" borderId="22" xfId="0" applyNumberFormat="1" applyFont="1" applyFill="1" applyBorder="1" applyAlignment="1" applyProtection="1"/>
    <xf numFmtId="0" fontId="39" fillId="0" borderId="0" xfId="0" applyFont="1" applyFill="1"/>
    <xf numFmtId="37" fontId="40" fillId="0" borderId="22" xfId="0" applyNumberFormat="1" applyFont="1" applyFill="1" applyBorder="1" applyAlignment="1" applyProtection="1"/>
    <xf numFmtId="172" fontId="46" fillId="0" borderId="0" xfId="0" applyNumberFormat="1" applyFont="1"/>
    <xf numFmtId="3" fontId="41" fillId="13" borderId="24" xfId="0" applyNumberFormat="1" applyFont="1" applyFill="1" applyBorder="1" applyAlignment="1" applyProtection="1"/>
    <xf numFmtId="37" fontId="39" fillId="13" borderId="24" xfId="0" applyNumberFormat="1" applyFont="1" applyFill="1" applyBorder="1" applyAlignment="1" applyProtection="1"/>
    <xf numFmtId="37" fontId="45" fillId="0" borderId="24" xfId="0" applyNumberFormat="1" applyFont="1" applyBorder="1" applyAlignment="1" applyProtection="1">
      <protection locked="0"/>
    </xf>
    <xf numFmtId="37" fontId="41" fillId="13" borderId="24" xfId="0" applyNumberFormat="1" applyFont="1" applyFill="1" applyBorder="1" applyAlignment="1" applyProtection="1"/>
    <xf numFmtId="0" fontId="40" fillId="13" borderId="0" xfId="0" applyFont="1" applyFill="1"/>
    <xf numFmtId="37" fontId="46" fillId="13" borderId="0" xfId="0" applyNumberFormat="1" applyFont="1" applyFill="1" applyBorder="1" applyAlignment="1" applyProtection="1"/>
    <xf numFmtId="37" fontId="39" fillId="13" borderId="0" xfId="0" applyNumberFormat="1" applyFont="1" applyFill="1" applyBorder="1" applyAlignment="1" applyProtection="1"/>
    <xf numFmtId="0" fontId="40" fillId="0" borderId="22" xfId="0" applyFont="1" applyBorder="1"/>
    <xf numFmtId="0" fontId="47" fillId="0" borderId="0" xfId="0" applyFont="1" applyFill="1"/>
    <xf numFmtId="172" fontId="46" fillId="6" borderId="25" xfId="0" applyNumberFormat="1" applyFont="1" applyFill="1" applyBorder="1"/>
    <xf numFmtId="172" fontId="46" fillId="5" borderId="25" xfId="0" applyNumberFormat="1" applyFont="1" applyFill="1" applyBorder="1"/>
    <xf numFmtId="172" fontId="46" fillId="0" borderId="25" xfId="0" applyNumberFormat="1" applyFont="1" applyBorder="1"/>
    <xf numFmtId="172" fontId="46" fillId="6" borderId="0" xfId="0" applyNumberFormat="1" applyFont="1" applyFill="1"/>
    <xf numFmtId="172" fontId="46" fillId="0" borderId="26" xfId="0" applyNumberFormat="1" applyFont="1" applyBorder="1"/>
    <xf numFmtId="172" fontId="46" fillId="5" borderId="26" xfId="0" applyNumberFormat="1" applyFont="1" applyFill="1" applyBorder="1"/>
    <xf numFmtId="172" fontId="46" fillId="5" borderId="0" xfId="0" applyNumberFormat="1" applyFont="1" applyFill="1"/>
    <xf numFmtId="172" fontId="46" fillId="16" borderId="0" xfId="0" applyNumberFormat="1" applyFont="1" applyFill="1"/>
    <xf numFmtId="0" fontId="40" fillId="6" borderId="22" xfId="0" applyFont="1" applyFill="1" applyBorder="1" applyAlignment="1">
      <alignment horizontal="center"/>
    </xf>
    <xf numFmtId="0" fontId="40" fillId="5" borderId="22" xfId="0" applyFont="1" applyFill="1" applyBorder="1" applyAlignment="1">
      <alignment horizontal="center"/>
    </xf>
    <xf numFmtId="0" fontId="40" fillId="0" borderId="26" xfId="0" applyFont="1" applyBorder="1"/>
    <xf numFmtId="0" fontId="39" fillId="5" borderId="26" xfId="0" applyFont="1" applyFill="1" applyBorder="1" applyAlignment="1">
      <alignment horizontal="center"/>
    </xf>
    <xf numFmtId="0" fontId="40" fillId="5" borderId="0" xfId="0" applyFont="1" applyFill="1"/>
    <xf numFmtId="0" fontId="40" fillId="6" borderId="0" xfId="0" applyFont="1" applyFill="1"/>
    <xf numFmtId="0" fontId="40" fillId="16" borderId="0" xfId="0" applyFont="1" applyFill="1"/>
    <xf numFmtId="0" fontId="40" fillId="5" borderId="26" xfId="0" applyFont="1" applyFill="1" applyBorder="1"/>
    <xf numFmtId="171" fontId="40" fillId="6" borderId="22" xfId="0" applyNumberFormat="1" applyFont="1" applyFill="1" applyBorder="1" applyAlignment="1" applyProtection="1"/>
    <xf numFmtId="171" fontId="40" fillId="5" borderId="22" xfId="0" applyNumberFormat="1" applyFont="1" applyFill="1" applyBorder="1" applyAlignment="1" applyProtection="1"/>
    <xf numFmtId="37" fontId="40" fillId="6" borderId="22" xfId="0" applyNumberFormat="1" applyFont="1" applyFill="1" applyBorder="1" applyAlignment="1" applyProtection="1">
      <protection locked="0"/>
    </xf>
    <xf numFmtId="37" fontId="40" fillId="5" borderId="22" xfId="0" applyNumberFormat="1" applyFont="1" applyFill="1" applyBorder="1" applyAlignment="1" applyProtection="1">
      <protection locked="0"/>
    </xf>
    <xf numFmtId="37" fontId="40" fillId="5" borderId="26" xfId="0" applyNumberFormat="1" applyFont="1" applyFill="1" applyBorder="1" applyAlignment="1" applyProtection="1">
      <protection locked="0"/>
    </xf>
    <xf numFmtId="37" fontId="40" fillId="0" borderId="26" xfId="0" applyNumberFormat="1" applyFont="1" applyBorder="1" applyAlignment="1" applyProtection="1">
      <protection locked="0"/>
    </xf>
    <xf numFmtId="37" fontId="40" fillId="16" borderId="22" xfId="0" applyNumberFormat="1" applyFont="1" applyFill="1" applyBorder="1" applyAlignment="1" applyProtection="1">
      <protection locked="0"/>
    </xf>
    <xf numFmtId="37" fontId="40" fillId="6" borderId="22" xfId="0" applyNumberFormat="1" applyFont="1" applyFill="1" applyBorder="1" applyAlignment="1" applyProtection="1"/>
    <xf numFmtId="37" fontId="40" fillId="5" borderId="22" xfId="0" applyNumberFormat="1" applyFont="1" applyFill="1" applyBorder="1" applyAlignment="1" applyProtection="1"/>
    <xf numFmtId="37" fontId="40" fillId="5" borderId="26" xfId="0" applyNumberFormat="1" applyFont="1" applyFill="1" applyBorder="1" applyAlignment="1" applyProtection="1"/>
    <xf numFmtId="37" fontId="40" fillId="0" borderId="26" xfId="0" applyNumberFormat="1" applyFont="1" applyBorder="1" applyAlignment="1" applyProtection="1"/>
    <xf numFmtId="37" fontId="40" fillId="16" borderId="22" xfId="0" applyNumberFormat="1" applyFont="1" applyFill="1" applyBorder="1" applyAlignment="1" applyProtection="1"/>
    <xf numFmtId="37" fontId="40" fillId="10" borderId="22" xfId="0" applyNumberFormat="1" applyFont="1" applyFill="1" applyBorder="1" applyAlignment="1" applyProtection="1">
      <protection locked="0"/>
    </xf>
    <xf numFmtId="37" fontId="40" fillId="0" borderId="26" xfId="0" applyNumberFormat="1" applyFont="1" applyFill="1" applyBorder="1" applyAlignment="1" applyProtection="1">
      <protection locked="0"/>
    </xf>
    <xf numFmtId="0" fontId="40" fillId="6" borderId="22" xfId="0" applyFont="1" applyFill="1" applyBorder="1"/>
    <xf numFmtId="0" fontId="40" fillId="5" borderId="22" xfId="0" applyFont="1" applyFill="1" applyBorder="1"/>
    <xf numFmtId="0" fontId="40" fillId="16" borderId="22" xfId="0" applyFont="1" applyFill="1" applyBorder="1"/>
    <xf numFmtId="37" fontId="40" fillId="0" borderId="26" xfId="0" applyNumberFormat="1" applyFont="1" applyFill="1" applyBorder="1" applyAlignment="1" applyProtection="1"/>
    <xf numFmtId="3" fontId="41" fillId="6" borderId="22" xfId="0" applyNumberFormat="1" applyFont="1" applyFill="1" applyBorder="1" applyAlignment="1" applyProtection="1"/>
    <xf numFmtId="3" fontId="41" fillId="5" borderId="22" xfId="0" applyNumberFormat="1" applyFont="1" applyFill="1" applyBorder="1" applyAlignment="1" applyProtection="1"/>
    <xf numFmtId="3" fontId="41" fillId="13" borderId="22" xfId="0" applyNumberFormat="1" applyFont="1" applyFill="1" applyBorder="1" applyAlignment="1" applyProtection="1"/>
    <xf numFmtId="3" fontId="41" fillId="13" borderId="0" xfId="0" applyNumberFormat="1" applyFont="1" applyFill="1" applyBorder="1" applyAlignment="1" applyProtection="1"/>
    <xf numFmtId="3" fontId="41" fillId="6" borderId="24" xfId="0" applyNumberFormat="1" applyFont="1" applyFill="1" applyBorder="1" applyAlignment="1" applyProtection="1"/>
    <xf numFmtId="3" fontId="41" fillId="5" borderId="26" xfId="0" applyNumberFormat="1" applyFont="1" applyFill="1" applyBorder="1" applyAlignment="1" applyProtection="1"/>
    <xf numFmtId="3" fontId="41" fillId="5" borderId="24" xfId="0" applyNumberFormat="1" applyFont="1" applyFill="1" applyBorder="1" applyAlignment="1" applyProtection="1"/>
    <xf numFmtId="3" fontId="41" fillId="16" borderId="24" xfId="0" applyNumberFormat="1" applyFont="1" applyFill="1" applyBorder="1" applyAlignment="1" applyProtection="1"/>
    <xf numFmtId="37" fontId="48" fillId="0" borderId="0" xfId="0" applyNumberFormat="1" applyFont="1" applyAlignment="1" applyProtection="1">
      <alignment horizontal="left"/>
    </xf>
    <xf numFmtId="37" fontId="39" fillId="6" borderId="22" xfId="0" applyNumberFormat="1" applyFont="1" applyFill="1" applyBorder="1" applyAlignment="1" applyProtection="1"/>
    <xf numFmtId="37" fontId="39" fillId="5" borderId="22" xfId="0" applyNumberFormat="1" applyFont="1" applyFill="1" applyBorder="1" applyAlignment="1" applyProtection="1"/>
    <xf numFmtId="37" fontId="46" fillId="13" borderId="22" xfId="0" applyNumberFormat="1" applyFont="1" applyFill="1" applyBorder="1" applyAlignment="1" applyProtection="1"/>
    <xf numFmtId="37" fontId="46" fillId="6" borderId="0" xfId="0" applyNumberFormat="1" applyFont="1" applyFill="1" applyBorder="1" applyAlignment="1" applyProtection="1"/>
    <xf numFmtId="37" fontId="46" fillId="13" borderId="26" xfId="0" applyNumberFormat="1" applyFont="1" applyFill="1" applyBorder="1" applyAlignment="1" applyProtection="1"/>
    <xf numFmtId="37" fontId="46" fillId="5" borderId="26" xfId="0" applyNumberFormat="1" applyFont="1" applyFill="1" applyBorder="1" applyAlignment="1" applyProtection="1"/>
    <xf numFmtId="37" fontId="46" fillId="5" borderId="0" xfId="0" applyNumberFormat="1" applyFont="1" applyFill="1" applyBorder="1" applyAlignment="1" applyProtection="1"/>
    <xf numFmtId="37" fontId="46" fillId="16" borderId="0" xfId="0" applyNumberFormat="1" applyFont="1" applyFill="1" applyBorder="1" applyAlignment="1" applyProtection="1"/>
    <xf numFmtId="0" fontId="40" fillId="6" borderId="22" xfId="0" applyFont="1" applyFill="1" applyBorder="1" applyAlignment="1"/>
    <xf numFmtId="0" fontId="40" fillId="5" borderId="22" xfId="0" applyFont="1" applyFill="1" applyBorder="1" applyAlignment="1"/>
    <xf numFmtId="37" fontId="43" fillId="6" borderId="22" xfId="0" applyNumberFormat="1" applyFont="1" applyFill="1" applyBorder="1" applyAlignment="1" applyProtection="1">
      <protection locked="0"/>
    </xf>
    <xf numFmtId="37" fontId="43" fillId="5" borderId="22" xfId="0" applyNumberFormat="1" applyFont="1" applyFill="1" applyBorder="1" applyAlignment="1" applyProtection="1">
      <protection locked="0"/>
    </xf>
    <xf numFmtId="37" fontId="43" fillId="5" borderId="26" xfId="0" applyNumberFormat="1" applyFont="1" applyFill="1" applyBorder="1" applyAlignment="1" applyProtection="1">
      <protection locked="0"/>
    </xf>
    <xf numFmtId="37" fontId="43" fillId="0" borderId="26" xfId="0" applyNumberFormat="1" applyFont="1" applyBorder="1" applyAlignment="1" applyProtection="1">
      <protection locked="0"/>
    </xf>
    <xf numFmtId="37" fontId="43" fillId="16" borderId="22" xfId="0" applyNumberFormat="1" applyFont="1" applyFill="1" applyBorder="1" applyAlignment="1" applyProtection="1">
      <protection locked="0"/>
    </xf>
    <xf numFmtId="37" fontId="39" fillId="13" borderId="22" xfId="0" applyNumberFormat="1" applyFont="1" applyFill="1" applyBorder="1" applyAlignment="1" applyProtection="1"/>
    <xf numFmtId="37" fontId="39" fillId="6" borderId="0" xfId="0" applyNumberFormat="1" applyFont="1" applyFill="1" applyBorder="1" applyAlignment="1" applyProtection="1"/>
    <xf numFmtId="37" fontId="39" fillId="13" borderId="26" xfId="0" applyNumberFormat="1" applyFont="1" applyFill="1" applyBorder="1" applyAlignment="1" applyProtection="1"/>
    <xf numFmtId="37" fontId="39" fillId="5" borderId="26" xfId="0" applyNumberFormat="1" applyFont="1" applyFill="1" applyBorder="1" applyAlignment="1" applyProtection="1"/>
    <xf numFmtId="37" fontId="39" fillId="5" borderId="0" xfId="0" applyNumberFormat="1" applyFont="1" applyFill="1" applyBorder="1" applyAlignment="1" applyProtection="1"/>
    <xf numFmtId="37" fontId="39" fillId="16" borderId="0" xfId="0" applyNumberFormat="1" applyFont="1" applyFill="1" applyBorder="1" applyAlignment="1" applyProtection="1"/>
    <xf numFmtId="0" fontId="40" fillId="5" borderId="26" xfId="0" applyFont="1" applyFill="1" applyBorder="1" applyAlignment="1"/>
    <xf numFmtId="0" fontId="40" fillId="0" borderId="26" xfId="0" applyFont="1" applyBorder="1" applyAlignment="1"/>
    <xf numFmtId="0" fontId="40" fillId="16" borderId="22" xfId="0" applyFont="1" applyFill="1" applyBorder="1" applyAlignment="1"/>
    <xf numFmtId="37" fontId="44" fillId="6" borderId="22" xfId="0" applyNumberFormat="1" applyFont="1" applyFill="1" applyBorder="1" applyAlignment="1" applyProtection="1"/>
    <xf numFmtId="37" fontId="44" fillId="5" borderId="22" xfId="0" applyNumberFormat="1" applyFont="1" applyFill="1" applyBorder="1" applyAlignment="1" applyProtection="1"/>
    <xf numFmtId="37" fontId="44" fillId="5" borderId="26" xfId="0" applyNumberFormat="1" applyFont="1" applyFill="1" applyBorder="1" applyAlignment="1" applyProtection="1"/>
    <xf numFmtId="37" fontId="44" fillId="13" borderId="26" xfId="0" applyNumberFormat="1" applyFont="1" applyFill="1" applyBorder="1" applyAlignment="1" applyProtection="1"/>
    <xf numFmtId="37" fontId="44" fillId="16" borderId="22" xfId="0" applyNumberFormat="1" applyFont="1" applyFill="1" applyBorder="1" applyAlignment="1" applyProtection="1"/>
    <xf numFmtId="37" fontId="39" fillId="6" borderId="24" xfId="0" applyNumberFormat="1" applyFont="1" applyFill="1" applyBorder="1" applyAlignment="1" applyProtection="1"/>
    <xf numFmtId="37" fontId="39" fillId="5" borderId="24" xfId="0" applyNumberFormat="1" applyFont="1" applyFill="1" applyBorder="1" applyAlignment="1" applyProtection="1"/>
    <xf numFmtId="37" fontId="39" fillId="16" borderId="24" xfId="0" applyNumberFormat="1" applyFont="1" applyFill="1" applyBorder="1" applyAlignment="1" applyProtection="1"/>
    <xf numFmtId="37" fontId="45" fillId="6" borderId="22" xfId="0" applyNumberFormat="1" applyFont="1" applyFill="1" applyBorder="1" applyAlignment="1" applyProtection="1">
      <protection locked="0"/>
    </xf>
    <xf numFmtId="37" fontId="45" fillId="5" borderId="22" xfId="0" applyNumberFormat="1" applyFont="1" applyFill="1" applyBorder="1" applyAlignment="1" applyProtection="1">
      <protection locked="0"/>
    </xf>
    <xf numFmtId="37" fontId="45" fillId="0" borderId="22" xfId="0" applyNumberFormat="1" applyFont="1" applyBorder="1" applyAlignment="1" applyProtection="1">
      <protection locked="0"/>
    </xf>
    <xf numFmtId="37" fontId="45" fillId="0" borderId="0" xfId="0" applyNumberFormat="1" applyFont="1" applyBorder="1" applyAlignment="1" applyProtection="1">
      <protection locked="0"/>
    </xf>
    <xf numFmtId="37" fontId="45" fillId="6" borderId="24" xfId="0" applyNumberFormat="1" applyFont="1" applyFill="1" applyBorder="1" applyAlignment="1" applyProtection="1">
      <protection locked="0"/>
    </xf>
    <xf numFmtId="37" fontId="45" fillId="5" borderId="24" xfId="0" applyNumberFormat="1" applyFont="1" applyFill="1" applyBorder="1" applyAlignment="1" applyProtection="1">
      <protection locked="0"/>
    </xf>
    <xf numFmtId="37" fontId="45" fillId="16" borderId="24" xfId="0" applyNumberFormat="1" applyFont="1" applyFill="1" applyBorder="1" applyAlignment="1" applyProtection="1">
      <protection locked="0"/>
    </xf>
    <xf numFmtId="37" fontId="41" fillId="6" borderId="22" xfId="0" applyNumberFormat="1" applyFont="1" applyFill="1" applyBorder="1" applyAlignment="1" applyProtection="1"/>
    <xf numFmtId="37" fontId="41" fillId="5" borderId="22" xfId="0" applyNumberFormat="1" applyFont="1" applyFill="1" applyBorder="1" applyAlignment="1" applyProtection="1"/>
    <xf numFmtId="37" fontId="41" fillId="13" borderId="22" xfId="0" applyNumberFormat="1" applyFont="1" applyFill="1" applyBorder="1" applyAlignment="1" applyProtection="1"/>
    <xf numFmtId="37" fontId="41" fillId="13" borderId="0" xfId="0" applyNumberFormat="1" applyFont="1" applyFill="1" applyBorder="1" applyAlignment="1" applyProtection="1"/>
    <xf numFmtId="37" fontId="41" fillId="6" borderId="24" xfId="0" applyNumberFormat="1" applyFont="1" applyFill="1" applyBorder="1" applyAlignment="1" applyProtection="1"/>
    <xf numFmtId="37" fontId="41" fillId="5" borderId="24" xfId="0" applyNumberFormat="1" applyFont="1" applyFill="1" applyBorder="1" applyAlignment="1" applyProtection="1"/>
    <xf numFmtId="37" fontId="41" fillId="16" borderId="24" xfId="0" applyNumberFormat="1" applyFont="1" applyFill="1" applyBorder="1" applyAlignment="1" applyProtection="1"/>
    <xf numFmtId="0" fontId="40" fillId="13" borderId="22" xfId="0" applyFont="1" applyFill="1" applyBorder="1"/>
    <xf numFmtId="0" fontId="40" fillId="13" borderId="26" xfId="0" applyFont="1" applyFill="1" applyBorder="1"/>
    <xf numFmtId="10" fontId="47" fillId="6" borderId="25" xfId="4" applyNumberFormat="1" applyFont="1" applyFill="1" applyBorder="1"/>
    <xf numFmtId="10" fontId="47" fillId="5" borderId="25" xfId="4" applyNumberFormat="1" applyFont="1" applyFill="1" applyBorder="1"/>
    <xf numFmtId="10" fontId="47" fillId="0" borderId="25" xfId="4" applyNumberFormat="1" applyFont="1" applyFill="1" applyBorder="1"/>
    <xf numFmtId="10" fontId="47" fillId="0" borderId="27" xfId="4" applyNumberFormat="1" applyFont="1" applyFill="1" applyBorder="1"/>
    <xf numFmtId="10" fontId="47" fillId="0" borderId="28" xfId="4" applyNumberFormat="1" applyFont="1" applyFill="1" applyBorder="1"/>
    <xf numFmtId="10" fontId="47" fillId="16" borderId="25" xfId="4" applyNumberFormat="1" applyFont="1" applyFill="1" applyBorder="1"/>
    <xf numFmtId="10" fontId="39" fillId="6" borderId="23" xfId="4" applyNumberFormat="1" applyFont="1" applyFill="1" applyBorder="1"/>
    <xf numFmtId="10" fontId="39" fillId="5" borderId="23" xfId="4" applyNumberFormat="1" applyFont="1" applyFill="1" applyBorder="1"/>
    <xf numFmtId="10" fontId="39" fillId="0" borderId="23" xfId="4" applyNumberFormat="1" applyFont="1" applyFill="1" applyBorder="1"/>
    <xf numFmtId="10" fontId="39" fillId="0" borderId="29" xfId="4" applyNumberFormat="1" applyFont="1" applyFill="1" applyBorder="1"/>
    <xf numFmtId="10" fontId="39" fillId="0" borderId="30" xfId="4" applyNumberFormat="1" applyFont="1" applyFill="1" applyBorder="1"/>
    <xf numFmtId="10" fontId="39" fillId="16" borderId="23" xfId="4" applyNumberFormat="1" applyFont="1" applyFill="1" applyBorder="1"/>
    <xf numFmtId="0" fontId="40" fillId="6" borderId="0" xfId="0" applyFont="1" applyFill="1" applyAlignment="1"/>
    <xf numFmtId="0" fontId="40" fillId="5" borderId="0" xfId="0" applyFont="1" applyFill="1" applyAlignment="1"/>
    <xf numFmtId="0" fontId="40" fillId="0" borderId="0" xfId="0" applyFont="1" applyFill="1" applyBorder="1"/>
    <xf numFmtId="10" fontId="47" fillId="0" borderId="0" xfId="4" applyNumberFormat="1" applyFont="1" applyFill="1" applyBorder="1"/>
    <xf numFmtId="37" fontId="40" fillId="6" borderId="0" xfId="0" applyNumberFormat="1" applyFont="1" applyFill="1" applyAlignment="1" applyProtection="1"/>
    <xf numFmtId="37" fontId="40" fillId="5" borderId="0" xfId="0" applyNumberFormat="1" applyFont="1" applyFill="1" applyAlignment="1" applyProtection="1"/>
    <xf numFmtId="10" fontId="39" fillId="0" borderId="0" xfId="4" applyNumberFormat="1" applyFont="1" applyFill="1" applyBorder="1"/>
    <xf numFmtId="0" fontId="120" fillId="71" borderId="0" xfId="636" applyFont="1" applyFill="1"/>
    <xf numFmtId="0" fontId="116" fillId="71" borderId="0" xfId="636" applyFont="1" applyFill="1"/>
    <xf numFmtId="0" fontId="118" fillId="71" borderId="0" xfId="636" applyFont="1" applyFill="1"/>
    <xf numFmtId="0" fontId="121" fillId="71" borderId="0" xfId="636" applyFont="1" applyFill="1" applyAlignment="1">
      <alignment vertical="top"/>
    </xf>
    <xf numFmtId="15" fontId="118" fillId="71" borderId="0" xfId="636" applyNumberFormat="1" applyFont="1" applyFill="1" applyAlignment="1">
      <alignment horizontal="center"/>
    </xf>
    <xf numFmtId="0" fontId="117" fillId="71" borderId="0" xfId="636" applyFont="1" applyFill="1"/>
    <xf numFmtId="9" fontId="117" fillId="71" borderId="0" xfId="636" applyNumberFormat="1" applyFont="1" applyFill="1" applyAlignment="1">
      <alignment horizontal="center"/>
    </xf>
    <xf numFmtId="166" fontId="117" fillId="71" borderId="0" xfId="636" applyNumberFormat="1" applyFont="1" applyFill="1" applyAlignment="1">
      <alignment horizontal="center"/>
    </xf>
    <xf numFmtId="9" fontId="116" fillId="71" borderId="0" xfId="636" applyNumberFormat="1" applyFont="1" applyFill="1" applyAlignment="1">
      <alignment horizontal="center"/>
    </xf>
    <xf numFmtId="0" fontId="121" fillId="71" borderId="0" xfId="636" applyFont="1" applyFill="1" applyAlignment="1">
      <alignment vertical="top" wrapText="1"/>
    </xf>
    <xf numFmtId="0" fontId="121" fillId="71" borderId="0" xfId="636" applyFont="1" applyFill="1" applyBorder="1" applyAlignment="1">
      <alignment vertical="top" wrapText="1"/>
    </xf>
    <xf numFmtId="166" fontId="116" fillId="71" borderId="0" xfId="636" applyNumberFormat="1" applyFont="1" applyFill="1"/>
    <xf numFmtId="166" fontId="116" fillId="71" borderId="0" xfId="637" applyNumberFormat="1" applyFont="1" applyFill="1"/>
    <xf numFmtId="43" fontId="116" fillId="71" borderId="0" xfId="637" applyNumberFormat="1" applyFont="1" applyFill="1"/>
    <xf numFmtId="0" fontId="116" fillId="71" borderId="0" xfId="636" applyFont="1" applyFill="1" applyAlignment="1">
      <alignment horizontal="center"/>
    </xf>
    <xf numFmtId="9" fontId="116" fillId="71" borderId="0" xfId="638" applyFont="1" applyFill="1" applyAlignment="1">
      <alignment horizontal="center"/>
    </xf>
    <xf numFmtId="166" fontId="117" fillId="71" borderId="0" xfId="637" applyNumberFormat="1" applyFont="1" applyFill="1"/>
    <xf numFmtId="0" fontId="116" fillId="71" borderId="0" xfId="636" applyFont="1" applyFill="1" applyAlignment="1">
      <alignment horizontal="left" indent="1"/>
    </xf>
    <xf numFmtId="165" fontId="116" fillId="71" borderId="0" xfId="637" applyNumberFormat="1" applyFont="1" applyFill="1"/>
    <xf numFmtId="39" fontId="116" fillId="71" borderId="0" xfId="636" applyNumberFormat="1" applyFont="1" applyFill="1"/>
    <xf numFmtId="0" fontId="119" fillId="71" borderId="0" xfId="636" applyFont="1" applyFill="1"/>
    <xf numFmtId="0" fontId="124" fillId="81" borderId="55" xfId="636" applyFont="1" applyFill="1" applyBorder="1" applyAlignment="1">
      <alignment wrapText="1"/>
    </xf>
    <xf numFmtId="0" fontId="124" fillId="81" borderId="56" xfId="636" applyFont="1" applyFill="1" applyBorder="1" applyAlignment="1">
      <alignment horizontal="center" wrapText="1"/>
    </xf>
    <xf numFmtId="0" fontId="125" fillId="81" borderId="57" xfId="636" applyFont="1" applyFill="1" applyBorder="1" applyAlignment="1">
      <alignment horizontal="center" wrapText="1"/>
    </xf>
    <xf numFmtId="0" fontId="117" fillId="71" borderId="15" xfId="636" applyFont="1" applyFill="1" applyBorder="1"/>
    <xf numFmtId="0" fontId="123" fillId="71" borderId="31" xfId="636" applyFont="1" applyFill="1" applyBorder="1"/>
    <xf numFmtId="166" fontId="116" fillId="0" borderId="0" xfId="636" quotePrefix="1" applyNumberFormat="1" applyFont="1" applyFill="1" applyBorder="1" applyAlignment="1">
      <alignment horizontal="center" vertical="top" wrapText="1"/>
    </xf>
    <xf numFmtId="0" fontId="117" fillId="0" borderId="0" xfId="636" applyFont="1" applyFill="1" applyBorder="1"/>
    <xf numFmtId="0" fontId="116" fillId="0" borderId="0" xfId="636" applyFont="1" applyFill="1" applyBorder="1"/>
    <xf numFmtId="0" fontId="116" fillId="0" borderId="0" xfId="636" applyFont="1" applyFill="1" applyBorder="1" applyAlignment="1">
      <alignment horizontal="left" indent="1"/>
    </xf>
    <xf numFmtId="165" fontId="116" fillId="0" borderId="0" xfId="637" applyNumberFormat="1" applyFont="1" applyFill="1" applyBorder="1"/>
    <xf numFmtId="9" fontId="116" fillId="0" borderId="0" xfId="636" applyNumberFormat="1" applyFont="1" applyFill="1" applyBorder="1" applyAlignment="1">
      <alignment horizontal="center"/>
    </xf>
    <xf numFmtId="166" fontId="117" fillId="0" borderId="0" xfId="636" applyNumberFormat="1" applyFont="1" applyFill="1" applyBorder="1" applyAlignment="1">
      <alignment horizontal="center"/>
    </xf>
    <xf numFmtId="9" fontId="117" fillId="0" borderId="0" xfId="636" applyNumberFormat="1" applyFont="1" applyFill="1" applyBorder="1" applyAlignment="1">
      <alignment horizontal="center"/>
    </xf>
    <xf numFmtId="39" fontId="116" fillId="0" borderId="0" xfId="636" applyNumberFormat="1" applyFont="1" applyFill="1" applyBorder="1"/>
    <xf numFmtId="9" fontId="116" fillId="71" borderId="0" xfId="636" applyNumberFormat="1" applyFont="1" applyFill="1" applyBorder="1" applyAlignment="1">
      <alignment horizontal="center"/>
    </xf>
    <xf numFmtId="0" fontId="126" fillId="82" borderId="53" xfId="636" applyFont="1" applyFill="1" applyBorder="1" applyAlignment="1">
      <alignment horizontal="center" vertical="top" wrapText="1"/>
    </xf>
    <xf numFmtId="0" fontId="126" fillId="82" borderId="20" xfId="636" applyFont="1" applyFill="1" applyBorder="1" applyAlignment="1">
      <alignment horizontal="center" vertical="top" wrapText="1"/>
    </xf>
    <xf numFmtId="0" fontId="116" fillId="82" borderId="50" xfId="636" applyFont="1" applyFill="1" applyBorder="1" applyAlignment="1">
      <alignment horizontal="center"/>
    </xf>
    <xf numFmtId="0" fontId="116" fillId="71" borderId="50" xfId="636" applyFont="1" applyFill="1" applyBorder="1" applyAlignment="1">
      <alignment horizontal="center"/>
    </xf>
    <xf numFmtId="0" fontId="116" fillId="0" borderId="50" xfId="636" applyFont="1" applyFill="1" applyBorder="1" applyAlignment="1">
      <alignment horizontal="center"/>
    </xf>
    <xf numFmtId="166" fontId="117" fillId="84" borderId="0" xfId="636" quotePrefix="1" applyNumberFormat="1" applyFont="1" applyFill="1" applyBorder="1"/>
    <xf numFmtId="166" fontId="116" fillId="84" borderId="0" xfId="636" applyNumberFormat="1" applyFont="1" applyFill="1" applyBorder="1" applyAlignment="1">
      <alignment horizontal="center" vertical="top" wrapText="1"/>
    </xf>
    <xf numFmtId="0" fontId="118" fillId="82" borderId="54" xfId="636" applyFont="1" applyFill="1" applyBorder="1"/>
    <xf numFmtId="166" fontId="116" fillId="0" borderId="0" xfId="636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top" wrapText="1"/>
    </xf>
    <xf numFmtId="15" fontId="118" fillId="71" borderId="0" xfId="636" applyNumberFormat="1" applyFont="1" applyFill="1" applyAlignment="1">
      <alignment horizontal="center" vertical="top" wrapText="1"/>
    </xf>
    <xf numFmtId="0" fontId="117" fillId="71" borderId="0" xfId="636" applyFont="1" applyFill="1" applyAlignment="1">
      <alignment horizontal="center" vertical="top" wrapText="1"/>
    </xf>
    <xf numFmtId="0" fontId="116" fillId="71" borderId="0" xfId="636" applyFont="1" applyFill="1" applyAlignment="1">
      <alignment horizontal="center" vertical="top" wrapText="1"/>
    </xf>
    <xf numFmtId="166" fontId="117" fillId="84" borderId="0" xfId="636" applyNumberFormat="1" applyFont="1" applyFill="1" applyBorder="1" applyAlignment="1">
      <alignment vertical="top" wrapText="1"/>
    </xf>
    <xf numFmtId="166" fontId="117" fillId="71" borderId="0" xfId="636" applyNumberFormat="1" applyFont="1" applyFill="1" applyAlignment="1">
      <alignment horizontal="center" vertical="top" wrapText="1"/>
    </xf>
    <xf numFmtId="0" fontId="116" fillId="71" borderId="0" xfId="636" applyFont="1" applyFill="1" applyAlignment="1">
      <alignment vertical="top" wrapText="1"/>
    </xf>
    <xf numFmtId="166" fontId="117" fillId="84" borderId="0" xfId="636" quotePrefix="1" applyNumberFormat="1" applyFont="1" applyFill="1" applyBorder="1" applyAlignment="1">
      <alignment vertical="top" wrapText="1"/>
    </xf>
    <xf numFmtId="0" fontId="122" fillId="71" borderId="0" xfId="636" applyFont="1" applyFill="1" applyAlignment="1">
      <alignment horizontal="center" vertical="top" wrapText="1"/>
    </xf>
    <xf numFmtId="166" fontId="116" fillId="71" borderId="0" xfId="636" applyNumberFormat="1" applyFont="1" applyFill="1" applyAlignment="1">
      <alignment horizontal="center" vertical="top" wrapText="1"/>
    </xf>
    <xf numFmtId="166" fontId="116" fillId="85" borderId="0" xfId="636" applyNumberFormat="1" applyFont="1" applyFill="1" applyBorder="1" applyAlignment="1">
      <alignment horizontal="center" vertical="top" wrapText="1"/>
    </xf>
    <xf numFmtId="166" fontId="117" fillId="84" borderId="0" xfId="636" applyNumberFormat="1" applyFont="1" applyFill="1" applyBorder="1" applyAlignment="1">
      <alignment horizontal="center" vertical="top" wrapText="1"/>
    </xf>
    <xf numFmtId="166" fontId="117" fillId="85" borderId="0" xfId="636" applyNumberFormat="1" applyFont="1" applyFill="1" applyBorder="1" applyAlignment="1">
      <alignment horizontal="center" vertical="top" wrapText="1"/>
    </xf>
    <xf numFmtId="166" fontId="116" fillId="86" borderId="0" xfId="636" applyNumberFormat="1" applyFont="1" applyFill="1" applyBorder="1" applyAlignment="1">
      <alignment horizontal="center" vertical="top" wrapText="1"/>
    </xf>
    <xf numFmtId="166" fontId="116" fillId="87" borderId="0" xfId="636" applyNumberFormat="1" applyFont="1" applyFill="1" applyBorder="1" applyAlignment="1">
      <alignment horizontal="center" vertical="top" wrapText="1"/>
    </xf>
    <xf numFmtId="0" fontId="117" fillId="71" borderId="0" xfId="636" applyFont="1" applyFill="1" applyAlignment="1">
      <alignment horizontal="center"/>
    </xf>
    <xf numFmtId="0" fontId="116" fillId="0" borderId="0" xfId="636" applyFont="1" applyFill="1"/>
    <xf numFmtId="0" fontId="123" fillId="0" borderId="31" xfId="636" applyFont="1" applyFill="1" applyBorder="1"/>
    <xf numFmtId="166" fontId="116" fillId="84" borderId="0" xfId="636" quotePrefix="1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center" wrapText="1"/>
    </xf>
    <xf numFmtId="0" fontId="120" fillId="71" borderId="0" xfId="636" applyFont="1" applyFill="1" applyAlignment="1">
      <alignment horizontal="center" vertical="center" wrapText="1"/>
    </xf>
    <xf numFmtId="0" fontId="116" fillId="71" borderId="0" xfId="636" applyFont="1" applyFill="1" applyAlignment="1">
      <alignment vertical="center"/>
    </xf>
    <xf numFmtId="0" fontId="120" fillId="71" borderId="0" xfId="636" applyFont="1" applyFill="1" applyAlignment="1">
      <alignment vertical="center"/>
    </xf>
    <xf numFmtId="0" fontId="116" fillId="71" borderId="26" xfId="636" applyFont="1" applyFill="1" applyBorder="1"/>
    <xf numFmtId="0" fontId="116" fillId="71" borderId="26" xfId="636" applyFont="1" applyFill="1" applyBorder="1" applyAlignment="1">
      <alignment vertical="top"/>
    </xf>
    <xf numFmtId="0" fontId="116" fillId="71" borderId="29" xfId="636" applyFont="1" applyFill="1" applyBorder="1" applyAlignment="1">
      <alignment vertical="top"/>
    </xf>
    <xf numFmtId="0" fontId="116" fillId="71" borderId="0" xfId="636" applyFont="1" applyFill="1" applyBorder="1"/>
    <xf numFmtId="0" fontId="116" fillId="71" borderId="27" xfId="636" applyFont="1" applyFill="1" applyBorder="1" applyAlignment="1">
      <alignment vertical="top"/>
    </xf>
    <xf numFmtId="0" fontId="116" fillId="0" borderId="63" xfId="636" applyFont="1" applyFill="1" applyBorder="1"/>
    <xf numFmtId="0" fontId="118" fillId="71" borderId="63" xfId="636" applyFont="1" applyFill="1" applyBorder="1" applyAlignment="1">
      <alignment horizontal="center"/>
    </xf>
    <xf numFmtId="15" fontId="118" fillId="71" borderId="63" xfId="636" applyNumberFormat="1" applyFont="1" applyFill="1" applyBorder="1" applyAlignment="1">
      <alignment horizontal="center"/>
    </xf>
    <xf numFmtId="15" fontId="118" fillId="71" borderId="27" xfId="636" applyNumberFormat="1" applyFont="1" applyFill="1" applyBorder="1" applyAlignment="1">
      <alignment horizontal="center"/>
    </xf>
    <xf numFmtId="0" fontId="116" fillId="71" borderId="10" xfId="636" applyFont="1" applyFill="1" applyBorder="1"/>
    <xf numFmtId="0" fontId="116" fillId="71" borderId="63" xfId="636" applyFont="1" applyFill="1" applyBorder="1" applyAlignment="1">
      <alignment vertical="center"/>
    </xf>
    <xf numFmtId="9" fontId="116" fillId="0" borderId="63" xfId="636" applyNumberFormat="1" applyFont="1" applyFill="1" applyBorder="1" applyAlignment="1">
      <alignment horizontal="center" vertical="center"/>
    </xf>
    <xf numFmtId="9" fontId="116" fillId="71" borderId="10" xfId="636" applyNumberFormat="1" applyFont="1" applyFill="1" applyBorder="1" applyAlignment="1">
      <alignment horizontal="center"/>
    </xf>
    <xf numFmtId="9" fontId="116" fillId="0" borderId="63" xfId="636" applyNumberFormat="1" applyFont="1" applyFill="1" applyBorder="1" applyAlignment="1">
      <alignment horizontal="center"/>
    </xf>
    <xf numFmtId="0" fontId="129" fillId="71" borderId="63" xfId="636" applyFont="1" applyFill="1" applyBorder="1"/>
    <xf numFmtId="0" fontId="116" fillId="71" borderId="20" xfId="636" applyFont="1" applyFill="1" applyBorder="1"/>
    <xf numFmtId="0" fontId="116" fillId="0" borderId="26" xfId="636" applyFont="1" applyFill="1" applyBorder="1"/>
    <xf numFmtId="0" fontId="116" fillId="0" borderId="26" xfId="636" applyFont="1" applyFill="1" applyBorder="1" applyAlignment="1">
      <alignment vertical="top" wrapText="1"/>
    </xf>
    <xf numFmtId="0" fontId="133" fillId="71" borderId="26" xfId="636" applyFont="1" applyFill="1" applyBorder="1" applyAlignment="1">
      <alignment vertical="top"/>
    </xf>
    <xf numFmtId="0" fontId="127" fillId="82" borderId="50" xfId="636" applyFont="1" applyFill="1" applyBorder="1" applyAlignment="1">
      <alignment horizontal="center" vertical="top" wrapText="1"/>
    </xf>
    <xf numFmtId="0" fontId="116" fillId="0" borderId="29" xfId="636" applyFont="1" applyFill="1" applyBorder="1"/>
    <xf numFmtId="0" fontId="0" fillId="71" borderId="0" xfId="0" applyFill="1" applyAlignment="1">
      <alignment vertical="top"/>
    </xf>
    <xf numFmtId="0" fontId="0" fillId="71" borderId="0" xfId="0" applyFill="1"/>
    <xf numFmtId="0" fontId="0" fillId="71" borderId="50" xfId="0" applyFill="1" applyBorder="1"/>
    <xf numFmtId="0" fontId="0" fillId="0" borderId="50" xfId="0" applyBorder="1"/>
    <xf numFmtId="0" fontId="21" fillId="82" borderId="50" xfId="0" applyFont="1" applyFill="1" applyBorder="1" applyAlignment="1">
      <alignment horizontal="center"/>
    </xf>
    <xf numFmtId="0" fontId="134" fillId="71" borderId="0" xfId="0" applyFont="1" applyFill="1"/>
    <xf numFmtId="166" fontId="116" fillId="83" borderId="50" xfId="636" quotePrefix="1" applyNumberFormat="1" applyFont="1" applyFill="1" applyBorder="1" applyAlignment="1" applyProtection="1">
      <alignment horizontal="center" vertical="center"/>
      <protection locked="0"/>
    </xf>
    <xf numFmtId="9" fontId="116" fillId="71" borderId="25" xfId="636" applyNumberFormat="1" applyFont="1" applyFill="1" applyBorder="1" applyAlignment="1">
      <alignment horizontal="center" vertical="center"/>
    </xf>
    <xf numFmtId="166" fontId="116" fillId="84" borderId="54" xfId="636" applyNumberFormat="1" applyFont="1" applyFill="1" applyBorder="1" applyAlignment="1">
      <alignment horizontal="center" vertical="center"/>
    </xf>
    <xf numFmtId="9" fontId="116" fillId="0" borderId="22" xfId="636" applyNumberFormat="1" applyFont="1" applyFill="1" applyBorder="1" applyAlignment="1">
      <alignment horizontal="center" vertical="center"/>
    </xf>
    <xf numFmtId="166" fontId="116" fillId="88" borderId="20" xfId="636" quotePrefix="1" applyNumberFormat="1" applyFont="1" applyFill="1" applyBorder="1" applyAlignment="1">
      <alignment horizontal="center" vertical="center"/>
    </xf>
    <xf numFmtId="9" fontId="116" fillId="71" borderId="22" xfId="636" applyNumberFormat="1" applyFont="1" applyFill="1" applyBorder="1" applyAlignment="1">
      <alignment horizontal="center" vertical="center"/>
    </xf>
    <xf numFmtId="9" fontId="116" fillId="0" borderId="23" xfId="636" applyNumberFormat="1" applyFont="1" applyFill="1" applyBorder="1" applyAlignment="1">
      <alignment horizontal="center" vertical="center"/>
    </xf>
    <xf numFmtId="9" fontId="116" fillId="0" borderId="25" xfId="636" applyNumberFormat="1" applyFont="1" applyFill="1" applyBorder="1" applyAlignment="1">
      <alignment horizontal="center" vertical="center"/>
    </xf>
    <xf numFmtId="166" fontId="116" fillId="88" borderId="54" xfId="636" applyNumberFormat="1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vertical="center"/>
    </xf>
    <xf numFmtId="9" fontId="116" fillId="71" borderId="22" xfId="636" applyNumberFormat="1" applyFont="1" applyFill="1" applyBorder="1" applyAlignment="1">
      <alignment horizontal="center" vertical="center" wrapText="1"/>
    </xf>
    <xf numFmtId="9" fontId="116" fillId="71" borderId="23" xfId="636" applyNumberFormat="1" applyFont="1" applyFill="1" applyBorder="1" applyAlignment="1">
      <alignment horizontal="center" vertical="center" wrapText="1"/>
    </xf>
    <xf numFmtId="166" fontId="116" fillId="0" borderId="0" xfId="636" quotePrefix="1" applyNumberFormat="1" applyFont="1" applyFill="1" applyBorder="1" applyAlignment="1">
      <alignment horizontal="center" vertical="center" wrapText="1"/>
    </xf>
    <xf numFmtId="166" fontId="116" fillId="71" borderId="0" xfId="636" applyNumberFormat="1" applyFont="1" applyFill="1" applyAlignment="1">
      <alignment horizontal="center" vertical="center"/>
    </xf>
    <xf numFmtId="166" fontId="116" fillId="88" borderId="0" xfId="636" quotePrefix="1" applyNumberFormat="1" applyFont="1" applyFill="1" applyBorder="1" applyAlignment="1">
      <alignment horizontal="center" vertical="center" wrapText="1"/>
    </xf>
    <xf numFmtId="166" fontId="116" fillId="88" borderId="50" xfId="636" applyNumberFormat="1" applyFont="1" applyFill="1" applyBorder="1" applyAlignment="1">
      <alignment horizontal="center" vertical="center"/>
    </xf>
    <xf numFmtId="166" fontId="116" fillId="0" borderId="0" xfId="636" quotePrefix="1" applyNumberFormat="1" applyFont="1" applyFill="1" applyBorder="1" applyAlignment="1">
      <alignment horizontal="center" vertical="center"/>
    </xf>
    <xf numFmtId="166" fontId="116" fillId="0" borderId="0" xfId="636" applyNumberFormat="1" applyFont="1" applyFill="1" applyBorder="1" applyAlignment="1">
      <alignment horizontal="center" vertical="center"/>
    </xf>
    <xf numFmtId="166" fontId="116" fillId="84" borderId="27" xfId="636" applyNumberFormat="1" applyFont="1" applyFill="1" applyBorder="1" applyAlignment="1">
      <alignment horizontal="center" vertical="center"/>
    </xf>
    <xf numFmtId="9" fontId="116" fillId="71" borderId="23" xfId="636" applyNumberFormat="1" applyFont="1" applyFill="1" applyBorder="1" applyAlignment="1">
      <alignment horizontal="center" vertical="center"/>
    </xf>
    <xf numFmtId="0" fontId="116" fillId="71" borderId="0" xfId="636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horizontal="center" vertical="center"/>
    </xf>
    <xf numFmtId="0" fontId="120" fillId="71" borderId="26" xfId="636" applyFont="1" applyFill="1" applyBorder="1" applyAlignment="1">
      <alignment horizontal="center" vertical="center"/>
    </xf>
    <xf numFmtId="0" fontId="116" fillId="71" borderId="0" xfId="636" applyFont="1" applyFill="1" applyAlignment="1">
      <alignment horizontal="center" vertical="center"/>
    </xf>
    <xf numFmtId="0" fontId="120" fillId="71" borderId="0" xfId="636" applyFont="1" applyFill="1" applyAlignment="1">
      <alignment horizontal="center" vertical="center"/>
    </xf>
    <xf numFmtId="166" fontId="117" fillId="82" borderId="50" xfId="636" applyNumberFormat="1" applyFont="1" applyFill="1" applyBorder="1" applyAlignment="1">
      <alignment vertical="center"/>
    </xf>
    <xf numFmtId="166" fontId="116" fillId="71" borderId="0" xfId="637" applyNumberFormat="1" applyFont="1" applyFill="1" applyAlignment="1">
      <alignment vertical="center"/>
    </xf>
    <xf numFmtId="166" fontId="116" fillId="84" borderId="50" xfId="636" applyNumberFormat="1" applyFont="1" applyFill="1" applyBorder="1" applyAlignment="1">
      <alignment horizontal="center" vertical="center"/>
    </xf>
    <xf numFmtId="166" fontId="117" fillId="71" borderId="0" xfId="636" applyNumberFormat="1" applyFont="1" applyFill="1" applyAlignment="1">
      <alignment horizontal="center" vertical="center"/>
    </xf>
    <xf numFmtId="9" fontId="116" fillId="0" borderId="10" xfId="636" applyNumberFormat="1" applyFont="1" applyFill="1" applyBorder="1" applyAlignment="1">
      <alignment horizontal="center" vertical="center"/>
    </xf>
    <xf numFmtId="166" fontId="116" fillId="84" borderId="3" xfId="636" applyNumberFormat="1" applyFont="1" applyFill="1" applyBorder="1" applyAlignment="1">
      <alignment horizontal="center" vertical="center"/>
    </xf>
    <xf numFmtId="0" fontId="117" fillId="82" borderId="50" xfId="636" applyFont="1" applyFill="1" applyBorder="1" applyAlignment="1">
      <alignment horizontal="center" vertical="center"/>
    </xf>
    <xf numFmtId="0" fontId="129" fillId="0" borderId="63" xfId="636" applyFont="1" applyFill="1" applyBorder="1"/>
    <xf numFmtId="0" fontId="117" fillId="71" borderId="0" xfId="636" applyFont="1" applyFill="1" applyBorder="1"/>
    <xf numFmtId="0" fontId="117" fillId="71" borderId="0" xfId="636" applyFont="1" applyFill="1" applyBorder="1" applyAlignment="1">
      <alignment vertical="top" wrapText="1"/>
    </xf>
    <xf numFmtId="0" fontId="117" fillId="71" borderId="10" xfId="636" applyFont="1" applyFill="1" applyBorder="1"/>
    <xf numFmtId="0" fontId="129" fillId="71" borderId="63" xfId="636" applyFont="1" applyFill="1" applyBorder="1" applyAlignment="1">
      <alignment vertical="center"/>
    </xf>
    <xf numFmtId="0" fontId="132" fillId="0" borderId="0" xfId="636" applyFont="1" applyFill="1" applyBorder="1"/>
    <xf numFmtId="0" fontId="129" fillId="71" borderId="20" xfId="636" applyFont="1" applyFill="1" applyBorder="1"/>
    <xf numFmtId="0" fontId="116" fillId="0" borderId="10" xfId="636" applyFont="1" applyFill="1" applyBorder="1"/>
    <xf numFmtId="0" fontId="117" fillId="71" borderId="0" xfId="636" applyFont="1" applyFill="1" applyBorder="1" applyAlignment="1">
      <alignment vertical="top"/>
    </xf>
    <xf numFmtId="0" fontId="128" fillId="71" borderId="0" xfId="636" applyFont="1" applyFill="1" applyBorder="1" applyAlignment="1">
      <alignment vertical="top"/>
    </xf>
    <xf numFmtId="0" fontId="129" fillId="71" borderId="63" xfId="636" applyFont="1" applyFill="1" applyBorder="1" applyAlignment="1">
      <alignment horizontal="left" vertical="top"/>
    </xf>
    <xf numFmtId="0" fontId="129" fillId="71" borderId="0" xfId="636" applyFont="1" applyFill="1" applyBorder="1" applyAlignment="1">
      <alignment horizontal="left" vertical="top"/>
    </xf>
    <xf numFmtId="0" fontId="129" fillId="71" borderId="10" xfId="636" applyFont="1" applyFill="1" applyBorder="1" applyAlignment="1">
      <alignment horizontal="left" vertical="top"/>
    </xf>
    <xf numFmtId="0" fontId="116" fillId="71" borderId="25" xfId="636" applyFont="1" applyFill="1" applyBorder="1" applyAlignment="1">
      <alignment horizontal="center"/>
    </xf>
    <xf numFmtId="0" fontId="116" fillId="82" borderId="25" xfId="636" applyFont="1" applyFill="1" applyBorder="1" applyAlignment="1">
      <alignment horizontal="center"/>
    </xf>
    <xf numFmtId="0" fontId="116" fillId="0" borderId="0" xfId="636" applyFont="1" applyFill="1" applyBorder="1" applyAlignment="1">
      <alignment horizontal="center"/>
    </xf>
    <xf numFmtId="0" fontId="117" fillId="0" borderId="15" xfId="636" applyFont="1" applyFill="1" applyBorder="1"/>
    <xf numFmtId="0" fontId="118" fillId="71" borderId="63" xfId="636" applyFont="1" applyFill="1" applyBorder="1"/>
    <xf numFmtId="0" fontId="121" fillId="71" borderId="63" xfId="636" applyFont="1" applyFill="1" applyBorder="1" applyAlignment="1">
      <alignment vertical="top"/>
    </xf>
    <xf numFmtId="0" fontId="18" fillId="71" borderId="63" xfId="636" applyFont="1" applyFill="1" applyBorder="1" applyAlignment="1">
      <alignment vertical="center"/>
    </xf>
    <xf numFmtId="0" fontId="18" fillId="71" borderId="63" xfId="636" applyFont="1" applyFill="1" applyBorder="1" applyAlignment="1">
      <alignment vertical="top"/>
    </xf>
    <xf numFmtId="0" fontId="122" fillId="71" borderId="27" xfId="636" applyFont="1" applyFill="1" applyBorder="1" applyAlignment="1">
      <alignment horizontal="center" vertical="center"/>
    </xf>
    <xf numFmtId="0" fontId="117" fillId="0" borderId="0" xfId="636" applyFont="1" applyFill="1" applyBorder="1" applyAlignment="1">
      <alignment vertical="top"/>
    </xf>
    <xf numFmtId="0" fontId="116" fillId="71" borderId="0" xfId="636" applyFont="1" applyFill="1" applyBorder="1" applyAlignment="1">
      <alignment vertical="top"/>
    </xf>
    <xf numFmtId="0" fontId="118" fillId="71" borderId="0" xfId="636" applyFont="1" applyFill="1" applyBorder="1" applyAlignment="1">
      <alignment horizontal="center" vertical="center"/>
    </xf>
    <xf numFmtId="15" fontId="118" fillId="71" borderId="0" xfId="636" applyNumberFormat="1" applyFont="1" applyFill="1" applyBorder="1" applyAlignment="1">
      <alignment horizontal="center"/>
    </xf>
    <xf numFmtId="15" fontId="118" fillId="71" borderId="26" xfId="636" applyNumberFormat="1" applyFont="1" applyFill="1" applyBorder="1" applyAlignment="1">
      <alignment horizontal="center" vertical="center"/>
    </xf>
    <xf numFmtId="166" fontId="116" fillId="88" borderId="50" xfId="636" quotePrefix="1" applyNumberFormat="1" applyFont="1" applyFill="1" applyBorder="1" applyAlignment="1">
      <alignment horizontal="center" vertical="center"/>
    </xf>
    <xf numFmtId="0" fontId="116" fillId="71" borderId="12" xfId="636" applyFont="1" applyFill="1" applyBorder="1"/>
    <xf numFmtId="9" fontId="116" fillId="71" borderId="23" xfId="636" applyNumberFormat="1" applyFont="1" applyFill="1" applyBorder="1" applyAlignment="1">
      <alignment horizontal="center"/>
    </xf>
    <xf numFmtId="0" fontId="116" fillId="71" borderId="12" xfId="636" applyFont="1" applyFill="1" applyBorder="1" applyAlignment="1">
      <alignment horizontal="center" vertical="center"/>
    </xf>
    <xf numFmtId="0" fontId="118" fillId="71" borderId="0" xfId="636" applyFont="1" applyFill="1" applyAlignment="1"/>
    <xf numFmtId="0" fontId="126" fillId="82" borderId="20" xfId="636" applyFont="1" applyFill="1" applyBorder="1" applyAlignment="1">
      <alignment vertical="top" wrapText="1"/>
    </xf>
    <xf numFmtId="14" fontId="126" fillId="82" borderId="20" xfId="636" applyNumberFormat="1" applyFont="1" applyFill="1" applyBorder="1" applyAlignment="1">
      <alignment vertical="top" wrapText="1"/>
    </xf>
    <xf numFmtId="0" fontId="126" fillId="82" borderId="53" xfId="636" applyFont="1" applyFill="1" applyBorder="1" applyAlignment="1">
      <alignment horizontal="right" vertical="top" wrapText="1"/>
    </xf>
    <xf numFmtId="14" fontId="136" fillId="82" borderId="54" xfId="636" applyNumberFormat="1" applyFont="1" applyFill="1" applyBorder="1" applyAlignment="1">
      <alignment vertical="top" wrapText="1"/>
    </xf>
    <xf numFmtId="0" fontId="126" fillId="82" borderId="20" xfId="636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top" wrapText="1"/>
    </xf>
    <xf numFmtId="0" fontId="137" fillId="89" borderId="50" xfId="636" applyFont="1" applyFill="1" applyBorder="1" applyAlignment="1">
      <alignment horizontal="center"/>
    </xf>
    <xf numFmtId="0" fontId="137" fillId="89" borderId="26" xfId="636" applyFont="1" applyFill="1" applyBorder="1" applyAlignment="1">
      <alignment vertical="top" wrapText="1"/>
    </xf>
    <xf numFmtId="9" fontId="137" fillId="89" borderId="25" xfId="636" applyNumberFormat="1" applyFont="1" applyFill="1" applyBorder="1" applyAlignment="1">
      <alignment horizontal="center" vertical="center"/>
    </xf>
    <xf numFmtId="166" fontId="137" fillId="89" borderId="54" xfId="636" applyNumberFormat="1" applyFont="1" applyFill="1" applyBorder="1" applyAlignment="1">
      <alignment horizontal="center" vertical="center"/>
    </xf>
    <xf numFmtId="0" fontId="124" fillId="89" borderId="24" xfId="636" applyFont="1" applyFill="1" applyBorder="1"/>
    <xf numFmtId="0" fontId="117" fillId="0" borderId="26" xfId="636" applyFont="1" applyFill="1" applyBorder="1"/>
    <xf numFmtId="0" fontId="117" fillId="0" borderId="10" xfId="636" applyFont="1" applyFill="1" applyBorder="1" applyAlignment="1">
      <alignment vertical="top"/>
    </xf>
    <xf numFmtId="166" fontId="137" fillId="89" borderId="50" xfId="636" quotePrefix="1" applyNumberFormat="1" applyFont="1" applyFill="1" applyBorder="1" applyAlignment="1" applyProtection="1">
      <alignment horizontal="center" vertical="center"/>
    </xf>
    <xf numFmtId="14" fontId="138" fillId="82" borderId="20" xfId="636" applyNumberFormat="1" applyFont="1" applyFill="1" applyBorder="1" applyAlignment="1">
      <alignment vertical="top" wrapText="1"/>
    </xf>
    <xf numFmtId="166" fontId="116" fillId="83" borderId="3" xfId="636" quotePrefix="1" applyNumberFormat="1" applyFont="1" applyFill="1" applyBorder="1" applyAlignment="1" applyProtection="1">
      <alignment horizontal="center" vertical="center"/>
      <protection locked="0"/>
    </xf>
    <xf numFmtId="49" fontId="135" fillId="83" borderId="53" xfId="0" applyNumberFormat="1" applyFont="1" applyFill="1" applyBorder="1" applyAlignment="1" applyProtection="1">
      <protection locked="0"/>
    </xf>
    <xf numFmtId="49" fontId="135" fillId="83" borderId="54" xfId="0" applyNumberFormat="1" applyFont="1" applyFill="1" applyBorder="1" applyAlignment="1" applyProtection="1">
      <protection locked="0"/>
    </xf>
    <xf numFmtId="14" fontId="135" fillId="83" borderId="53" xfId="0" applyNumberFormat="1" applyFont="1" applyFill="1" applyBorder="1" applyAlignment="1" applyProtection="1">
      <protection locked="0"/>
    </xf>
    <xf numFmtId="14" fontId="135" fillId="83" borderId="54" xfId="0" applyNumberFormat="1" applyFont="1" applyFill="1" applyBorder="1" applyAlignment="1" applyProtection="1">
      <protection locked="0"/>
    </xf>
    <xf numFmtId="0" fontId="117" fillId="0" borderId="0" xfId="636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116" fillId="71" borderId="10" xfId="636" applyFont="1" applyFill="1" applyBorder="1" applyAlignment="1">
      <alignment vertical="top" wrapText="1"/>
    </xf>
    <xf numFmtId="0" fontId="18" fillId="71" borderId="10" xfId="0" applyFont="1" applyFill="1" applyBorder="1" applyAlignment="1"/>
    <xf numFmtId="0" fontId="132" fillId="71" borderId="0" xfId="636" applyFont="1" applyFill="1" applyBorder="1" applyAlignment="1">
      <alignment horizontal="left" wrapText="1"/>
    </xf>
    <xf numFmtId="0" fontId="131" fillId="71" borderId="0" xfId="0" applyFont="1" applyFill="1" applyBorder="1" applyAlignment="1"/>
    <xf numFmtId="0" fontId="116" fillId="0" borderId="0" xfId="636" applyFont="1" applyFill="1" applyBorder="1" applyAlignment="1">
      <alignment horizontal="left" wrapText="1"/>
    </xf>
    <xf numFmtId="0" fontId="18" fillId="0" borderId="0" xfId="0" applyFont="1" applyFill="1" applyBorder="1" applyAlignment="1"/>
    <xf numFmtId="0" fontId="116" fillId="71" borderId="0" xfId="636" applyFont="1" applyFill="1" applyBorder="1" applyAlignment="1">
      <alignment wrapText="1"/>
    </xf>
    <xf numFmtId="0" fontId="18" fillId="71" borderId="0" xfId="0" applyFont="1" applyFill="1" applyBorder="1" applyAlignment="1"/>
    <xf numFmtId="0" fontId="116" fillId="71" borderId="0" xfId="636" applyFont="1" applyFill="1" applyBorder="1" applyAlignment="1">
      <alignment vertical="top" wrapText="1"/>
    </xf>
    <xf numFmtId="0" fontId="129" fillId="71" borderId="63" xfId="636" applyFont="1" applyFill="1" applyBorder="1" applyAlignment="1">
      <alignment vertical="center" wrapText="1"/>
    </xf>
    <xf numFmtId="0" fontId="130" fillId="71" borderId="63" xfId="0" applyFont="1" applyFill="1" applyBorder="1" applyAlignment="1">
      <alignment vertical="center"/>
    </xf>
    <xf numFmtId="0" fontId="0" fillId="71" borderId="29" xfId="0" applyFill="1" applyBorder="1" applyAlignment="1">
      <alignment wrapText="1"/>
    </xf>
    <xf numFmtId="0" fontId="129" fillId="71" borderId="63" xfId="0" applyFont="1" applyFill="1" applyBorder="1" applyAlignment="1">
      <alignment horizontal="left" vertical="top" wrapText="1"/>
    </xf>
    <xf numFmtId="0" fontId="116" fillId="71" borderId="27" xfId="0" applyFont="1" applyFill="1" applyBorder="1" applyAlignment="1">
      <alignment horizontal="left" wrapText="1"/>
    </xf>
    <xf numFmtId="0" fontId="132" fillId="71" borderId="0" xfId="636" applyFont="1" applyFill="1" applyBorder="1" applyAlignment="1">
      <alignment wrapText="1"/>
    </xf>
    <xf numFmtId="0" fontId="129" fillId="71" borderId="63" xfId="636" applyFont="1" applyFill="1" applyBorder="1" applyAlignment="1">
      <alignment horizontal="left" vertical="top" wrapText="1"/>
    </xf>
    <xf numFmtId="0" fontId="130" fillId="71" borderId="27" xfId="0" applyFont="1" applyFill="1" applyBorder="1" applyAlignment="1">
      <alignment horizontal="left" wrapText="1"/>
    </xf>
    <xf numFmtId="186" fontId="116" fillId="71" borderId="0" xfId="636" applyNumberFormat="1" applyFont="1" applyFill="1" applyAlignment="1">
      <alignment horizontal="left"/>
    </xf>
    <xf numFmtId="9" fontId="117" fillId="70" borderId="59" xfId="638" applyFont="1" applyFill="1" applyBorder="1" applyAlignment="1">
      <alignment horizontal="center" vertical="center" wrapText="1"/>
    </xf>
    <xf numFmtId="9" fontId="117" fillId="70" borderId="62" xfId="638" applyFont="1" applyFill="1" applyBorder="1" applyAlignment="1">
      <alignment horizontal="center" vertical="center" wrapText="1"/>
    </xf>
    <xf numFmtId="9" fontId="117" fillId="70" borderId="52" xfId="638" quotePrefix="1" applyFont="1" applyFill="1" applyBorder="1" applyAlignment="1">
      <alignment horizontal="center" vertical="center" wrapText="1"/>
    </xf>
    <xf numFmtId="9" fontId="117" fillId="70" borderId="61" xfId="638" quotePrefix="1" applyFont="1" applyFill="1" applyBorder="1" applyAlignment="1">
      <alignment horizontal="center" vertical="center" wrapText="1"/>
    </xf>
    <xf numFmtId="0" fontId="117" fillId="70" borderId="58" xfId="636" applyFont="1" applyFill="1" applyBorder="1" applyAlignment="1">
      <alignment horizontal="center" vertical="center" wrapText="1"/>
    </xf>
    <xf numFmtId="0" fontId="117" fillId="70" borderId="60" xfId="636" applyFont="1" applyFill="1" applyBorder="1" applyAlignment="1">
      <alignment horizontal="center" vertical="center" wrapText="1"/>
    </xf>
    <xf numFmtId="167" fontId="21" fillId="7" borderId="13" xfId="0" applyNumberFormat="1" applyFont="1" applyFill="1" applyBorder="1" applyAlignment="1">
      <alignment horizontal="center" vertical="center" wrapText="1"/>
    </xf>
    <xf numFmtId="167" fontId="21" fillId="7" borderId="12" xfId="0" applyNumberFormat="1" applyFont="1" applyFill="1" applyBorder="1" applyAlignment="1">
      <alignment horizontal="center" vertical="center" wrapText="1"/>
    </xf>
    <xf numFmtId="167" fontId="21" fillId="7" borderId="14" xfId="0" applyNumberFormat="1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0" fillId="0" borderId="31" xfId="0" applyBorder="1" applyAlignment="1"/>
    <xf numFmtId="167" fontId="21" fillId="7" borderId="13" xfId="1" applyNumberFormat="1" applyFont="1" applyFill="1" applyBorder="1" applyAlignment="1">
      <alignment horizontal="center" vertical="center" wrapText="1"/>
    </xf>
    <xf numFmtId="167" fontId="21" fillId="7" borderId="12" xfId="1" applyNumberFormat="1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67" fontId="21" fillId="13" borderId="12" xfId="1" applyNumberFormat="1" applyFont="1" applyFill="1" applyBorder="1" applyAlignment="1">
      <alignment horizontal="center" vertical="center"/>
    </xf>
    <xf numFmtId="167" fontId="18" fillId="13" borderId="14" xfId="1" applyNumberForma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/>
    <xf numFmtId="167" fontId="21" fillId="7" borderId="13" xfId="0" applyNumberFormat="1" applyFont="1" applyFill="1" applyBorder="1" applyAlignment="1">
      <alignment horizontal="center" vertical="center"/>
    </xf>
    <xf numFmtId="167" fontId="21" fillId="7" borderId="12" xfId="0" applyNumberFormat="1" applyFont="1" applyFill="1" applyBorder="1" applyAlignment="1">
      <alignment horizontal="center" vertical="center"/>
    </xf>
    <xf numFmtId="167" fontId="21" fillId="7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 wrapText="1"/>
    </xf>
    <xf numFmtId="166" fontId="21" fillId="7" borderId="13" xfId="0" applyNumberFormat="1" applyFont="1" applyFill="1" applyBorder="1" applyAlignment="1">
      <alignment horizontal="center" vertical="center" wrapText="1"/>
    </xf>
    <xf numFmtId="166" fontId="21" fillId="7" borderId="12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wrapText="1"/>
    </xf>
    <xf numFmtId="167" fontId="0" fillId="7" borderId="14" xfId="0" applyNumberFormat="1" applyFill="1" applyBorder="1" applyAlignment="1">
      <alignment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7" fontId="0" fillId="7" borderId="12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4" xfId="0" applyFill="1" applyBorder="1" applyAlignment="1"/>
    <xf numFmtId="167" fontId="0" fillId="7" borderId="12" xfId="0" applyNumberFormat="1" applyFill="1" applyBorder="1" applyAlignment="1"/>
    <xf numFmtId="167" fontId="0" fillId="7" borderId="14" xfId="0" applyNumberFormat="1" applyFill="1" applyBorder="1" applyAlignment="1"/>
    <xf numFmtId="0" fontId="21" fillId="7" borderId="13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167" fontId="21" fillId="7" borderId="13" xfId="0" applyNumberFormat="1" applyFont="1" applyFill="1" applyBorder="1" applyAlignment="1">
      <alignment horizontal="center"/>
    </xf>
    <xf numFmtId="167" fontId="21" fillId="7" borderId="14" xfId="0" applyNumberFormat="1" applyFont="1" applyFill="1" applyBorder="1" applyAlignment="1">
      <alignment horizontal="center"/>
    </xf>
    <xf numFmtId="0" fontId="27" fillId="8" borderId="3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167" fontId="21" fillId="7" borderId="13" xfId="1" applyNumberFormat="1" applyFont="1" applyFill="1" applyBorder="1" applyAlignment="1">
      <alignment horizontal="center" vertical="center"/>
    </xf>
    <xf numFmtId="167" fontId="18" fillId="7" borderId="14" xfId="1" applyNumberForma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167" fontId="21" fillId="7" borderId="14" xfId="1" applyNumberFormat="1" applyFont="1" applyFill="1" applyBorder="1" applyAlignment="1">
      <alignment horizontal="center" vertical="center"/>
    </xf>
    <xf numFmtId="0" fontId="1" fillId="71" borderId="0" xfId="636" applyFill="1" applyAlignment="1">
      <alignment vertical="top" wrapText="1"/>
    </xf>
    <xf numFmtId="0" fontId="0" fillId="0" borderId="0" xfId="0" applyAlignment="1">
      <alignment vertical="top"/>
    </xf>
  </cellXfs>
  <cellStyles count="639">
    <cellStyle name="20% - Accent1" xfId="24" builtinId="30" customBuiltin="1"/>
    <cellStyle name="20% - Accent1 2" xfId="52" xr:uid="{00000000-0005-0000-0000-000001000000}"/>
    <cellStyle name="20% - Accent1 2 2" xfId="132" xr:uid="{00000000-0005-0000-0000-000002000000}"/>
    <cellStyle name="20% - Accent1 2 2 2" xfId="288" xr:uid="{00000000-0005-0000-0000-000003000000}"/>
    <cellStyle name="20% - Accent1 2 3" xfId="212" xr:uid="{00000000-0005-0000-0000-000004000000}"/>
    <cellStyle name="20% - Accent1 3" xfId="66" xr:uid="{00000000-0005-0000-0000-000005000000}"/>
    <cellStyle name="20% - Accent1 3 2" xfId="146" xr:uid="{00000000-0005-0000-0000-000006000000}"/>
    <cellStyle name="20% - Accent1 3 2 2" xfId="302" xr:uid="{00000000-0005-0000-0000-000007000000}"/>
    <cellStyle name="20% - Accent1 3 3" xfId="226" xr:uid="{00000000-0005-0000-0000-000008000000}"/>
    <cellStyle name="20% - Accent1 4" xfId="81" xr:uid="{00000000-0005-0000-0000-000009000000}"/>
    <cellStyle name="20% - Accent1 4 2" xfId="161" xr:uid="{00000000-0005-0000-0000-00000A000000}"/>
    <cellStyle name="20% - Accent1 4 2 2" xfId="317" xr:uid="{00000000-0005-0000-0000-00000B000000}"/>
    <cellStyle name="20% - Accent1 4 3" xfId="241" xr:uid="{00000000-0005-0000-0000-00000C000000}"/>
    <cellStyle name="20% - Accent1 5" xfId="96" xr:uid="{00000000-0005-0000-0000-00000D000000}"/>
    <cellStyle name="20% - Accent1 5 2" xfId="176" xr:uid="{00000000-0005-0000-0000-00000E000000}"/>
    <cellStyle name="20% - Accent1 5 2 2" xfId="332" xr:uid="{00000000-0005-0000-0000-00000F000000}"/>
    <cellStyle name="20% - Accent1 5 3" xfId="256" xr:uid="{00000000-0005-0000-0000-000010000000}"/>
    <cellStyle name="20% - Accent1 6" xfId="109" xr:uid="{00000000-0005-0000-0000-000011000000}"/>
    <cellStyle name="20% - Accent1 6 2" xfId="269" xr:uid="{00000000-0005-0000-0000-000012000000}"/>
    <cellStyle name="20% - Accent1 7" xfId="195" xr:uid="{00000000-0005-0000-0000-000013000000}"/>
    <cellStyle name="20% - Accent1 8" xfId="350" xr:uid="{00000000-0005-0000-0000-000014000000}"/>
    <cellStyle name="20% - Accent2" xfId="28" builtinId="34" customBuiltin="1"/>
    <cellStyle name="20% - Accent2 2" xfId="54" xr:uid="{00000000-0005-0000-0000-000016000000}"/>
    <cellStyle name="20% - Accent2 2 2" xfId="134" xr:uid="{00000000-0005-0000-0000-000017000000}"/>
    <cellStyle name="20% - Accent2 2 2 2" xfId="290" xr:uid="{00000000-0005-0000-0000-000018000000}"/>
    <cellStyle name="20% - Accent2 2 3" xfId="214" xr:uid="{00000000-0005-0000-0000-000019000000}"/>
    <cellStyle name="20% - Accent2 3" xfId="68" xr:uid="{00000000-0005-0000-0000-00001A000000}"/>
    <cellStyle name="20% - Accent2 3 2" xfId="148" xr:uid="{00000000-0005-0000-0000-00001B000000}"/>
    <cellStyle name="20% - Accent2 3 2 2" xfId="304" xr:uid="{00000000-0005-0000-0000-00001C000000}"/>
    <cellStyle name="20% - Accent2 3 3" xfId="228" xr:uid="{00000000-0005-0000-0000-00001D000000}"/>
    <cellStyle name="20% - Accent2 4" xfId="83" xr:uid="{00000000-0005-0000-0000-00001E000000}"/>
    <cellStyle name="20% - Accent2 4 2" xfId="163" xr:uid="{00000000-0005-0000-0000-00001F000000}"/>
    <cellStyle name="20% - Accent2 4 2 2" xfId="319" xr:uid="{00000000-0005-0000-0000-000020000000}"/>
    <cellStyle name="20% - Accent2 4 3" xfId="243" xr:uid="{00000000-0005-0000-0000-000021000000}"/>
    <cellStyle name="20% - Accent2 5" xfId="98" xr:uid="{00000000-0005-0000-0000-000022000000}"/>
    <cellStyle name="20% - Accent2 5 2" xfId="178" xr:uid="{00000000-0005-0000-0000-000023000000}"/>
    <cellStyle name="20% - Accent2 5 2 2" xfId="334" xr:uid="{00000000-0005-0000-0000-000024000000}"/>
    <cellStyle name="20% - Accent2 5 3" xfId="258" xr:uid="{00000000-0005-0000-0000-000025000000}"/>
    <cellStyle name="20% - Accent2 6" xfId="111" xr:uid="{00000000-0005-0000-0000-000026000000}"/>
    <cellStyle name="20% - Accent2 6 2" xfId="271" xr:uid="{00000000-0005-0000-0000-000027000000}"/>
    <cellStyle name="20% - Accent2 7" xfId="197" xr:uid="{00000000-0005-0000-0000-000028000000}"/>
    <cellStyle name="20% - Accent2 8" xfId="351" xr:uid="{00000000-0005-0000-0000-000029000000}"/>
    <cellStyle name="20% - Accent3" xfId="32" builtinId="38" customBuiltin="1"/>
    <cellStyle name="20% - Accent3 2" xfId="56" xr:uid="{00000000-0005-0000-0000-00002B000000}"/>
    <cellStyle name="20% - Accent3 2 2" xfId="136" xr:uid="{00000000-0005-0000-0000-00002C000000}"/>
    <cellStyle name="20% - Accent3 2 2 2" xfId="292" xr:uid="{00000000-0005-0000-0000-00002D000000}"/>
    <cellStyle name="20% - Accent3 2 3" xfId="216" xr:uid="{00000000-0005-0000-0000-00002E000000}"/>
    <cellStyle name="20% - Accent3 3" xfId="70" xr:uid="{00000000-0005-0000-0000-00002F000000}"/>
    <cellStyle name="20% - Accent3 3 2" xfId="150" xr:uid="{00000000-0005-0000-0000-000030000000}"/>
    <cellStyle name="20% - Accent3 3 2 2" xfId="306" xr:uid="{00000000-0005-0000-0000-000031000000}"/>
    <cellStyle name="20% - Accent3 3 3" xfId="230" xr:uid="{00000000-0005-0000-0000-000032000000}"/>
    <cellStyle name="20% - Accent3 4" xfId="85" xr:uid="{00000000-0005-0000-0000-000033000000}"/>
    <cellStyle name="20% - Accent3 4 2" xfId="165" xr:uid="{00000000-0005-0000-0000-000034000000}"/>
    <cellStyle name="20% - Accent3 4 2 2" xfId="321" xr:uid="{00000000-0005-0000-0000-000035000000}"/>
    <cellStyle name="20% - Accent3 4 3" xfId="245" xr:uid="{00000000-0005-0000-0000-000036000000}"/>
    <cellStyle name="20% - Accent3 5" xfId="100" xr:uid="{00000000-0005-0000-0000-000037000000}"/>
    <cellStyle name="20% - Accent3 5 2" xfId="180" xr:uid="{00000000-0005-0000-0000-000038000000}"/>
    <cellStyle name="20% - Accent3 5 2 2" xfId="336" xr:uid="{00000000-0005-0000-0000-000039000000}"/>
    <cellStyle name="20% - Accent3 5 3" xfId="260" xr:uid="{00000000-0005-0000-0000-00003A000000}"/>
    <cellStyle name="20% - Accent3 6" xfId="113" xr:uid="{00000000-0005-0000-0000-00003B000000}"/>
    <cellStyle name="20% - Accent3 6 2" xfId="273" xr:uid="{00000000-0005-0000-0000-00003C000000}"/>
    <cellStyle name="20% - Accent3 7" xfId="199" xr:uid="{00000000-0005-0000-0000-00003D000000}"/>
    <cellStyle name="20% - Accent3 8" xfId="352" xr:uid="{00000000-0005-0000-0000-00003E000000}"/>
    <cellStyle name="20% - Accent4" xfId="36" builtinId="42" customBuiltin="1"/>
    <cellStyle name="20% - Accent4 2" xfId="58" xr:uid="{00000000-0005-0000-0000-000040000000}"/>
    <cellStyle name="20% - Accent4 2 2" xfId="138" xr:uid="{00000000-0005-0000-0000-000041000000}"/>
    <cellStyle name="20% - Accent4 2 2 2" xfId="294" xr:uid="{00000000-0005-0000-0000-000042000000}"/>
    <cellStyle name="20% - Accent4 2 3" xfId="218" xr:uid="{00000000-0005-0000-0000-000043000000}"/>
    <cellStyle name="20% - Accent4 3" xfId="72" xr:uid="{00000000-0005-0000-0000-000044000000}"/>
    <cellStyle name="20% - Accent4 3 2" xfId="152" xr:uid="{00000000-0005-0000-0000-000045000000}"/>
    <cellStyle name="20% - Accent4 3 2 2" xfId="308" xr:uid="{00000000-0005-0000-0000-000046000000}"/>
    <cellStyle name="20% - Accent4 3 3" xfId="232" xr:uid="{00000000-0005-0000-0000-000047000000}"/>
    <cellStyle name="20% - Accent4 4" xfId="87" xr:uid="{00000000-0005-0000-0000-000048000000}"/>
    <cellStyle name="20% - Accent4 4 2" xfId="167" xr:uid="{00000000-0005-0000-0000-000049000000}"/>
    <cellStyle name="20% - Accent4 4 2 2" xfId="323" xr:uid="{00000000-0005-0000-0000-00004A000000}"/>
    <cellStyle name="20% - Accent4 4 3" xfId="247" xr:uid="{00000000-0005-0000-0000-00004B000000}"/>
    <cellStyle name="20% - Accent4 5" xfId="102" xr:uid="{00000000-0005-0000-0000-00004C000000}"/>
    <cellStyle name="20% - Accent4 5 2" xfId="182" xr:uid="{00000000-0005-0000-0000-00004D000000}"/>
    <cellStyle name="20% - Accent4 5 2 2" xfId="338" xr:uid="{00000000-0005-0000-0000-00004E000000}"/>
    <cellStyle name="20% - Accent4 5 3" xfId="262" xr:uid="{00000000-0005-0000-0000-00004F000000}"/>
    <cellStyle name="20% - Accent4 6" xfId="115" xr:uid="{00000000-0005-0000-0000-000050000000}"/>
    <cellStyle name="20% - Accent4 6 2" xfId="275" xr:uid="{00000000-0005-0000-0000-000051000000}"/>
    <cellStyle name="20% - Accent4 7" xfId="201" xr:uid="{00000000-0005-0000-0000-000052000000}"/>
    <cellStyle name="20% - Accent4 8" xfId="353" xr:uid="{00000000-0005-0000-0000-000053000000}"/>
    <cellStyle name="20% - Accent5" xfId="40" builtinId="46" customBuiltin="1"/>
    <cellStyle name="20% - Accent5 2" xfId="60" xr:uid="{00000000-0005-0000-0000-000055000000}"/>
    <cellStyle name="20% - Accent5 2 2" xfId="140" xr:uid="{00000000-0005-0000-0000-000056000000}"/>
    <cellStyle name="20% - Accent5 2 2 2" xfId="296" xr:uid="{00000000-0005-0000-0000-000057000000}"/>
    <cellStyle name="20% - Accent5 2 3" xfId="220" xr:uid="{00000000-0005-0000-0000-000058000000}"/>
    <cellStyle name="20% - Accent5 3" xfId="74" xr:uid="{00000000-0005-0000-0000-000059000000}"/>
    <cellStyle name="20% - Accent5 3 2" xfId="154" xr:uid="{00000000-0005-0000-0000-00005A000000}"/>
    <cellStyle name="20% - Accent5 3 2 2" xfId="310" xr:uid="{00000000-0005-0000-0000-00005B000000}"/>
    <cellStyle name="20% - Accent5 3 3" xfId="234" xr:uid="{00000000-0005-0000-0000-00005C000000}"/>
    <cellStyle name="20% - Accent5 4" xfId="89" xr:uid="{00000000-0005-0000-0000-00005D000000}"/>
    <cellStyle name="20% - Accent5 4 2" xfId="169" xr:uid="{00000000-0005-0000-0000-00005E000000}"/>
    <cellStyle name="20% - Accent5 4 2 2" xfId="325" xr:uid="{00000000-0005-0000-0000-00005F000000}"/>
    <cellStyle name="20% - Accent5 4 3" xfId="249" xr:uid="{00000000-0005-0000-0000-000060000000}"/>
    <cellStyle name="20% - Accent5 5" xfId="104" xr:uid="{00000000-0005-0000-0000-000061000000}"/>
    <cellStyle name="20% - Accent5 5 2" xfId="184" xr:uid="{00000000-0005-0000-0000-000062000000}"/>
    <cellStyle name="20% - Accent5 5 2 2" xfId="340" xr:uid="{00000000-0005-0000-0000-000063000000}"/>
    <cellStyle name="20% - Accent5 5 3" xfId="264" xr:uid="{00000000-0005-0000-0000-000064000000}"/>
    <cellStyle name="20% - Accent5 6" xfId="117" xr:uid="{00000000-0005-0000-0000-000065000000}"/>
    <cellStyle name="20% - Accent5 6 2" xfId="277" xr:uid="{00000000-0005-0000-0000-000066000000}"/>
    <cellStyle name="20% - Accent5 7" xfId="203" xr:uid="{00000000-0005-0000-0000-000067000000}"/>
    <cellStyle name="20% - Accent5 8" xfId="354" xr:uid="{00000000-0005-0000-0000-000068000000}"/>
    <cellStyle name="20% - Accent6" xfId="44" builtinId="50" customBuiltin="1"/>
    <cellStyle name="20% - Accent6 2" xfId="62" xr:uid="{00000000-0005-0000-0000-00006A000000}"/>
    <cellStyle name="20% - Accent6 2 2" xfId="142" xr:uid="{00000000-0005-0000-0000-00006B000000}"/>
    <cellStyle name="20% - Accent6 2 2 2" xfId="298" xr:uid="{00000000-0005-0000-0000-00006C000000}"/>
    <cellStyle name="20% - Accent6 2 3" xfId="222" xr:uid="{00000000-0005-0000-0000-00006D000000}"/>
    <cellStyle name="20% - Accent6 3" xfId="76" xr:uid="{00000000-0005-0000-0000-00006E000000}"/>
    <cellStyle name="20% - Accent6 3 2" xfId="156" xr:uid="{00000000-0005-0000-0000-00006F000000}"/>
    <cellStyle name="20% - Accent6 3 2 2" xfId="312" xr:uid="{00000000-0005-0000-0000-000070000000}"/>
    <cellStyle name="20% - Accent6 3 3" xfId="236" xr:uid="{00000000-0005-0000-0000-000071000000}"/>
    <cellStyle name="20% - Accent6 4" xfId="91" xr:uid="{00000000-0005-0000-0000-000072000000}"/>
    <cellStyle name="20% - Accent6 4 2" xfId="171" xr:uid="{00000000-0005-0000-0000-000073000000}"/>
    <cellStyle name="20% - Accent6 4 2 2" xfId="327" xr:uid="{00000000-0005-0000-0000-000074000000}"/>
    <cellStyle name="20% - Accent6 4 3" xfId="251" xr:uid="{00000000-0005-0000-0000-000075000000}"/>
    <cellStyle name="20% - Accent6 5" xfId="106" xr:uid="{00000000-0005-0000-0000-000076000000}"/>
    <cellStyle name="20% - Accent6 5 2" xfId="186" xr:uid="{00000000-0005-0000-0000-000077000000}"/>
    <cellStyle name="20% - Accent6 5 2 2" xfId="342" xr:uid="{00000000-0005-0000-0000-000078000000}"/>
    <cellStyle name="20% - Accent6 5 3" xfId="266" xr:uid="{00000000-0005-0000-0000-000079000000}"/>
    <cellStyle name="20% - Accent6 6" xfId="119" xr:uid="{00000000-0005-0000-0000-00007A000000}"/>
    <cellStyle name="20% - Accent6 6 2" xfId="279" xr:uid="{00000000-0005-0000-0000-00007B000000}"/>
    <cellStyle name="20% - Accent6 7" xfId="205" xr:uid="{00000000-0005-0000-0000-00007C000000}"/>
    <cellStyle name="20% - Accent6 8" xfId="355" xr:uid="{00000000-0005-0000-0000-00007D000000}"/>
    <cellStyle name="40% - Accent1" xfId="25" builtinId="31" customBuiltin="1"/>
    <cellStyle name="40% - Accent1 2" xfId="53" xr:uid="{00000000-0005-0000-0000-00007F000000}"/>
    <cellStyle name="40% - Accent1 2 2" xfId="133" xr:uid="{00000000-0005-0000-0000-000080000000}"/>
    <cellStyle name="40% - Accent1 2 2 2" xfId="289" xr:uid="{00000000-0005-0000-0000-000081000000}"/>
    <cellStyle name="40% - Accent1 2 3" xfId="213" xr:uid="{00000000-0005-0000-0000-000082000000}"/>
    <cellStyle name="40% - Accent1 3" xfId="67" xr:uid="{00000000-0005-0000-0000-000083000000}"/>
    <cellStyle name="40% - Accent1 3 2" xfId="147" xr:uid="{00000000-0005-0000-0000-000084000000}"/>
    <cellStyle name="40% - Accent1 3 2 2" xfId="303" xr:uid="{00000000-0005-0000-0000-000085000000}"/>
    <cellStyle name="40% - Accent1 3 3" xfId="227" xr:uid="{00000000-0005-0000-0000-000086000000}"/>
    <cellStyle name="40% - Accent1 4" xfId="82" xr:uid="{00000000-0005-0000-0000-000087000000}"/>
    <cellStyle name="40% - Accent1 4 2" xfId="162" xr:uid="{00000000-0005-0000-0000-000088000000}"/>
    <cellStyle name="40% - Accent1 4 2 2" xfId="318" xr:uid="{00000000-0005-0000-0000-000089000000}"/>
    <cellStyle name="40% - Accent1 4 3" xfId="242" xr:uid="{00000000-0005-0000-0000-00008A000000}"/>
    <cellStyle name="40% - Accent1 5" xfId="97" xr:uid="{00000000-0005-0000-0000-00008B000000}"/>
    <cellStyle name="40% - Accent1 5 2" xfId="177" xr:uid="{00000000-0005-0000-0000-00008C000000}"/>
    <cellStyle name="40% - Accent1 5 2 2" xfId="333" xr:uid="{00000000-0005-0000-0000-00008D000000}"/>
    <cellStyle name="40% - Accent1 5 3" xfId="257" xr:uid="{00000000-0005-0000-0000-00008E000000}"/>
    <cellStyle name="40% - Accent1 6" xfId="110" xr:uid="{00000000-0005-0000-0000-00008F000000}"/>
    <cellStyle name="40% - Accent1 6 2" xfId="270" xr:uid="{00000000-0005-0000-0000-000090000000}"/>
    <cellStyle name="40% - Accent1 7" xfId="196" xr:uid="{00000000-0005-0000-0000-000091000000}"/>
    <cellStyle name="40% - Accent1 8" xfId="356" xr:uid="{00000000-0005-0000-0000-000092000000}"/>
    <cellStyle name="40% - Accent2" xfId="29" builtinId="35" customBuiltin="1"/>
    <cellStyle name="40% - Accent2 2" xfId="55" xr:uid="{00000000-0005-0000-0000-000094000000}"/>
    <cellStyle name="40% - Accent2 2 2" xfId="135" xr:uid="{00000000-0005-0000-0000-000095000000}"/>
    <cellStyle name="40% - Accent2 2 2 2" xfId="291" xr:uid="{00000000-0005-0000-0000-000096000000}"/>
    <cellStyle name="40% - Accent2 2 3" xfId="215" xr:uid="{00000000-0005-0000-0000-000097000000}"/>
    <cellStyle name="40% - Accent2 3" xfId="69" xr:uid="{00000000-0005-0000-0000-000098000000}"/>
    <cellStyle name="40% - Accent2 3 2" xfId="149" xr:uid="{00000000-0005-0000-0000-000099000000}"/>
    <cellStyle name="40% - Accent2 3 2 2" xfId="305" xr:uid="{00000000-0005-0000-0000-00009A000000}"/>
    <cellStyle name="40% - Accent2 3 3" xfId="229" xr:uid="{00000000-0005-0000-0000-00009B000000}"/>
    <cellStyle name="40% - Accent2 4" xfId="84" xr:uid="{00000000-0005-0000-0000-00009C000000}"/>
    <cellStyle name="40% - Accent2 4 2" xfId="164" xr:uid="{00000000-0005-0000-0000-00009D000000}"/>
    <cellStyle name="40% - Accent2 4 2 2" xfId="320" xr:uid="{00000000-0005-0000-0000-00009E000000}"/>
    <cellStyle name="40% - Accent2 4 3" xfId="244" xr:uid="{00000000-0005-0000-0000-00009F000000}"/>
    <cellStyle name="40% - Accent2 5" xfId="99" xr:uid="{00000000-0005-0000-0000-0000A0000000}"/>
    <cellStyle name="40% - Accent2 5 2" xfId="179" xr:uid="{00000000-0005-0000-0000-0000A1000000}"/>
    <cellStyle name="40% - Accent2 5 2 2" xfId="335" xr:uid="{00000000-0005-0000-0000-0000A2000000}"/>
    <cellStyle name="40% - Accent2 5 3" xfId="259" xr:uid="{00000000-0005-0000-0000-0000A3000000}"/>
    <cellStyle name="40% - Accent2 6" xfId="112" xr:uid="{00000000-0005-0000-0000-0000A4000000}"/>
    <cellStyle name="40% - Accent2 6 2" xfId="272" xr:uid="{00000000-0005-0000-0000-0000A5000000}"/>
    <cellStyle name="40% - Accent2 7" xfId="198" xr:uid="{00000000-0005-0000-0000-0000A6000000}"/>
    <cellStyle name="40% - Accent2 8" xfId="357" xr:uid="{00000000-0005-0000-0000-0000A7000000}"/>
    <cellStyle name="40% - Accent3" xfId="33" builtinId="39" customBuiltin="1"/>
    <cellStyle name="40% - Accent3 2" xfId="57" xr:uid="{00000000-0005-0000-0000-0000A9000000}"/>
    <cellStyle name="40% - Accent3 2 2" xfId="137" xr:uid="{00000000-0005-0000-0000-0000AA000000}"/>
    <cellStyle name="40% - Accent3 2 2 2" xfId="293" xr:uid="{00000000-0005-0000-0000-0000AB000000}"/>
    <cellStyle name="40% - Accent3 2 3" xfId="217" xr:uid="{00000000-0005-0000-0000-0000AC000000}"/>
    <cellStyle name="40% - Accent3 3" xfId="71" xr:uid="{00000000-0005-0000-0000-0000AD000000}"/>
    <cellStyle name="40% - Accent3 3 2" xfId="151" xr:uid="{00000000-0005-0000-0000-0000AE000000}"/>
    <cellStyle name="40% - Accent3 3 2 2" xfId="307" xr:uid="{00000000-0005-0000-0000-0000AF000000}"/>
    <cellStyle name="40% - Accent3 3 3" xfId="231" xr:uid="{00000000-0005-0000-0000-0000B0000000}"/>
    <cellStyle name="40% - Accent3 4" xfId="86" xr:uid="{00000000-0005-0000-0000-0000B1000000}"/>
    <cellStyle name="40% - Accent3 4 2" xfId="166" xr:uid="{00000000-0005-0000-0000-0000B2000000}"/>
    <cellStyle name="40% - Accent3 4 2 2" xfId="322" xr:uid="{00000000-0005-0000-0000-0000B3000000}"/>
    <cellStyle name="40% - Accent3 4 3" xfId="246" xr:uid="{00000000-0005-0000-0000-0000B4000000}"/>
    <cellStyle name="40% - Accent3 5" xfId="101" xr:uid="{00000000-0005-0000-0000-0000B5000000}"/>
    <cellStyle name="40% - Accent3 5 2" xfId="181" xr:uid="{00000000-0005-0000-0000-0000B6000000}"/>
    <cellStyle name="40% - Accent3 5 2 2" xfId="337" xr:uid="{00000000-0005-0000-0000-0000B7000000}"/>
    <cellStyle name="40% - Accent3 5 3" xfId="261" xr:uid="{00000000-0005-0000-0000-0000B8000000}"/>
    <cellStyle name="40% - Accent3 6" xfId="114" xr:uid="{00000000-0005-0000-0000-0000B9000000}"/>
    <cellStyle name="40% - Accent3 6 2" xfId="274" xr:uid="{00000000-0005-0000-0000-0000BA000000}"/>
    <cellStyle name="40% - Accent3 7" xfId="200" xr:uid="{00000000-0005-0000-0000-0000BB000000}"/>
    <cellStyle name="40% - Accent3 8" xfId="358" xr:uid="{00000000-0005-0000-0000-0000BC000000}"/>
    <cellStyle name="40% - Accent4" xfId="37" builtinId="43" customBuiltin="1"/>
    <cellStyle name="40% - Accent4 2" xfId="59" xr:uid="{00000000-0005-0000-0000-0000BE000000}"/>
    <cellStyle name="40% - Accent4 2 2" xfId="139" xr:uid="{00000000-0005-0000-0000-0000BF000000}"/>
    <cellStyle name="40% - Accent4 2 2 2" xfId="295" xr:uid="{00000000-0005-0000-0000-0000C0000000}"/>
    <cellStyle name="40% - Accent4 2 3" xfId="219" xr:uid="{00000000-0005-0000-0000-0000C1000000}"/>
    <cellStyle name="40% - Accent4 3" xfId="73" xr:uid="{00000000-0005-0000-0000-0000C2000000}"/>
    <cellStyle name="40% - Accent4 3 2" xfId="153" xr:uid="{00000000-0005-0000-0000-0000C3000000}"/>
    <cellStyle name="40% - Accent4 3 2 2" xfId="309" xr:uid="{00000000-0005-0000-0000-0000C4000000}"/>
    <cellStyle name="40% - Accent4 3 3" xfId="233" xr:uid="{00000000-0005-0000-0000-0000C5000000}"/>
    <cellStyle name="40% - Accent4 4" xfId="88" xr:uid="{00000000-0005-0000-0000-0000C6000000}"/>
    <cellStyle name="40% - Accent4 4 2" xfId="168" xr:uid="{00000000-0005-0000-0000-0000C7000000}"/>
    <cellStyle name="40% - Accent4 4 2 2" xfId="324" xr:uid="{00000000-0005-0000-0000-0000C8000000}"/>
    <cellStyle name="40% - Accent4 4 3" xfId="248" xr:uid="{00000000-0005-0000-0000-0000C9000000}"/>
    <cellStyle name="40% - Accent4 5" xfId="103" xr:uid="{00000000-0005-0000-0000-0000CA000000}"/>
    <cellStyle name="40% - Accent4 5 2" xfId="183" xr:uid="{00000000-0005-0000-0000-0000CB000000}"/>
    <cellStyle name="40% - Accent4 5 2 2" xfId="339" xr:uid="{00000000-0005-0000-0000-0000CC000000}"/>
    <cellStyle name="40% - Accent4 5 3" xfId="263" xr:uid="{00000000-0005-0000-0000-0000CD000000}"/>
    <cellStyle name="40% - Accent4 6" xfId="116" xr:uid="{00000000-0005-0000-0000-0000CE000000}"/>
    <cellStyle name="40% - Accent4 6 2" xfId="276" xr:uid="{00000000-0005-0000-0000-0000CF000000}"/>
    <cellStyle name="40% - Accent4 7" xfId="202" xr:uid="{00000000-0005-0000-0000-0000D0000000}"/>
    <cellStyle name="40% - Accent4 8" xfId="359" xr:uid="{00000000-0005-0000-0000-0000D1000000}"/>
    <cellStyle name="40% - Accent5" xfId="41" builtinId="47" customBuiltin="1"/>
    <cellStyle name="40% - Accent5 2" xfId="61" xr:uid="{00000000-0005-0000-0000-0000D3000000}"/>
    <cellStyle name="40% - Accent5 2 2" xfId="141" xr:uid="{00000000-0005-0000-0000-0000D4000000}"/>
    <cellStyle name="40% - Accent5 2 2 2" xfId="297" xr:uid="{00000000-0005-0000-0000-0000D5000000}"/>
    <cellStyle name="40% - Accent5 2 3" xfId="221" xr:uid="{00000000-0005-0000-0000-0000D6000000}"/>
    <cellStyle name="40% - Accent5 3" xfId="75" xr:uid="{00000000-0005-0000-0000-0000D7000000}"/>
    <cellStyle name="40% - Accent5 3 2" xfId="155" xr:uid="{00000000-0005-0000-0000-0000D8000000}"/>
    <cellStyle name="40% - Accent5 3 2 2" xfId="311" xr:uid="{00000000-0005-0000-0000-0000D9000000}"/>
    <cellStyle name="40% - Accent5 3 3" xfId="235" xr:uid="{00000000-0005-0000-0000-0000DA000000}"/>
    <cellStyle name="40% - Accent5 4" xfId="90" xr:uid="{00000000-0005-0000-0000-0000DB000000}"/>
    <cellStyle name="40% - Accent5 4 2" xfId="170" xr:uid="{00000000-0005-0000-0000-0000DC000000}"/>
    <cellStyle name="40% - Accent5 4 2 2" xfId="326" xr:uid="{00000000-0005-0000-0000-0000DD000000}"/>
    <cellStyle name="40% - Accent5 4 3" xfId="250" xr:uid="{00000000-0005-0000-0000-0000DE000000}"/>
    <cellStyle name="40% - Accent5 5" xfId="105" xr:uid="{00000000-0005-0000-0000-0000DF000000}"/>
    <cellStyle name="40% - Accent5 5 2" xfId="185" xr:uid="{00000000-0005-0000-0000-0000E0000000}"/>
    <cellStyle name="40% - Accent5 5 2 2" xfId="341" xr:uid="{00000000-0005-0000-0000-0000E1000000}"/>
    <cellStyle name="40% - Accent5 5 3" xfId="265" xr:uid="{00000000-0005-0000-0000-0000E2000000}"/>
    <cellStyle name="40% - Accent5 6" xfId="118" xr:uid="{00000000-0005-0000-0000-0000E3000000}"/>
    <cellStyle name="40% - Accent5 6 2" xfId="278" xr:uid="{00000000-0005-0000-0000-0000E4000000}"/>
    <cellStyle name="40% - Accent5 7" xfId="204" xr:uid="{00000000-0005-0000-0000-0000E5000000}"/>
    <cellStyle name="40% - Accent5 8" xfId="360" xr:uid="{00000000-0005-0000-0000-0000E6000000}"/>
    <cellStyle name="40% - Accent6" xfId="45" builtinId="51" customBuiltin="1"/>
    <cellStyle name="40% - Accent6 2" xfId="63" xr:uid="{00000000-0005-0000-0000-0000E8000000}"/>
    <cellStyle name="40% - Accent6 2 2" xfId="143" xr:uid="{00000000-0005-0000-0000-0000E9000000}"/>
    <cellStyle name="40% - Accent6 2 2 2" xfId="299" xr:uid="{00000000-0005-0000-0000-0000EA000000}"/>
    <cellStyle name="40% - Accent6 2 3" xfId="223" xr:uid="{00000000-0005-0000-0000-0000EB000000}"/>
    <cellStyle name="40% - Accent6 3" xfId="77" xr:uid="{00000000-0005-0000-0000-0000EC000000}"/>
    <cellStyle name="40% - Accent6 3 2" xfId="157" xr:uid="{00000000-0005-0000-0000-0000ED000000}"/>
    <cellStyle name="40% - Accent6 3 2 2" xfId="313" xr:uid="{00000000-0005-0000-0000-0000EE000000}"/>
    <cellStyle name="40% - Accent6 3 3" xfId="237" xr:uid="{00000000-0005-0000-0000-0000EF000000}"/>
    <cellStyle name="40% - Accent6 4" xfId="92" xr:uid="{00000000-0005-0000-0000-0000F0000000}"/>
    <cellStyle name="40% - Accent6 4 2" xfId="172" xr:uid="{00000000-0005-0000-0000-0000F1000000}"/>
    <cellStyle name="40% - Accent6 4 2 2" xfId="328" xr:uid="{00000000-0005-0000-0000-0000F2000000}"/>
    <cellStyle name="40% - Accent6 4 3" xfId="252" xr:uid="{00000000-0005-0000-0000-0000F3000000}"/>
    <cellStyle name="40% - Accent6 5" xfId="107" xr:uid="{00000000-0005-0000-0000-0000F4000000}"/>
    <cellStyle name="40% - Accent6 5 2" xfId="187" xr:uid="{00000000-0005-0000-0000-0000F5000000}"/>
    <cellStyle name="40% - Accent6 5 2 2" xfId="343" xr:uid="{00000000-0005-0000-0000-0000F6000000}"/>
    <cellStyle name="40% - Accent6 5 3" xfId="267" xr:uid="{00000000-0005-0000-0000-0000F7000000}"/>
    <cellStyle name="40% - Accent6 6" xfId="120" xr:uid="{00000000-0005-0000-0000-0000F8000000}"/>
    <cellStyle name="40% - Accent6 6 2" xfId="280" xr:uid="{00000000-0005-0000-0000-0000F9000000}"/>
    <cellStyle name="40% - Accent6 7" xfId="206" xr:uid="{00000000-0005-0000-0000-0000FA000000}"/>
    <cellStyle name="40% - Accent6 8" xfId="361" xr:uid="{00000000-0005-0000-0000-0000FB000000}"/>
    <cellStyle name="60% - Accent1" xfId="26" builtinId="32" customBuiltin="1"/>
    <cellStyle name="60% - Accent1 2" xfId="362" xr:uid="{00000000-0005-0000-0000-0000FD000000}"/>
    <cellStyle name="60% - Accent2" xfId="30" builtinId="36" customBuiltin="1"/>
    <cellStyle name="60% - Accent2 2" xfId="363" xr:uid="{00000000-0005-0000-0000-0000FF000000}"/>
    <cellStyle name="60% - Accent3" xfId="34" builtinId="40" customBuiltin="1"/>
    <cellStyle name="60% - Accent3 2" xfId="364" xr:uid="{00000000-0005-0000-0000-000001010000}"/>
    <cellStyle name="60% - Accent4" xfId="38" builtinId="44" customBuiltin="1"/>
    <cellStyle name="60% - Accent4 2" xfId="365" xr:uid="{00000000-0005-0000-0000-000003010000}"/>
    <cellStyle name="60% - Accent5" xfId="42" builtinId="48" customBuiltin="1"/>
    <cellStyle name="60% - Accent5 2" xfId="366" xr:uid="{00000000-0005-0000-0000-000005010000}"/>
    <cellStyle name="60% - Accent6" xfId="46" builtinId="52" customBuiltin="1"/>
    <cellStyle name="60% - Accent6 2" xfId="367" xr:uid="{00000000-0005-0000-0000-000007010000}"/>
    <cellStyle name="Accent1" xfId="23" builtinId="29" customBuiltin="1"/>
    <cellStyle name="Accent1 2" xfId="368" xr:uid="{00000000-0005-0000-0000-000009010000}"/>
    <cellStyle name="Accent1 4 2" xfId="396" xr:uid="{00000000-0005-0000-0000-00000A010000}"/>
    <cellStyle name="Accent2" xfId="27" builtinId="33" customBuiltin="1"/>
    <cellStyle name="Accent2 2" xfId="369" xr:uid="{00000000-0005-0000-0000-00000C010000}"/>
    <cellStyle name="Accent3" xfId="31" builtinId="37" customBuiltin="1"/>
    <cellStyle name="Accent3 2" xfId="370" xr:uid="{00000000-0005-0000-0000-00000E010000}"/>
    <cellStyle name="Accent4" xfId="35" builtinId="41" customBuiltin="1"/>
    <cellStyle name="Accent4 2" xfId="371" xr:uid="{00000000-0005-0000-0000-000010010000}"/>
    <cellStyle name="Accent5" xfId="39" builtinId="45" customBuiltin="1"/>
    <cellStyle name="Accent5 2" xfId="372" xr:uid="{00000000-0005-0000-0000-000012010000}"/>
    <cellStyle name="Accent6" xfId="43" builtinId="49" customBuiltin="1"/>
    <cellStyle name="Accent6 2" xfId="373" xr:uid="{00000000-0005-0000-0000-000014010000}"/>
    <cellStyle name="args.style" xfId="397" xr:uid="{00000000-0005-0000-0000-000015010000}"/>
    <cellStyle name="autre societe" xfId="398" xr:uid="{00000000-0005-0000-0000-000016010000}"/>
    <cellStyle name="background" xfId="399" xr:uid="{00000000-0005-0000-0000-000017010000}"/>
    <cellStyle name="Bad" xfId="13" builtinId="27" customBuiltin="1"/>
    <cellStyle name="Bad 2" xfId="374" xr:uid="{00000000-0005-0000-0000-000019010000}"/>
    <cellStyle name="banner" xfId="400" xr:uid="{00000000-0005-0000-0000-00001A010000}"/>
    <cellStyle name="calc" xfId="401" xr:uid="{00000000-0005-0000-0000-00001B010000}"/>
    <cellStyle name="Calc Currency (0)" xfId="402" xr:uid="{00000000-0005-0000-0000-00001C010000}"/>
    <cellStyle name="Calc Currency (0) 2" xfId="403" xr:uid="{00000000-0005-0000-0000-00001D010000}"/>
    <cellStyle name="Calc Currency (0) 2 2" xfId="404" xr:uid="{00000000-0005-0000-0000-00001E010000}"/>
    <cellStyle name="Calc Currency (0) 3" xfId="405" xr:uid="{00000000-0005-0000-0000-00001F010000}"/>
    <cellStyle name="Calc Currency (0) 3 2" xfId="406" xr:uid="{00000000-0005-0000-0000-000020010000}"/>
    <cellStyle name="calculated" xfId="407" xr:uid="{00000000-0005-0000-0000-000021010000}"/>
    <cellStyle name="Calculation" xfId="17" builtinId="22" customBuiltin="1"/>
    <cellStyle name="Calculation 2" xfId="375" xr:uid="{00000000-0005-0000-0000-000023010000}"/>
    <cellStyle name="Check Cell" xfId="19" builtinId="23" customBuiltin="1"/>
    <cellStyle name="Check Cell 2" xfId="376" xr:uid="{00000000-0005-0000-0000-000025010000}"/>
    <cellStyle name="Comma" xfId="1" builtinId="3"/>
    <cellStyle name="Comma 10" xfId="408" xr:uid="{00000000-0005-0000-0000-000027010000}"/>
    <cellStyle name="Comma 10 2" xfId="409" xr:uid="{00000000-0005-0000-0000-000028010000}"/>
    <cellStyle name="Comma 10 2 2" xfId="410" xr:uid="{00000000-0005-0000-0000-000029010000}"/>
    <cellStyle name="Comma 10 2 3" xfId="411" xr:uid="{00000000-0005-0000-0000-00002A010000}"/>
    <cellStyle name="Comma 10 3" xfId="412" xr:uid="{00000000-0005-0000-0000-00002B010000}"/>
    <cellStyle name="Comma 10 4" xfId="413" xr:uid="{00000000-0005-0000-0000-00002C010000}"/>
    <cellStyle name="Comma 11" xfId="414" xr:uid="{00000000-0005-0000-0000-00002D010000}"/>
    <cellStyle name="Comma 11 2" xfId="415" xr:uid="{00000000-0005-0000-0000-00002E010000}"/>
    <cellStyle name="Comma 11 3" xfId="416" xr:uid="{00000000-0005-0000-0000-00002F010000}"/>
    <cellStyle name="Comma 12" xfId="417" xr:uid="{00000000-0005-0000-0000-000030010000}"/>
    <cellStyle name="Comma 13" xfId="637" xr:uid="{00000000-0005-0000-0000-000031010000}"/>
    <cellStyle name="Comma 2" xfId="48" xr:uid="{00000000-0005-0000-0000-000032010000}"/>
    <cellStyle name="Comma 2 2" xfId="128" xr:uid="{00000000-0005-0000-0000-000033010000}"/>
    <cellStyle name="Comma 2 2 2" xfId="284" xr:uid="{00000000-0005-0000-0000-000034010000}"/>
    <cellStyle name="Comma 2 2 2 2" xfId="418" xr:uid="{00000000-0005-0000-0000-000035010000}"/>
    <cellStyle name="Comma 2 3" xfId="208" xr:uid="{00000000-0005-0000-0000-000036010000}"/>
    <cellStyle name="Comma 2 3 2" xfId="419" xr:uid="{00000000-0005-0000-0000-000037010000}"/>
    <cellStyle name="Comma 3" xfId="79" xr:uid="{00000000-0005-0000-0000-000038010000}"/>
    <cellStyle name="Comma 3 2" xfId="159" xr:uid="{00000000-0005-0000-0000-000039010000}"/>
    <cellStyle name="Comma 3 2 2" xfId="315" xr:uid="{00000000-0005-0000-0000-00003A010000}"/>
    <cellStyle name="Comma 3 2 2 2" xfId="420" xr:uid="{00000000-0005-0000-0000-00003B010000}"/>
    <cellStyle name="Comma 3 3" xfId="239" xr:uid="{00000000-0005-0000-0000-00003C010000}"/>
    <cellStyle name="Comma 3 3 2" xfId="421" xr:uid="{00000000-0005-0000-0000-00003D010000}"/>
    <cellStyle name="Comma 4" xfId="94" xr:uid="{00000000-0005-0000-0000-00003E010000}"/>
    <cellStyle name="Comma 4 2" xfId="174" xr:uid="{00000000-0005-0000-0000-00003F010000}"/>
    <cellStyle name="Comma 4 2 2" xfId="330" xr:uid="{00000000-0005-0000-0000-000040010000}"/>
    <cellStyle name="Comma 4 3" xfId="254" xr:uid="{00000000-0005-0000-0000-000041010000}"/>
    <cellStyle name="Comma 5" xfId="122" xr:uid="{00000000-0005-0000-0000-000042010000}"/>
    <cellStyle name="Comma 5 2" xfId="422" xr:uid="{00000000-0005-0000-0000-000043010000}"/>
    <cellStyle name="Comma 5 3" xfId="423" xr:uid="{00000000-0005-0000-0000-000044010000}"/>
    <cellStyle name="Comma 5 4" xfId="424" xr:uid="{00000000-0005-0000-0000-000045010000}"/>
    <cellStyle name="Comma 6" xfId="395" xr:uid="{00000000-0005-0000-0000-000046010000}"/>
    <cellStyle name="Comma 6 2" xfId="425" xr:uid="{00000000-0005-0000-0000-000047010000}"/>
    <cellStyle name="Comma 6 2 2" xfId="426" xr:uid="{00000000-0005-0000-0000-000048010000}"/>
    <cellStyle name="Comma 6 3" xfId="427" xr:uid="{00000000-0005-0000-0000-000049010000}"/>
    <cellStyle name="Comma 6 4" xfId="428" xr:uid="{00000000-0005-0000-0000-00004A010000}"/>
    <cellStyle name="Comma 6 5" xfId="429" xr:uid="{00000000-0005-0000-0000-00004B010000}"/>
    <cellStyle name="Comma 7" xfId="430" xr:uid="{00000000-0005-0000-0000-00004C010000}"/>
    <cellStyle name="Comma 7 2" xfId="431" xr:uid="{00000000-0005-0000-0000-00004D010000}"/>
    <cellStyle name="Comma 7 2 2" xfId="432" xr:uid="{00000000-0005-0000-0000-00004E010000}"/>
    <cellStyle name="Comma 7 3" xfId="433" xr:uid="{00000000-0005-0000-0000-00004F010000}"/>
    <cellStyle name="Comma 8" xfId="434" xr:uid="{00000000-0005-0000-0000-000050010000}"/>
    <cellStyle name="Comma 8 2" xfId="435" xr:uid="{00000000-0005-0000-0000-000051010000}"/>
    <cellStyle name="Comma 9" xfId="436" xr:uid="{00000000-0005-0000-0000-000052010000}"/>
    <cellStyle name="Comma 9 2" xfId="437" xr:uid="{00000000-0005-0000-0000-000053010000}"/>
    <cellStyle name="Comma 9 3" xfId="438" xr:uid="{00000000-0005-0000-0000-000054010000}"/>
    <cellStyle name="Copied" xfId="439" xr:uid="{00000000-0005-0000-0000-000055010000}"/>
    <cellStyle name="Currency 2" xfId="440" xr:uid="{00000000-0005-0000-0000-000056010000}"/>
    <cellStyle name="Currency 2 2" xfId="441" xr:uid="{00000000-0005-0000-0000-000057010000}"/>
    <cellStyle name="Currency 2 2 2" xfId="442" xr:uid="{00000000-0005-0000-0000-000058010000}"/>
    <cellStyle name="Currency 2 2 2 2" xfId="443" xr:uid="{00000000-0005-0000-0000-000059010000}"/>
    <cellStyle name="Currency 2 3" xfId="444" xr:uid="{00000000-0005-0000-0000-00005A010000}"/>
    <cellStyle name="Currency 2 3 2" xfId="445" xr:uid="{00000000-0005-0000-0000-00005B010000}"/>
    <cellStyle name="Currency 3" xfId="446" xr:uid="{00000000-0005-0000-0000-00005C010000}"/>
    <cellStyle name="Currency 3 2" xfId="447" xr:uid="{00000000-0005-0000-0000-00005D010000}"/>
    <cellStyle name="Currency 3 2 2" xfId="448" xr:uid="{00000000-0005-0000-0000-00005E010000}"/>
    <cellStyle name="Currency 3 2 2 2" xfId="449" xr:uid="{00000000-0005-0000-0000-00005F010000}"/>
    <cellStyle name="Currency 3 3" xfId="450" xr:uid="{00000000-0005-0000-0000-000060010000}"/>
    <cellStyle name="Currency 3 3 2" xfId="451" xr:uid="{00000000-0005-0000-0000-000061010000}"/>
    <cellStyle name="Currency 4" xfId="452" xr:uid="{00000000-0005-0000-0000-000062010000}"/>
    <cellStyle name="Currency 4 2" xfId="453" xr:uid="{00000000-0005-0000-0000-000063010000}"/>
    <cellStyle name="Currency 4 2 2" xfId="454" xr:uid="{00000000-0005-0000-0000-000064010000}"/>
    <cellStyle name="Currency 4 2 2 2" xfId="455" xr:uid="{00000000-0005-0000-0000-000065010000}"/>
    <cellStyle name="Currency 4 2 2 3" xfId="456" xr:uid="{00000000-0005-0000-0000-000066010000}"/>
    <cellStyle name="Currency 4 3" xfId="457" xr:uid="{00000000-0005-0000-0000-000067010000}"/>
    <cellStyle name="Currency 4 3 2" xfId="458" xr:uid="{00000000-0005-0000-0000-000068010000}"/>
    <cellStyle name="Currency 4 3 3" xfId="459" xr:uid="{00000000-0005-0000-0000-000069010000}"/>
    <cellStyle name="Currency 5" xfId="460" xr:uid="{00000000-0005-0000-0000-00006A010000}"/>
    <cellStyle name="Currency 5 2" xfId="461" xr:uid="{00000000-0005-0000-0000-00006B010000}"/>
    <cellStyle name="Currency 5 2 2" xfId="462" xr:uid="{00000000-0005-0000-0000-00006C010000}"/>
    <cellStyle name="Currency 5 3" xfId="463" xr:uid="{00000000-0005-0000-0000-00006D010000}"/>
    <cellStyle name="Currency 5 4" xfId="464" xr:uid="{00000000-0005-0000-0000-00006E010000}"/>
    <cellStyle name="Currency 5 5" xfId="465" xr:uid="{00000000-0005-0000-0000-00006F010000}"/>
    <cellStyle name="Currency 6" xfId="466" xr:uid="{00000000-0005-0000-0000-000070010000}"/>
    <cellStyle name="Currency 6 2" xfId="467" xr:uid="{00000000-0005-0000-0000-000071010000}"/>
    <cellStyle name="Currency 6 3" xfId="468" xr:uid="{00000000-0005-0000-0000-000072010000}"/>
    <cellStyle name="Data" xfId="469" xr:uid="{00000000-0005-0000-0000-000073010000}"/>
    <cellStyle name="Data1" xfId="470" xr:uid="{00000000-0005-0000-0000-000074010000}"/>
    <cellStyle name="Data2" xfId="471" xr:uid="{00000000-0005-0000-0000-000075010000}"/>
    <cellStyle name="Data3" xfId="472" xr:uid="{00000000-0005-0000-0000-000076010000}"/>
    <cellStyle name="Data4" xfId="473" xr:uid="{00000000-0005-0000-0000-000077010000}"/>
    <cellStyle name="Data5" xfId="474" xr:uid="{00000000-0005-0000-0000-000078010000}"/>
    <cellStyle name="date" xfId="475" xr:uid="{00000000-0005-0000-0000-000079010000}"/>
    <cellStyle name="datetime" xfId="476" xr:uid="{00000000-0005-0000-0000-00007A010000}"/>
    <cellStyle name="Entered" xfId="477" xr:uid="{00000000-0005-0000-0000-00007B010000}"/>
    <cellStyle name="Explanatory Text" xfId="21" builtinId="53" customBuiltin="1"/>
    <cellStyle name="Explanatory Text 2" xfId="377" xr:uid="{00000000-0005-0000-0000-00007D010000}"/>
    <cellStyle name="FRxAmtStyle" xfId="478" xr:uid="{00000000-0005-0000-0000-00007E010000}"/>
    <cellStyle name="FRxCurrStyle" xfId="479" xr:uid="{00000000-0005-0000-0000-00007F010000}"/>
    <cellStyle name="FRxPcntStyle" xfId="480" xr:uid="{00000000-0005-0000-0000-000080010000}"/>
    <cellStyle name="Good" xfId="12" builtinId="26" customBuiltin="1"/>
    <cellStyle name="Good 2" xfId="378" xr:uid="{00000000-0005-0000-0000-000082010000}"/>
    <cellStyle name="Grey" xfId="481" xr:uid="{00000000-0005-0000-0000-000083010000}"/>
    <cellStyle name="Grey 2" xfId="482" xr:uid="{00000000-0005-0000-0000-000084010000}"/>
    <cellStyle name="Grey 2 2" xfId="483" xr:uid="{00000000-0005-0000-0000-000085010000}"/>
    <cellStyle name="Grey 3" xfId="484" xr:uid="{00000000-0005-0000-0000-000086010000}"/>
    <cellStyle name="Header" xfId="485" xr:uid="{00000000-0005-0000-0000-000087010000}"/>
    <cellStyle name="Header1" xfId="486" xr:uid="{00000000-0005-0000-0000-000088010000}"/>
    <cellStyle name="Header2" xfId="487" xr:uid="{00000000-0005-0000-0000-000089010000}"/>
    <cellStyle name="Heading 1" xfId="8" builtinId="16" customBuiltin="1"/>
    <cellStyle name="Heading 1 2" xfId="379" xr:uid="{00000000-0005-0000-0000-00008B010000}"/>
    <cellStyle name="Heading 2" xfId="9" builtinId="17" customBuiltin="1"/>
    <cellStyle name="Heading 2 2" xfId="380" xr:uid="{00000000-0005-0000-0000-00008D010000}"/>
    <cellStyle name="Heading 3" xfId="10" builtinId="18" customBuiltin="1"/>
    <cellStyle name="Heading 3 2" xfId="381" xr:uid="{00000000-0005-0000-0000-00008F010000}"/>
    <cellStyle name="Heading 4" xfId="11" builtinId="19" customBuiltin="1"/>
    <cellStyle name="Heading 4 2" xfId="382" xr:uid="{00000000-0005-0000-0000-000091010000}"/>
    <cellStyle name="HEADINGS" xfId="488" xr:uid="{00000000-0005-0000-0000-000092010000}"/>
    <cellStyle name="HEADINGSTOP" xfId="489" xr:uid="{00000000-0005-0000-0000-000093010000}"/>
    <cellStyle name="Hyperlink 2" xfId="490" xr:uid="{00000000-0005-0000-0000-000094010000}"/>
    <cellStyle name="Hyperlink 3" xfId="491" xr:uid="{00000000-0005-0000-0000-000095010000}"/>
    <cellStyle name="Input" xfId="15" builtinId="20" customBuiltin="1"/>
    <cellStyle name="Input [yellow]" xfId="492" xr:uid="{00000000-0005-0000-0000-000097010000}"/>
    <cellStyle name="Input [yellow] 2" xfId="493" xr:uid="{00000000-0005-0000-0000-000098010000}"/>
    <cellStyle name="Input [yellow] 3" xfId="494" xr:uid="{00000000-0005-0000-0000-000099010000}"/>
    <cellStyle name="Input 10" xfId="495" xr:uid="{00000000-0005-0000-0000-00009A010000}"/>
    <cellStyle name="Input 11" xfId="496" xr:uid="{00000000-0005-0000-0000-00009B010000}"/>
    <cellStyle name="Input 12" xfId="497" xr:uid="{00000000-0005-0000-0000-00009C010000}"/>
    <cellStyle name="Input 13" xfId="498" xr:uid="{00000000-0005-0000-0000-00009D010000}"/>
    <cellStyle name="Input 14" xfId="499" xr:uid="{00000000-0005-0000-0000-00009E010000}"/>
    <cellStyle name="Input 15" xfId="500" xr:uid="{00000000-0005-0000-0000-00009F010000}"/>
    <cellStyle name="Input 16" xfId="501" xr:uid="{00000000-0005-0000-0000-0000A0010000}"/>
    <cellStyle name="Input 17" xfId="502" xr:uid="{00000000-0005-0000-0000-0000A1010000}"/>
    <cellStyle name="Input 18" xfId="503" xr:uid="{00000000-0005-0000-0000-0000A2010000}"/>
    <cellStyle name="Input 19" xfId="504" xr:uid="{00000000-0005-0000-0000-0000A3010000}"/>
    <cellStyle name="Input 2" xfId="383" xr:uid="{00000000-0005-0000-0000-0000A4010000}"/>
    <cellStyle name="Input 20" xfId="505" xr:uid="{00000000-0005-0000-0000-0000A5010000}"/>
    <cellStyle name="Input 21" xfId="506" xr:uid="{00000000-0005-0000-0000-0000A6010000}"/>
    <cellStyle name="Input 22" xfId="507" xr:uid="{00000000-0005-0000-0000-0000A7010000}"/>
    <cellStyle name="Input 23" xfId="508" xr:uid="{00000000-0005-0000-0000-0000A8010000}"/>
    <cellStyle name="Input 24" xfId="509" xr:uid="{00000000-0005-0000-0000-0000A9010000}"/>
    <cellStyle name="Input 25" xfId="510" xr:uid="{00000000-0005-0000-0000-0000AA010000}"/>
    <cellStyle name="Input 26" xfId="511" xr:uid="{00000000-0005-0000-0000-0000AB010000}"/>
    <cellStyle name="Input 3" xfId="512" xr:uid="{00000000-0005-0000-0000-0000AC010000}"/>
    <cellStyle name="Input 4" xfId="513" xr:uid="{00000000-0005-0000-0000-0000AD010000}"/>
    <cellStyle name="Input 5" xfId="514" xr:uid="{00000000-0005-0000-0000-0000AE010000}"/>
    <cellStyle name="Input 6" xfId="515" xr:uid="{00000000-0005-0000-0000-0000AF010000}"/>
    <cellStyle name="Input 7" xfId="516" xr:uid="{00000000-0005-0000-0000-0000B0010000}"/>
    <cellStyle name="Input 8" xfId="517" xr:uid="{00000000-0005-0000-0000-0000B1010000}"/>
    <cellStyle name="Input 9" xfId="518" xr:uid="{00000000-0005-0000-0000-0000B2010000}"/>
    <cellStyle name="label" xfId="519" xr:uid="{00000000-0005-0000-0000-0000B3010000}"/>
    <cellStyle name="Linked Cell" xfId="18" builtinId="24" customBuiltin="1"/>
    <cellStyle name="Linked Cell 2" xfId="384" xr:uid="{00000000-0005-0000-0000-0000B5010000}"/>
    <cellStyle name="main_input" xfId="520" xr:uid="{00000000-0005-0000-0000-0000B6010000}"/>
    <cellStyle name="Milliers [0]_pldt" xfId="521" xr:uid="{00000000-0005-0000-0000-0000B7010000}"/>
    <cellStyle name="Milliers_pldt" xfId="522" xr:uid="{00000000-0005-0000-0000-0000B8010000}"/>
    <cellStyle name="Modifiable" xfId="523" xr:uid="{00000000-0005-0000-0000-0000B9010000}"/>
    <cellStyle name="Monétaire [0]_pldt" xfId="524" xr:uid="{00000000-0005-0000-0000-0000BA010000}"/>
    <cellStyle name="Monétaire_pldt" xfId="525" xr:uid="{00000000-0005-0000-0000-0000BB010000}"/>
    <cellStyle name="Neutral" xfId="14" builtinId="28" customBuiltin="1"/>
    <cellStyle name="Neutral 2" xfId="385" xr:uid="{00000000-0005-0000-0000-0000BD010000}"/>
    <cellStyle name="Next holiday" xfId="526" xr:uid="{00000000-0005-0000-0000-0000BE010000}"/>
    <cellStyle name="Normal" xfId="0" builtinId="0"/>
    <cellStyle name="Normal - Style1" xfId="527" xr:uid="{00000000-0005-0000-0000-0000C0010000}"/>
    <cellStyle name="Normal - Style1 2" xfId="528" xr:uid="{00000000-0005-0000-0000-0000C1010000}"/>
    <cellStyle name="Normal - Style1 2 2" xfId="529" xr:uid="{00000000-0005-0000-0000-0000C2010000}"/>
    <cellStyle name="Normal - Style1 2 3" xfId="530" xr:uid="{00000000-0005-0000-0000-0000C3010000}"/>
    <cellStyle name="Normal - Style1 3" xfId="531" xr:uid="{00000000-0005-0000-0000-0000C4010000}"/>
    <cellStyle name="Normal - Style1 3 2" xfId="532" xr:uid="{00000000-0005-0000-0000-0000C5010000}"/>
    <cellStyle name="Normal 10" xfId="121" xr:uid="{00000000-0005-0000-0000-0000C6010000}"/>
    <cellStyle name="Normal 11" xfId="188" xr:uid="{00000000-0005-0000-0000-0000C7010000}"/>
    <cellStyle name="Normal 11 2" xfId="344" xr:uid="{00000000-0005-0000-0000-0000C8010000}"/>
    <cellStyle name="Normal 12" xfId="189" xr:uid="{00000000-0005-0000-0000-0000C9010000}"/>
    <cellStyle name="Normal 12 2" xfId="345" xr:uid="{00000000-0005-0000-0000-0000CA010000}"/>
    <cellStyle name="Normal 13" xfId="190" xr:uid="{00000000-0005-0000-0000-0000CB010000}"/>
    <cellStyle name="Normal 13 2" xfId="346" xr:uid="{00000000-0005-0000-0000-0000CC010000}"/>
    <cellStyle name="Normal 14" xfId="191" xr:uid="{00000000-0005-0000-0000-0000CD010000}"/>
    <cellStyle name="Normal 14 2" xfId="347" xr:uid="{00000000-0005-0000-0000-0000CE010000}"/>
    <cellStyle name="Normal 15" xfId="192" xr:uid="{00000000-0005-0000-0000-0000CF010000}"/>
    <cellStyle name="Normal 15 2" xfId="348" xr:uid="{00000000-0005-0000-0000-0000D0010000}"/>
    <cellStyle name="Normal 16" xfId="349" xr:uid="{00000000-0005-0000-0000-0000D1010000}"/>
    <cellStyle name="Normal 16 2" xfId="634" xr:uid="{00000000-0005-0000-0000-0000D2010000}"/>
    <cellStyle name="Normal 17" xfId="393" xr:uid="{00000000-0005-0000-0000-0000D3010000}"/>
    <cellStyle name="Normal 17 2" xfId="533" xr:uid="{00000000-0005-0000-0000-0000D4010000}"/>
    <cellStyle name="Normal 17 3" xfId="534" xr:uid="{00000000-0005-0000-0000-0000D5010000}"/>
    <cellStyle name="Normal 18" xfId="535" xr:uid="{00000000-0005-0000-0000-0000D6010000}"/>
    <cellStyle name="Normal 18 2" xfId="536" xr:uid="{00000000-0005-0000-0000-0000D7010000}"/>
    <cellStyle name="Normal 18 3" xfId="537" xr:uid="{00000000-0005-0000-0000-0000D8010000}"/>
    <cellStyle name="Normal 19" xfId="538" xr:uid="{00000000-0005-0000-0000-0000D9010000}"/>
    <cellStyle name="Normal 19 2" xfId="539" xr:uid="{00000000-0005-0000-0000-0000DA010000}"/>
    <cellStyle name="Normal 19 3" xfId="540" xr:uid="{00000000-0005-0000-0000-0000DB010000}"/>
    <cellStyle name="Normal 2" xfId="5" xr:uid="{00000000-0005-0000-0000-0000DC010000}"/>
    <cellStyle name="Normal 2 2" xfId="125" xr:uid="{00000000-0005-0000-0000-0000DD010000}"/>
    <cellStyle name="Normal 2 2 2" xfId="281" xr:uid="{00000000-0005-0000-0000-0000DE010000}"/>
    <cellStyle name="Normal 2 2 3" xfId="635" xr:uid="{00000000-0005-0000-0000-0000DF010000}"/>
    <cellStyle name="Normal 2 3" xfId="193" xr:uid="{00000000-0005-0000-0000-0000E0010000}"/>
    <cellStyle name="Normal 2 4" xfId="386" xr:uid="{00000000-0005-0000-0000-0000E1010000}"/>
    <cellStyle name="Normal 2 5" xfId="541" xr:uid="{00000000-0005-0000-0000-0000E2010000}"/>
    <cellStyle name="Normal 2 6" xfId="542" xr:uid="{00000000-0005-0000-0000-0000E3010000}"/>
    <cellStyle name="Normal 20" xfId="543" xr:uid="{00000000-0005-0000-0000-0000E4010000}"/>
    <cellStyle name="Normal 20 2" xfId="544" xr:uid="{00000000-0005-0000-0000-0000E5010000}"/>
    <cellStyle name="Normal 20 3" xfId="545" xr:uid="{00000000-0005-0000-0000-0000E6010000}"/>
    <cellStyle name="Normal 21" xfId="546" xr:uid="{00000000-0005-0000-0000-0000E7010000}"/>
    <cellStyle name="Normal 21 2" xfId="547" xr:uid="{00000000-0005-0000-0000-0000E8010000}"/>
    <cellStyle name="Normal 22" xfId="548" xr:uid="{00000000-0005-0000-0000-0000E9010000}"/>
    <cellStyle name="Normal 23" xfId="549" xr:uid="{00000000-0005-0000-0000-0000EA010000}"/>
    <cellStyle name="Normal 24" xfId="550" xr:uid="{00000000-0005-0000-0000-0000EB010000}"/>
    <cellStyle name="Normal 25" xfId="551" xr:uid="{00000000-0005-0000-0000-0000EC010000}"/>
    <cellStyle name="Normal 26" xfId="552" xr:uid="{00000000-0005-0000-0000-0000ED010000}"/>
    <cellStyle name="Normal 27" xfId="553" xr:uid="{00000000-0005-0000-0000-0000EE010000}"/>
    <cellStyle name="Normal 28" xfId="554" xr:uid="{00000000-0005-0000-0000-0000EF010000}"/>
    <cellStyle name="Normal 29" xfId="555" xr:uid="{00000000-0005-0000-0000-0000F0010000}"/>
    <cellStyle name="Normal 3" xfId="6" xr:uid="{00000000-0005-0000-0000-0000F1010000}"/>
    <cellStyle name="Normal 3 2" xfId="126" xr:uid="{00000000-0005-0000-0000-0000F2010000}"/>
    <cellStyle name="Normal 3 2 2" xfId="282" xr:uid="{00000000-0005-0000-0000-0000F3010000}"/>
    <cellStyle name="Normal 3 3" xfId="194" xr:uid="{00000000-0005-0000-0000-0000F4010000}"/>
    <cellStyle name="Normal 30" xfId="556" xr:uid="{00000000-0005-0000-0000-0000F5010000}"/>
    <cellStyle name="Normal 31" xfId="636" xr:uid="{00000000-0005-0000-0000-0000F6010000}"/>
    <cellStyle name="Normal 4" xfId="47" xr:uid="{00000000-0005-0000-0000-0000F7010000}"/>
    <cellStyle name="Normal 4 2" xfId="127" xr:uid="{00000000-0005-0000-0000-0000F8010000}"/>
    <cellStyle name="Normal 4 2 2" xfId="283" xr:uid="{00000000-0005-0000-0000-0000F9010000}"/>
    <cellStyle name="Normal 4 3" xfId="207" xr:uid="{00000000-0005-0000-0000-0000FA010000}"/>
    <cellStyle name="Normal 5" xfId="50" xr:uid="{00000000-0005-0000-0000-0000FB010000}"/>
    <cellStyle name="Normal 5 2" xfId="130" xr:uid="{00000000-0005-0000-0000-0000FC010000}"/>
    <cellStyle name="Normal 5 2 2" xfId="286" xr:uid="{00000000-0005-0000-0000-0000FD010000}"/>
    <cellStyle name="Normal 5 3" xfId="210" xr:uid="{00000000-0005-0000-0000-0000FE010000}"/>
    <cellStyle name="Normal 6" xfId="64" xr:uid="{00000000-0005-0000-0000-0000FF010000}"/>
    <cellStyle name="Normal 6 2" xfId="144" xr:uid="{00000000-0005-0000-0000-000000020000}"/>
    <cellStyle name="Normal 6 2 2" xfId="300" xr:uid="{00000000-0005-0000-0000-000001020000}"/>
    <cellStyle name="Normal 6 3" xfId="224" xr:uid="{00000000-0005-0000-0000-000002020000}"/>
    <cellStyle name="Normal 7" xfId="78" xr:uid="{00000000-0005-0000-0000-000003020000}"/>
    <cellStyle name="Normal 7 2" xfId="158" xr:uid="{00000000-0005-0000-0000-000004020000}"/>
    <cellStyle name="Normal 7 2 2" xfId="314" xr:uid="{00000000-0005-0000-0000-000005020000}"/>
    <cellStyle name="Normal 7 3" xfId="238" xr:uid="{00000000-0005-0000-0000-000006020000}"/>
    <cellStyle name="Normal 8" xfId="93" xr:uid="{00000000-0005-0000-0000-000007020000}"/>
    <cellStyle name="Normal 8 2" xfId="173" xr:uid="{00000000-0005-0000-0000-000008020000}"/>
    <cellStyle name="Normal 8 2 2" xfId="329" xr:uid="{00000000-0005-0000-0000-000009020000}"/>
    <cellStyle name="Normal 8 3" xfId="253" xr:uid="{00000000-0005-0000-0000-00000A020000}"/>
    <cellStyle name="Normal 9" xfId="108" xr:uid="{00000000-0005-0000-0000-00000B020000}"/>
    <cellStyle name="Normal 9 2" xfId="268" xr:uid="{00000000-0005-0000-0000-00000C020000}"/>
    <cellStyle name="Normal_~Ti11E8" xfId="2" xr:uid="{00000000-0005-0000-0000-00000D020000}"/>
    <cellStyle name="Normal_loanfeed" xfId="3" xr:uid="{00000000-0005-0000-0000-00000E020000}"/>
    <cellStyle name="Note 2" xfId="49" xr:uid="{00000000-0005-0000-0000-00000F020000}"/>
    <cellStyle name="Note 2 2" xfId="129" xr:uid="{00000000-0005-0000-0000-000010020000}"/>
    <cellStyle name="Note 2 2 2" xfId="285" xr:uid="{00000000-0005-0000-0000-000011020000}"/>
    <cellStyle name="Note 2 3" xfId="209" xr:uid="{00000000-0005-0000-0000-000012020000}"/>
    <cellStyle name="Note 3" xfId="51" xr:uid="{00000000-0005-0000-0000-000013020000}"/>
    <cellStyle name="Note 3 2" xfId="131" xr:uid="{00000000-0005-0000-0000-000014020000}"/>
    <cellStyle name="Note 3 2 2" xfId="287" xr:uid="{00000000-0005-0000-0000-000015020000}"/>
    <cellStyle name="Note 3 3" xfId="211" xr:uid="{00000000-0005-0000-0000-000016020000}"/>
    <cellStyle name="Note 4" xfId="65" xr:uid="{00000000-0005-0000-0000-000017020000}"/>
    <cellStyle name="Note 4 2" xfId="145" xr:uid="{00000000-0005-0000-0000-000018020000}"/>
    <cellStyle name="Note 4 2 2" xfId="301" xr:uid="{00000000-0005-0000-0000-000019020000}"/>
    <cellStyle name="Note 4 3" xfId="225" xr:uid="{00000000-0005-0000-0000-00001A020000}"/>
    <cellStyle name="Note 5" xfId="80" xr:uid="{00000000-0005-0000-0000-00001B020000}"/>
    <cellStyle name="Note 5 2" xfId="160" xr:uid="{00000000-0005-0000-0000-00001C020000}"/>
    <cellStyle name="Note 5 2 2" xfId="316" xr:uid="{00000000-0005-0000-0000-00001D020000}"/>
    <cellStyle name="Note 5 3" xfId="240" xr:uid="{00000000-0005-0000-0000-00001E020000}"/>
    <cellStyle name="Note 6" xfId="95" xr:uid="{00000000-0005-0000-0000-00001F020000}"/>
    <cellStyle name="Note 6 2" xfId="175" xr:uid="{00000000-0005-0000-0000-000020020000}"/>
    <cellStyle name="Note 6 2 2" xfId="331" xr:uid="{00000000-0005-0000-0000-000021020000}"/>
    <cellStyle name="Note 6 3" xfId="255" xr:uid="{00000000-0005-0000-0000-000022020000}"/>
    <cellStyle name="Note 7" xfId="387" xr:uid="{00000000-0005-0000-0000-000023020000}"/>
    <cellStyle name="Output" xfId="16" builtinId="21" customBuiltin="1"/>
    <cellStyle name="Output 2" xfId="388" xr:uid="{00000000-0005-0000-0000-000025020000}"/>
    <cellStyle name="per.style" xfId="557" xr:uid="{00000000-0005-0000-0000-000026020000}"/>
    <cellStyle name="per.style 2" xfId="558" xr:uid="{00000000-0005-0000-0000-000027020000}"/>
    <cellStyle name="Percent [2]" xfId="559" xr:uid="{00000000-0005-0000-0000-000028020000}"/>
    <cellStyle name="Percent [2] 2" xfId="560" xr:uid="{00000000-0005-0000-0000-000029020000}"/>
    <cellStyle name="Percent [2] 2 2" xfId="561" xr:uid="{00000000-0005-0000-0000-00002A020000}"/>
    <cellStyle name="Percent [2] 3" xfId="562" xr:uid="{00000000-0005-0000-0000-00002B020000}"/>
    <cellStyle name="Percent [2] 3 2" xfId="563" xr:uid="{00000000-0005-0000-0000-00002C020000}"/>
    <cellStyle name="Percent 10" xfId="564" xr:uid="{00000000-0005-0000-0000-00002D020000}"/>
    <cellStyle name="Percent 11" xfId="565" xr:uid="{00000000-0005-0000-0000-00002E020000}"/>
    <cellStyle name="Percent 12" xfId="566" xr:uid="{00000000-0005-0000-0000-00002F020000}"/>
    <cellStyle name="Percent 13" xfId="567" xr:uid="{00000000-0005-0000-0000-000030020000}"/>
    <cellStyle name="Percent 14" xfId="568" xr:uid="{00000000-0005-0000-0000-000031020000}"/>
    <cellStyle name="Percent 15" xfId="569" xr:uid="{00000000-0005-0000-0000-000032020000}"/>
    <cellStyle name="Percent 16" xfId="570" xr:uid="{00000000-0005-0000-0000-000033020000}"/>
    <cellStyle name="Percent 17" xfId="571" xr:uid="{00000000-0005-0000-0000-000034020000}"/>
    <cellStyle name="Percent 17 2" xfId="572" xr:uid="{00000000-0005-0000-0000-000035020000}"/>
    <cellStyle name="Percent 17 3" xfId="573" xr:uid="{00000000-0005-0000-0000-000036020000}"/>
    <cellStyle name="Percent 18" xfId="574" xr:uid="{00000000-0005-0000-0000-000037020000}"/>
    <cellStyle name="Percent 18 2" xfId="575" xr:uid="{00000000-0005-0000-0000-000038020000}"/>
    <cellStyle name="Percent 18 3" xfId="576" xr:uid="{00000000-0005-0000-0000-000039020000}"/>
    <cellStyle name="Percent 19" xfId="577" xr:uid="{00000000-0005-0000-0000-00003A020000}"/>
    <cellStyle name="Percent 19 2" xfId="578" xr:uid="{00000000-0005-0000-0000-00003B020000}"/>
    <cellStyle name="Percent 19 3" xfId="579" xr:uid="{00000000-0005-0000-0000-00003C020000}"/>
    <cellStyle name="Percent 2" xfId="4" xr:uid="{00000000-0005-0000-0000-00003D020000}"/>
    <cellStyle name="Percent 2 2" xfId="124" xr:uid="{00000000-0005-0000-0000-00003E020000}"/>
    <cellStyle name="Percent 20" xfId="580" xr:uid="{00000000-0005-0000-0000-00003F020000}"/>
    <cellStyle name="Percent 20 2" xfId="581" xr:uid="{00000000-0005-0000-0000-000040020000}"/>
    <cellStyle name="Percent 20 3" xfId="582" xr:uid="{00000000-0005-0000-0000-000041020000}"/>
    <cellStyle name="Percent 21" xfId="583" xr:uid="{00000000-0005-0000-0000-000042020000}"/>
    <cellStyle name="Percent 21 2" xfId="584" xr:uid="{00000000-0005-0000-0000-000043020000}"/>
    <cellStyle name="Percent 22" xfId="585" xr:uid="{00000000-0005-0000-0000-000044020000}"/>
    <cellStyle name="Percent 23" xfId="586" xr:uid="{00000000-0005-0000-0000-000045020000}"/>
    <cellStyle name="Percent 24" xfId="587" xr:uid="{00000000-0005-0000-0000-000046020000}"/>
    <cellStyle name="Percent 25" xfId="588" xr:uid="{00000000-0005-0000-0000-000047020000}"/>
    <cellStyle name="Percent 26" xfId="589" xr:uid="{00000000-0005-0000-0000-000048020000}"/>
    <cellStyle name="Percent 27" xfId="590" xr:uid="{00000000-0005-0000-0000-000049020000}"/>
    <cellStyle name="Percent 28" xfId="591" xr:uid="{00000000-0005-0000-0000-00004A020000}"/>
    <cellStyle name="Percent 29" xfId="592" xr:uid="{00000000-0005-0000-0000-00004B020000}"/>
    <cellStyle name="Percent 3" xfId="123" xr:uid="{00000000-0005-0000-0000-00004C020000}"/>
    <cellStyle name="Percent 3 2" xfId="593" xr:uid="{00000000-0005-0000-0000-00004D020000}"/>
    <cellStyle name="Percent 3 2 2" xfId="594" xr:uid="{00000000-0005-0000-0000-00004E020000}"/>
    <cellStyle name="Percent 3 3" xfId="595" xr:uid="{00000000-0005-0000-0000-00004F020000}"/>
    <cellStyle name="Percent 30" xfId="596" xr:uid="{00000000-0005-0000-0000-000050020000}"/>
    <cellStyle name="Percent 31" xfId="638" xr:uid="{00000000-0005-0000-0000-000051020000}"/>
    <cellStyle name="Percent 4" xfId="389" xr:uid="{00000000-0005-0000-0000-000052020000}"/>
    <cellStyle name="Percent 4 2" xfId="597" xr:uid="{00000000-0005-0000-0000-000053020000}"/>
    <cellStyle name="Percent 4 2 2" xfId="598" xr:uid="{00000000-0005-0000-0000-000054020000}"/>
    <cellStyle name="Percent 4 3" xfId="599" xr:uid="{00000000-0005-0000-0000-000055020000}"/>
    <cellStyle name="Percent 5" xfId="394" xr:uid="{00000000-0005-0000-0000-000056020000}"/>
    <cellStyle name="Percent 5 2" xfId="600" xr:uid="{00000000-0005-0000-0000-000057020000}"/>
    <cellStyle name="Percent 6" xfId="601" xr:uid="{00000000-0005-0000-0000-000058020000}"/>
    <cellStyle name="Percent 6 2" xfId="602" xr:uid="{00000000-0005-0000-0000-000059020000}"/>
    <cellStyle name="Percent 6 3" xfId="603" xr:uid="{00000000-0005-0000-0000-00005A020000}"/>
    <cellStyle name="Percent 7" xfId="604" xr:uid="{00000000-0005-0000-0000-00005B020000}"/>
    <cellStyle name="Percent 7 2" xfId="605" xr:uid="{00000000-0005-0000-0000-00005C020000}"/>
    <cellStyle name="Percent 7 3" xfId="606" xr:uid="{00000000-0005-0000-0000-00005D020000}"/>
    <cellStyle name="Percent 8" xfId="607" xr:uid="{00000000-0005-0000-0000-00005E020000}"/>
    <cellStyle name="Percent 8 2" xfId="608" xr:uid="{00000000-0005-0000-0000-00005F020000}"/>
    <cellStyle name="Percent 8 3" xfId="609" xr:uid="{00000000-0005-0000-0000-000060020000}"/>
    <cellStyle name="Percent 9" xfId="610" xr:uid="{00000000-0005-0000-0000-000061020000}"/>
    <cellStyle name="Pourcentage_pldt" xfId="611" xr:uid="{00000000-0005-0000-0000-000062020000}"/>
    <cellStyle name="Rates" xfId="612" xr:uid="{00000000-0005-0000-0000-000063020000}"/>
    <cellStyle name="realtime" xfId="613" xr:uid="{00000000-0005-0000-0000-000064020000}"/>
    <cellStyle name="regstoresfromspecstores" xfId="614" xr:uid="{00000000-0005-0000-0000-000065020000}"/>
    <cellStyle name="result" xfId="615" xr:uid="{00000000-0005-0000-0000-000066020000}"/>
    <cellStyle name="RevList" xfId="616" xr:uid="{00000000-0005-0000-0000-000067020000}"/>
    <cellStyle name="RevList 2" xfId="617" xr:uid="{00000000-0005-0000-0000-000068020000}"/>
    <cellStyle name="RevList 2 2" xfId="618" xr:uid="{00000000-0005-0000-0000-000069020000}"/>
    <cellStyle name="rt" xfId="619" xr:uid="{00000000-0005-0000-0000-00006A020000}"/>
    <cellStyle name="SHADEDSTORES" xfId="620" xr:uid="{00000000-0005-0000-0000-00006B020000}"/>
    <cellStyle name="specstores" xfId="621" xr:uid="{00000000-0005-0000-0000-00006C020000}"/>
    <cellStyle name="static" xfId="622" xr:uid="{00000000-0005-0000-0000-00006D020000}"/>
    <cellStyle name="STYLE1" xfId="623" xr:uid="{00000000-0005-0000-0000-00006E020000}"/>
    <cellStyle name="STYLE2" xfId="624" xr:uid="{00000000-0005-0000-0000-00006F020000}"/>
    <cellStyle name="STYLE3" xfId="625" xr:uid="{00000000-0005-0000-0000-000070020000}"/>
    <cellStyle name="STYLE4" xfId="626" xr:uid="{00000000-0005-0000-0000-000071020000}"/>
    <cellStyle name="STYLE5" xfId="627" xr:uid="{00000000-0005-0000-0000-000072020000}"/>
    <cellStyle name="Subtotal" xfId="628" xr:uid="{00000000-0005-0000-0000-000073020000}"/>
    <cellStyle name="Subtotal 2" xfId="629" xr:uid="{00000000-0005-0000-0000-000074020000}"/>
    <cellStyle name="text" xfId="630" xr:uid="{00000000-0005-0000-0000-000075020000}"/>
    <cellStyle name="Title" xfId="7" builtinId="15" customBuiltin="1"/>
    <cellStyle name="Title 2" xfId="390" xr:uid="{00000000-0005-0000-0000-000077020000}"/>
    <cellStyle name="TitreRub" xfId="631" xr:uid="{00000000-0005-0000-0000-000078020000}"/>
    <cellStyle name="TitreTab" xfId="632" xr:uid="{00000000-0005-0000-0000-000079020000}"/>
    <cellStyle name="Topheader" xfId="633" xr:uid="{00000000-0005-0000-0000-00007A020000}"/>
    <cellStyle name="Total" xfId="22" builtinId="25" customBuiltin="1"/>
    <cellStyle name="Total 2" xfId="391" xr:uid="{00000000-0005-0000-0000-00007C020000}"/>
    <cellStyle name="Warning Text" xfId="20" builtinId="11" customBuiltin="1"/>
    <cellStyle name="Warning Text 2" xfId="392" xr:uid="{00000000-0005-0000-0000-00007E020000}"/>
  </cellStyles>
  <dxfs count="0"/>
  <tableStyles count="1" defaultTableStyle="TableStyleMedium2" defaultPivotStyle="PivotStyleLight16">
    <tableStyle name="Invisible" pivot="0" table="0" count="0" xr9:uid="{9B4D3AD9-4633-4ACC-A4D8-E57AC213BA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Monthly/2005/04Apr/Inputs/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08/IRR/09_Sep/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Daily%20cash%20wires/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Local%20Settings/Temporary%20Internet%20Files/Content.IE5/WSYB2LKL/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ments/2009/2009%2012%20December/Financial%20Statements%20Supporting%20Schedules/CCD%20files/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MANAGEMENT_REPORTING/ALModel/2012/Target%20Balances%20FORECA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Kim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TREASURY/Daily%20Cash%20MGMT%20and%20Liquidity/Kim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/>
        </row>
        <row r="63">
          <cell r="D63"/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/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/>
        </row>
        <row r="73">
          <cell r="D73"/>
        </row>
        <row r="74">
          <cell r="D74" t="str">
            <v>true</v>
          </cell>
        </row>
        <row r="75">
          <cell r="D75"/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/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/>
        </row>
        <row r="101">
          <cell r="D101" t="str">
            <v>true</v>
          </cell>
        </row>
        <row r="102">
          <cell r="D102"/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/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/>
        </row>
        <row r="119">
          <cell r="D119"/>
        </row>
        <row r="120">
          <cell r="D120"/>
        </row>
        <row r="121">
          <cell r="D121" t="str">
            <v>true</v>
          </cell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Cash_Other (P600034)</v>
          </cell>
          <cell r="D2">
            <v>164960</v>
          </cell>
        </row>
        <row r="3">
          <cell r="A3" t="str">
            <v>Cash_Treasury (P600033)</v>
          </cell>
          <cell r="D3">
            <v>17759</v>
          </cell>
        </row>
        <row r="4">
          <cell r="A4" t="str">
            <v>Receivables</v>
          </cell>
          <cell r="D4">
            <v>3845</v>
          </cell>
        </row>
        <row r="5">
          <cell r="A5" t="str">
            <v>Loans to Members</v>
          </cell>
          <cell r="D5">
            <v>5069312</v>
          </cell>
        </row>
        <row r="6">
          <cell r="A6" t="str">
            <v>Securitized Mortgages (P400034)</v>
          </cell>
          <cell r="D6">
            <v>560413</v>
          </cell>
        </row>
        <row r="7">
          <cell r="A7" t="str">
            <v>Loan Fees (P400037)</v>
          </cell>
          <cell r="D7">
            <v>-89</v>
          </cell>
        </row>
        <row r="8">
          <cell r="A8" t="str">
            <v>AccInt_Loans (P400003)</v>
          </cell>
          <cell r="D8">
            <v>14437</v>
          </cell>
        </row>
        <row r="9">
          <cell r="A9" t="str">
            <v>Non Performing (P400019)</v>
          </cell>
          <cell r="D9">
            <v>0</v>
          </cell>
        </row>
        <row r="10">
          <cell r="A10" t="str">
            <v>ProvDoubtfulLoans (P400024)</v>
          </cell>
          <cell r="D10">
            <v>-49606</v>
          </cell>
        </row>
        <row r="11">
          <cell r="A11" t="str">
            <v>Commercial Loans_Plan (P00200)</v>
          </cell>
          <cell r="D11">
            <v>0</v>
          </cell>
        </row>
        <row r="12">
          <cell r="A12" t="str">
            <v>Retail Loans_Plan (P00199)</v>
          </cell>
          <cell r="D12">
            <v>0</v>
          </cell>
        </row>
        <row r="13">
          <cell r="A13" t="str">
            <v>Commercial LOCs_Plan (P700201)</v>
          </cell>
          <cell r="D13">
            <v>0</v>
          </cell>
        </row>
        <row r="14">
          <cell r="A14" t="str">
            <v>Commercial Chequing LOC (P700020)</v>
          </cell>
          <cell r="D14">
            <v>346963</v>
          </cell>
        </row>
        <row r="15">
          <cell r="A15" t="str">
            <v>Commercial Lines Of Credit (P700024)</v>
          </cell>
          <cell r="D15">
            <v>48767</v>
          </cell>
        </row>
        <row r="16">
          <cell r="A16" t="str">
            <v>Commercial Maxi LOC (P700025)</v>
          </cell>
          <cell r="D16">
            <v>168</v>
          </cell>
        </row>
        <row r="17">
          <cell r="A17" t="str">
            <v>Commercial US Cheq LOCs (P700070)</v>
          </cell>
          <cell r="D17">
            <v>3494</v>
          </cell>
        </row>
        <row r="18">
          <cell r="A18" t="str">
            <v>Business Adv Plus LOC (P700163)</v>
          </cell>
          <cell r="D18">
            <v>0</v>
          </cell>
        </row>
        <row r="19">
          <cell r="A19" t="str">
            <v>Retail US Cheq LOCs (P700123)</v>
          </cell>
          <cell r="D19">
            <v>20</v>
          </cell>
        </row>
        <row r="20">
          <cell r="A20" t="str">
            <v>Meritline Home Equity (P700064)</v>
          </cell>
          <cell r="D20">
            <v>141115</v>
          </cell>
        </row>
        <row r="21">
          <cell r="A21" t="str">
            <v>Meritline Regular (P700065)</v>
          </cell>
          <cell r="D21">
            <v>12676</v>
          </cell>
        </row>
        <row r="22">
          <cell r="A22" t="str">
            <v>Retail Chequing LOC (P700083)</v>
          </cell>
          <cell r="D22">
            <v>455</v>
          </cell>
        </row>
        <row r="23">
          <cell r="A23" t="str">
            <v>Retail Maxi LOC (P700085)</v>
          </cell>
          <cell r="D23">
            <v>7138</v>
          </cell>
        </row>
        <row r="24">
          <cell r="A24" t="str">
            <v>MaxiMNLOC (P700060)</v>
          </cell>
          <cell r="D24">
            <v>528216</v>
          </cell>
        </row>
        <row r="25">
          <cell r="A25" t="str">
            <v>Retail LOCs_Plan (P00202)</v>
          </cell>
          <cell r="D25">
            <v>0</v>
          </cell>
        </row>
        <row r="26">
          <cell r="A26" t="str">
            <v>RSP Line of Credit (P700090)</v>
          </cell>
          <cell r="D26">
            <v>2977</v>
          </cell>
        </row>
        <row r="27">
          <cell r="A27" t="str">
            <v>Retail Mortgages_Plan (P00203)</v>
          </cell>
          <cell r="D27">
            <v>0</v>
          </cell>
        </row>
        <row r="28">
          <cell r="A28" t="str">
            <v>Commercial Demand (P700021)</v>
          </cell>
          <cell r="D28">
            <v>296567</v>
          </cell>
        </row>
        <row r="29">
          <cell r="A29" t="str">
            <v>Small Business Demand Loan (P700094)</v>
          </cell>
          <cell r="D29">
            <v>102</v>
          </cell>
        </row>
        <row r="30">
          <cell r="A30" t="str">
            <v>Commercial Installment Loan (P700023)</v>
          </cell>
          <cell r="D30">
            <v>1019935</v>
          </cell>
        </row>
        <row r="31">
          <cell r="A31" t="str">
            <v>Retail Personal Demand Loan (P700086)</v>
          </cell>
          <cell r="D31">
            <v>8065</v>
          </cell>
        </row>
        <row r="32">
          <cell r="A32" t="str">
            <v>Retail Suspense Loans (P700115)</v>
          </cell>
          <cell r="D32">
            <v>1616</v>
          </cell>
        </row>
        <row r="33">
          <cell r="A33" t="str">
            <v>Retail Personal Installment Loan (P700087)</v>
          </cell>
          <cell r="D33">
            <v>74454</v>
          </cell>
        </row>
        <row r="34">
          <cell r="A34" t="str">
            <v>Bridge Loans - Retail (P700013)</v>
          </cell>
          <cell r="D34">
            <v>483</v>
          </cell>
        </row>
        <row r="35">
          <cell r="A35" t="str">
            <v>Car Loans (P700015)</v>
          </cell>
          <cell r="D35">
            <v>22185</v>
          </cell>
        </row>
        <row r="36">
          <cell r="A36" t="str">
            <v>RSP Loans (P700091)</v>
          </cell>
          <cell r="D36">
            <v>1823</v>
          </cell>
        </row>
        <row r="37">
          <cell r="A37" t="str">
            <v>Student Loans - Government (P700097)</v>
          </cell>
          <cell r="D37">
            <v>6</v>
          </cell>
        </row>
        <row r="38">
          <cell r="A38" t="str">
            <v>Student Loans - NCU (P700098)</v>
          </cell>
          <cell r="D38">
            <v>7744</v>
          </cell>
        </row>
        <row r="39">
          <cell r="A39" t="str">
            <v>1st Mortgage - Commercial (P700001)</v>
          </cell>
          <cell r="D39">
            <v>76563</v>
          </cell>
        </row>
        <row r="40">
          <cell r="A40" t="str">
            <v>1st Mortgage - Farm (P700002)</v>
          </cell>
          <cell r="D40">
            <v>6751</v>
          </cell>
        </row>
        <row r="41">
          <cell r="A41" t="str">
            <v>2nd Mortgage - Commercial (P700005)</v>
          </cell>
          <cell r="D41">
            <v>0</v>
          </cell>
        </row>
        <row r="42">
          <cell r="A42" t="str">
            <v>Agricultural VRM (P700012)</v>
          </cell>
          <cell r="D42">
            <v>674</v>
          </cell>
        </row>
        <row r="43">
          <cell r="A43" t="str">
            <v>Commerical VRM (P700026)</v>
          </cell>
          <cell r="D43">
            <v>1697</v>
          </cell>
        </row>
        <row r="44">
          <cell r="A44" t="str">
            <v>2nd Mortgage - Regular (P700007)</v>
          </cell>
          <cell r="D44">
            <v>12494</v>
          </cell>
        </row>
        <row r="45">
          <cell r="A45" t="str">
            <v>Retail Fixed 1st Mortgage (P700084)</v>
          </cell>
          <cell r="D45">
            <v>1580979</v>
          </cell>
        </row>
        <row r="46">
          <cell r="A46" t="str">
            <v>Variable Rate Mortgages (P700109)</v>
          </cell>
          <cell r="D46">
            <v>340028</v>
          </cell>
        </row>
        <row r="47">
          <cell r="A47" t="str">
            <v>Investments - other loans and receivables</v>
          </cell>
          <cell r="D47">
            <v>472830</v>
          </cell>
        </row>
        <row r="48">
          <cell r="A48" t="str">
            <v>Cumis (P300044)</v>
          </cell>
          <cell r="D48">
            <v>1220</v>
          </cell>
        </row>
        <row r="49">
          <cell r="A49" t="str">
            <v>Liquidity reserve/long term (P300043)</v>
          </cell>
          <cell r="D49">
            <v>471611</v>
          </cell>
        </row>
        <row r="50">
          <cell r="A50" t="str">
            <v>Foreign Exchange - Invs (P300042)</v>
          </cell>
          <cell r="D50">
            <v>0</v>
          </cell>
        </row>
        <row r="51">
          <cell r="A51" t="str">
            <v>Accrued Interest _Invs (P300041)</v>
          </cell>
          <cell r="D51">
            <v>0</v>
          </cell>
        </row>
        <row r="52">
          <cell r="A52" t="str">
            <v>Derivative Instrument Assets</v>
          </cell>
          <cell r="D52">
            <v>28542</v>
          </cell>
        </row>
        <row r="53">
          <cell r="A53" t="str">
            <v>Investments Available for sale</v>
          </cell>
          <cell r="D53">
            <v>33380</v>
          </cell>
        </row>
        <row r="54">
          <cell r="A54" t="str">
            <v>Other Investments (P300046)</v>
          </cell>
          <cell r="D54">
            <v>177</v>
          </cell>
        </row>
        <row r="55">
          <cell r="A55" t="str">
            <v>Central 1 Shares (P300045)</v>
          </cell>
          <cell r="D55">
            <v>33203</v>
          </cell>
        </row>
        <row r="56">
          <cell r="A56" t="str">
            <v>Investments in associates</v>
          </cell>
          <cell r="D56">
            <v>22260</v>
          </cell>
        </row>
        <row r="57">
          <cell r="A57" t="str">
            <v>Investment in Joint Venture</v>
          </cell>
          <cell r="D57">
            <v>2037</v>
          </cell>
        </row>
        <row r="58">
          <cell r="A58" t="str">
            <v>Intangible Assets</v>
          </cell>
          <cell r="D58">
            <v>1449</v>
          </cell>
        </row>
        <row r="59">
          <cell r="A59" t="str">
            <v>Property, Plant and Equipment</v>
          </cell>
          <cell r="D59">
            <v>22856</v>
          </cell>
        </row>
        <row r="60">
          <cell r="A60" t="str">
            <v>Capital Lease Equipment (P600057)</v>
          </cell>
          <cell r="D60">
            <v>3294</v>
          </cell>
        </row>
        <row r="61">
          <cell r="A61" t="str">
            <v>Automobiles (P600056)</v>
          </cell>
          <cell r="D61">
            <v>10</v>
          </cell>
        </row>
        <row r="62">
          <cell r="A62" t="str">
            <v>Signage (P600047)</v>
          </cell>
          <cell r="D62">
            <v>158</v>
          </cell>
        </row>
        <row r="63">
          <cell r="A63" t="str">
            <v>Other Fixed Assets (P600046)</v>
          </cell>
          <cell r="D63">
            <v>-49912</v>
          </cell>
        </row>
        <row r="64">
          <cell r="A64" t="str">
            <v>Banking System Software (P600045)</v>
          </cell>
          <cell r="D64">
            <v>7386</v>
          </cell>
        </row>
        <row r="65">
          <cell r="A65" t="str">
            <v>Peripheral Equipment (P600044)</v>
          </cell>
          <cell r="D65">
            <v>185</v>
          </cell>
        </row>
        <row r="66">
          <cell r="A66" t="str">
            <v>PC Equipment (P600042)</v>
          </cell>
          <cell r="D66">
            <v>14365</v>
          </cell>
        </row>
        <row r="67">
          <cell r="A67" t="str">
            <v>ABM Equipment (P600040)</v>
          </cell>
          <cell r="D67">
            <v>866</v>
          </cell>
        </row>
        <row r="68">
          <cell r="A68" t="str">
            <v>Furniture (P600039)</v>
          </cell>
          <cell r="D68">
            <v>6253</v>
          </cell>
        </row>
        <row r="69">
          <cell r="A69" t="str">
            <v>Equipment (P600038)</v>
          </cell>
          <cell r="D69">
            <v>8081</v>
          </cell>
        </row>
        <row r="70">
          <cell r="A70" t="str">
            <v>Building Improvements (P600037)</v>
          </cell>
          <cell r="D70">
            <v>6106</v>
          </cell>
        </row>
        <row r="71">
          <cell r="A71" t="str">
            <v>Building (P600036)</v>
          </cell>
          <cell r="D71">
            <v>8861</v>
          </cell>
        </row>
        <row r="72">
          <cell r="A72" t="str">
            <v>Land (P600035)</v>
          </cell>
          <cell r="D72">
            <v>2433</v>
          </cell>
        </row>
        <row r="73">
          <cell r="A73" t="str">
            <v>Leasehold Improvements (P600041)</v>
          </cell>
          <cell r="D73">
            <v>14770</v>
          </cell>
        </row>
        <row r="74">
          <cell r="A74" t="str">
            <v>Deferred Income Tax Assets</v>
          </cell>
          <cell r="D74">
            <v>4398</v>
          </cell>
        </row>
        <row r="75">
          <cell r="A75" t="str">
            <v>Other Assets</v>
          </cell>
          <cell r="D75">
            <v>2985</v>
          </cell>
        </row>
        <row r="76">
          <cell r="A76" t="str">
            <v>TOTAL ASSETS</v>
          </cell>
          <cell r="D76">
            <v>5846613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 Resources</v>
          </cell>
          <cell r="D2">
            <v>182719000</v>
          </cell>
        </row>
        <row r="3">
          <cell r="A3" t="str">
            <v>Cash_Other (P600034)</v>
          </cell>
          <cell r="D3">
            <v>164960000</v>
          </cell>
        </row>
        <row r="4">
          <cell r="A4" t="str">
            <v>Cash_Treasury (P600033)</v>
          </cell>
          <cell r="D4">
            <v>17759000</v>
          </cell>
        </row>
        <row r="5">
          <cell r="A5" t="str">
            <v>Receivables</v>
          </cell>
          <cell r="D5">
            <v>3845000</v>
          </cell>
        </row>
        <row r="6">
          <cell r="A6" t="str">
            <v>Loans to Members</v>
          </cell>
          <cell r="D6">
            <v>5069312000</v>
          </cell>
        </row>
        <row r="7">
          <cell r="A7" t="str">
            <v>Securitized Mortgages (P400034)</v>
          </cell>
          <cell r="D7">
            <v>560413000</v>
          </cell>
        </row>
        <row r="8">
          <cell r="A8" t="str">
            <v>Loan Fees (P400037)</v>
          </cell>
          <cell r="D8">
            <v>-89000</v>
          </cell>
        </row>
        <row r="9">
          <cell r="A9" t="str">
            <v>AccInt_Loans (P400003)</v>
          </cell>
          <cell r="D9">
            <v>14437000</v>
          </cell>
        </row>
        <row r="10">
          <cell r="A10" t="str">
            <v>Non Performing (P400019)</v>
          </cell>
          <cell r="D10">
            <v>0</v>
          </cell>
        </row>
        <row r="11">
          <cell r="A11" t="str">
            <v>ProvDoubtfulLoans (P400024)</v>
          </cell>
          <cell r="D11">
            <v>-49606000</v>
          </cell>
        </row>
        <row r="12">
          <cell r="A12" t="str">
            <v>Commercial Loans_Plan (P00200)</v>
          </cell>
          <cell r="D12">
            <v>0</v>
          </cell>
        </row>
        <row r="13">
          <cell r="A13" t="str">
            <v>Retail Loans_Plan (P00199)</v>
          </cell>
          <cell r="D13">
            <v>0</v>
          </cell>
        </row>
        <row r="14">
          <cell r="A14" t="str">
            <v>Commercial LOCs_Plan (P700201)</v>
          </cell>
          <cell r="D14">
            <v>0</v>
          </cell>
        </row>
        <row r="15">
          <cell r="A15" t="str">
            <v>Commercial Chequing LOC (P700020)</v>
          </cell>
          <cell r="D15">
            <v>346963000</v>
          </cell>
        </row>
        <row r="16">
          <cell r="A16" t="str">
            <v>Commercial Lines Of Credit (P700024)</v>
          </cell>
          <cell r="D16">
            <v>48767000</v>
          </cell>
        </row>
        <row r="17">
          <cell r="A17" t="str">
            <v>Commercial Maxi LOC (P700025)</v>
          </cell>
          <cell r="D17">
            <v>168000</v>
          </cell>
        </row>
        <row r="18">
          <cell r="A18" t="str">
            <v>Commercial US Cheq LOCs (P700070)</v>
          </cell>
          <cell r="D18">
            <v>3494000</v>
          </cell>
        </row>
        <row r="19">
          <cell r="A19" t="str">
            <v>Business Adv Plus LOC (P700163)</v>
          </cell>
          <cell r="D19">
            <v>0</v>
          </cell>
        </row>
        <row r="20">
          <cell r="A20" t="str">
            <v>Retail US Cheq LOCs (P700123)</v>
          </cell>
          <cell r="D20">
            <v>20000</v>
          </cell>
        </row>
        <row r="21">
          <cell r="A21" t="str">
            <v>Meritline Home Equity (P700064)</v>
          </cell>
          <cell r="D21">
            <v>141115000</v>
          </cell>
        </row>
        <row r="22">
          <cell r="A22" t="str">
            <v>Meritline Regular (P700065)</v>
          </cell>
          <cell r="D22">
            <v>12676000</v>
          </cell>
        </row>
        <row r="23">
          <cell r="A23" t="str">
            <v>Retail Chequing LOC (P700083)</v>
          </cell>
          <cell r="D23">
            <v>455000</v>
          </cell>
        </row>
        <row r="24">
          <cell r="A24" t="str">
            <v>Retail Maxi LOC (P700085)</v>
          </cell>
          <cell r="D24">
            <v>7138000</v>
          </cell>
        </row>
        <row r="25">
          <cell r="A25" t="str">
            <v>MaxiMNLOC (P700060)</v>
          </cell>
          <cell r="D25">
            <v>528216000</v>
          </cell>
        </row>
        <row r="26">
          <cell r="A26" t="str">
            <v>Retail LOCs_Plan (P00202)</v>
          </cell>
          <cell r="D26">
            <v>0</v>
          </cell>
        </row>
        <row r="27">
          <cell r="A27" t="str">
            <v>RSP Line of Credit (P700090)</v>
          </cell>
          <cell r="D27">
            <v>2977000</v>
          </cell>
        </row>
        <row r="28">
          <cell r="A28" t="str">
            <v>Retail Mortgages_Plan (P00203)</v>
          </cell>
          <cell r="D28">
            <v>0</v>
          </cell>
        </row>
        <row r="29">
          <cell r="A29" t="str">
            <v>Commercial Demand (P700021)</v>
          </cell>
          <cell r="D29">
            <v>296567000</v>
          </cell>
        </row>
        <row r="30">
          <cell r="A30" t="str">
            <v>Small Business Demand Loan (P700094)</v>
          </cell>
          <cell r="D30">
            <v>102000</v>
          </cell>
        </row>
        <row r="31">
          <cell r="A31" t="str">
            <v>Commercial Installment Loan (P700023)</v>
          </cell>
          <cell r="D31">
            <v>1019935000</v>
          </cell>
        </row>
        <row r="32">
          <cell r="A32" t="str">
            <v>Retail Personal Demand Loan (P700086)</v>
          </cell>
          <cell r="D32">
            <v>8065000</v>
          </cell>
        </row>
        <row r="33">
          <cell r="A33" t="str">
            <v>Retail Suspense Loans (P700115)</v>
          </cell>
          <cell r="D33">
            <v>1616000</v>
          </cell>
        </row>
        <row r="34">
          <cell r="A34" t="str">
            <v>Retail Personal Installment Loan (P700087)</v>
          </cell>
          <cell r="D34">
            <v>74454000</v>
          </cell>
        </row>
        <row r="35">
          <cell r="A35" t="str">
            <v>Bridge Loans - Retail (P700013)</v>
          </cell>
          <cell r="D35">
            <v>483000</v>
          </cell>
        </row>
        <row r="36">
          <cell r="A36" t="str">
            <v>Car Loans (P700015)</v>
          </cell>
          <cell r="D36">
            <v>22185000</v>
          </cell>
        </row>
        <row r="37">
          <cell r="A37" t="str">
            <v>RSP Loans (P700091)</v>
          </cell>
          <cell r="D37">
            <v>1823000</v>
          </cell>
        </row>
        <row r="38">
          <cell r="A38" t="str">
            <v>Student Loans - Government (P700097)</v>
          </cell>
          <cell r="D38">
            <v>6000</v>
          </cell>
        </row>
        <row r="39">
          <cell r="A39" t="str">
            <v>Student Loans - NCU (P700098)</v>
          </cell>
          <cell r="D39">
            <v>7744000</v>
          </cell>
        </row>
        <row r="40">
          <cell r="A40" t="str">
            <v>1st Mortgage - Commercial (P700001)</v>
          </cell>
          <cell r="D40">
            <v>76563000</v>
          </cell>
        </row>
        <row r="41">
          <cell r="A41" t="str">
            <v>1st Mortgage - Farm (P700002)</v>
          </cell>
          <cell r="D41">
            <v>6751000</v>
          </cell>
        </row>
        <row r="42">
          <cell r="A42" t="str">
            <v>2nd Mortgage - Commercial (P700005)</v>
          </cell>
          <cell r="D42">
            <v>0</v>
          </cell>
        </row>
        <row r="43">
          <cell r="A43" t="str">
            <v>Agricultural VRM (P700012)</v>
          </cell>
          <cell r="D43">
            <v>674000</v>
          </cell>
        </row>
        <row r="44">
          <cell r="A44" t="str">
            <v>Commerical VRM (P700026)</v>
          </cell>
          <cell r="D44">
            <v>1697000</v>
          </cell>
        </row>
        <row r="45">
          <cell r="A45" t="str">
            <v>2nd Mortgage - Regular (P700007)</v>
          </cell>
          <cell r="D45">
            <v>12494000</v>
          </cell>
        </row>
        <row r="46">
          <cell r="A46" t="str">
            <v>Retail Fixed 1st Mortgage (P700084)</v>
          </cell>
          <cell r="D46">
            <v>1580979000</v>
          </cell>
        </row>
        <row r="47">
          <cell r="A47" t="str">
            <v>Variable Rate Mortgages (P700109)</v>
          </cell>
          <cell r="D47">
            <v>340028000</v>
          </cell>
        </row>
        <row r="48">
          <cell r="A48" t="str">
            <v>Investments - other loans and receivables</v>
          </cell>
          <cell r="D48">
            <v>472830000</v>
          </cell>
        </row>
        <row r="49">
          <cell r="A49" t="str">
            <v>Cumis (P300044)</v>
          </cell>
          <cell r="D49">
            <v>1220000</v>
          </cell>
        </row>
        <row r="50">
          <cell r="A50" t="str">
            <v>Liquidity reserve/long term (P300043)</v>
          </cell>
          <cell r="D50">
            <v>471611000</v>
          </cell>
        </row>
        <row r="51">
          <cell r="A51" t="str">
            <v>Foreign Exchange - Invs (P300042)</v>
          </cell>
          <cell r="D51">
            <v>0</v>
          </cell>
        </row>
        <row r="52">
          <cell r="A52" t="str">
            <v>Accrued Interest _Invs (P300041)</v>
          </cell>
          <cell r="D52">
            <v>0</v>
          </cell>
        </row>
        <row r="53">
          <cell r="A53" t="str">
            <v>Derivative Instrument Assets</v>
          </cell>
          <cell r="D53">
            <v>28542000</v>
          </cell>
        </row>
        <row r="54">
          <cell r="A54" t="str">
            <v>Investments Available for sale</v>
          </cell>
          <cell r="D54">
            <v>33380000</v>
          </cell>
        </row>
        <row r="55">
          <cell r="A55" t="str">
            <v>Other Investments (P300046)</v>
          </cell>
          <cell r="D55">
            <v>177000</v>
          </cell>
        </row>
        <row r="56">
          <cell r="A56" t="str">
            <v>Central 1 Shares (P300045)</v>
          </cell>
          <cell r="D56">
            <v>33203000</v>
          </cell>
        </row>
        <row r="57">
          <cell r="A57" t="str">
            <v>Investments in associates</v>
          </cell>
          <cell r="D57">
            <v>22260000</v>
          </cell>
        </row>
        <row r="58">
          <cell r="A58" t="str">
            <v>Investment in Joint Venture</v>
          </cell>
          <cell r="D58">
            <v>2037000</v>
          </cell>
        </row>
        <row r="59">
          <cell r="A59" t="str">
            <v>Intangible Assets</v>
          </cell>
          <cell r="D59">
            <v>1449000</v>
          </cell>
        </row>
        <row r="60">
          <cell r="A60" t="str">
            <v>Property, Plant and Equipment</v>
          </cell>
          <cell r="D60">
            <v>22856000</v>
          </cell>
        </row>
        <row r="61">
          <cell r="A61" t="str">
            <v>Deferred Income Tax Assets</v>
          </cell>
          <cell r="D61">
            <v>4398000</v>
          </cell>
        </row>
        <row r="62">
          <cell r="A62" t="str">
            <v>Other Assets</v>
          </cell>
          <cell r="D62">
            <v>2985000</v>
          </cell>
        </row>
        <row r="63">
          <cell r="A63" t="str">
            <v>TOTAL ASSETS</v>
          </cell>
          <cell r="D63">
            <v>5846613000</v>
          </cell>
        </row>
        <row r="64">
          <cell r="D64">
            <v>0</v>
          </cell>
        </row>
        <row r="65">
          <cell r="A65" t="str">
            <v>Securitized Mortgages</v>
          </cell>
          <cell r="D65">
            <v>560413000</v>
          </cell>
        </row>
        <row r="66">
          <cell r="A66" t="str">
            <v>Wealth</v>
          </cell>
          <cell r="D66">
            <v>640083000</v>
          </cell>
        </row>
        <row r="67">
          <cell r="A67" t="str">
            <v>TOTAL ASSETS UNDER MANAGEMENT</v>
          </cell>
          <cell r="D67">
            <v>6486696000</v>
          </cell>
        </row>
        <row r="68">
          <cell r="D68">
            <v>0</v>
          </cell>
        </row>
        <row r="69">
          <cell r="A69" t="str">
            <v>LOANS OWNED AND MANAGED</v>
          </cell>
          <cell r="D69">
            <v>0</v>
          </cell>
        </row>
        <row r="70">
          <cell r="A70" t="str">
            <v>Retail Loans</v>
          </cell>
          <cell r="D70">
            <v>116377000</v>
          </cell>
        </row>
        <row r="71">
          <cell r="A71" t="str">
            <v>Retail LOCs</v>
          </cell>
          <cell r="D71">
            <v>692596000</v>
          </cell>
        </row>
        <row r="72">
          <cell r="A72" t="str">
            <v>Retail Mortgages</v>
          </cell>
          <cell r="D72">
            <v>1933501000</v>
          </cell>
        </row>
        <row r="73">
          <cell r="A73" t="str">
            <v>All Retail Loans</v>
          </cell>
          <cell r="D73">
            <v>3302887000</v>
          </cell>
        </row>
        <row r="74">
          <cell r="A74" t="str">
            <v>All Retail and Commercial Loans</v>
          </cell>
          <cell r="D74">
            <v>5629725000</v>
          </cell>
        </row>
        <row r="75">
          <cell r="D75">
            <v>0</v>
          </cell>
        </row>
        <row r="76">
          <cell r="A76" t="str">
            <v>LIABILITIES</v>
          </cell>
          <cell r="D76">
            <v>0</v>
          </cell>
        </row>
        <row r="77">
          <cell r="D77">
            <v>0</v>
          </cell>
        </row>
        <row r="78">
          <cell r="A78" t="str">
            <v>Total Deposits</v>
          </cell>
          <cell r="D78">
            <v>4754673000</v>
          </cell>
        </row>
        <row r="79">
          <cell r="A79" t="str">
            <v xml:space="preserve">   Demand</v>
          </cell>
          <cell r="D79">
            <v>2037084000</v>
          </cell>
        </row>
        <row r="80">
          <cell r="A80" t="str">
            <v>Comm Cheq_Plan (P600100)</v>
          </cell>
          <cell r="D80">
            <v>0</v>
          </cell>
        </row>
        <row r="81">
          <cell r="A81" t="str">
            <v>PAFT Product - Business (P500016)</v>
          </cell>
          <cell r="D81">
            <v>995000</v>
          </cell>
        </row>
        <row r="82">
          <cell r="A82" t="str">
            <v>Retail Chequing_Plan (P600103)</v>
          </cell>
          <cell r="D82">
            <v>0</v>
          </cell>
        </row>
        <row r="83">
          <cell r="A83" t="str">
            <v>cheqagri (P700016)</v>
          </cell>
          <cell r="D83">
            <v>5360000</v>
          </cell>
        </row>
        <row r="84">
          <cell r="A84" t="str">
            <v>cheqbusiness (P700017)</v>
          </cell>
          <cell r="D84">
            <v>236084000</v>
          </cell>
        </row>
        <row r="85">
          <cell r="A85" t="str">
            <v>cheqchurch (P700018)</v>
          </cell>
          <cell r="D85">
            <v>7448000</v>
          </cell>
        </row>
        <row r="86">
          <cell r="A86" t="str">
            <v>maxiagri (P700056)</v>
          </cell>
          <cell r="D86">
            <v>58000</v>
          </cell>
        </row>
        <row r="87">
          <cell r="A87" t="str">
            <v>maxibusiness (P700057)</v>
          </cell>
          <cell r="D87">
            <v>745000</v>
          </cell>
        </row>
        <row r="88">
          <cell r="A88" t="str">
            <v>maxichurch (P700058)</v>
          </cell>
          <cell r="D88">
            <v>619000</v>
          </cell>
        </row>
        <row r="89">
          <cell r="A89" t="str">
            <v>Mortgage Escrow (P700116)</v>
          </cell>
          <cell r="D89">
            <v>7612000</v>
          </cell>
        </row>
        <row r="90">
          <cell r="A90" t="str">
            <v>cheqregular/package/plus (P700019)</v>
          </cell>
          <cell r="D90">
            <v>44150000</v>
          </cell>
        </row>
        <row r="91">
          <cell r="A91" t="str">
            <v>MaxiMN (P700059)</v>
          </cell>
          <cell r="D91">
            <v>-981000</v>
          </cell>
        </row>
        <row r="92">
          <cell r="A92" t="str">
            <v>maxipackage/plus/reg (P700061)</v>
          </cell>
          <cell r="D92">
            <v>262887000</v>
          </cell>
        </row>
        <row r="93">
          <cell r="A93" t="str">
            <v>Ret Other Plan (P600666)</v>
          </cell>
          <cell r="D93">
            <v>0</v>
          </cell>
        </row>
        <row r="94">
          <cell r="A94" t="str">
            <v>Advtgeplus-agri USD (P700143)</v>
          </cell>
          <cell r="D94">
            <v>0</v>
          </cell>
        </row>
        <row r="95">
          <cell r="A95" t="str">
            <v>Advtgeplus-business USD (P700144)</v>
          </cell>
          <cell r="D95">
            <v>3924000</v>
          </cell>
        </row>
        <row r="96">
          <cell r="A96" t="str">
            <v>Advantageplus-agri (P700137)</v>
          </cell>
          <cell r="D96">
            <v>15645000</v>
          </cell>
        </row>
        <row r="97">
          <cell r="A97" t="str">
            <v>Advantageplus-business (P700138)</v>
          </cell>
          <cell r="D97">
            <v>191355000</v>
          </cell>
        </row>
        <row r="98">
          <cell r="A98" t="str">
            <v>Advantageplus-Church (P700139)</v>
          </cell>
          <cell r="D98">
            <v>3040000</v>
          </cell>
        </row>
        <row r="99">
          <cell r="A99" t="str">
            <v>Advantageplus-Reg (P700141)</v>
          </cell>
          <cell r="D99">
            <v>5271000</v>
          </cell>
        </row>
        <row r="100">
          <cell r="A100" t="str">
            <v>Advantageplus-Orgspec (P700142)</v>
          </cell>
          <cell r="D100">
            <v>4076000</v>
          </cell>
        </row>
        <row r="101">
          <cell r="A101" t="str">
            <v>Advntgeagri (P700008)</v>
          </cell>
          <cell r="D101">
            <v>1117000</v>
          </cell>
        </row>
        <row r="102">
          <cell r="A102" t="str">
            <v>Advntgebusiness (P700009)</v>
          </cell>
          <cell r="D102">
            <v>56858000</v>
          </cell>
        </row>
        <row r="103">
          <cell r="A103" t="str">
            <v>Advntgechurch (P700010)</v>
          </cell>
          <cell r="D103">
            <v>8033000</v>
          </cell>
        </row>
        <row r="104">
          <cell r="A104" t="str">
            <v>plan24agri (P700071)</v>
          </cell>
          <cell r="D104">
            <v>7000</v>
          </cell>
        </row>
        <row r="105">
          <cell r="A105" t="str">
            <v>plan24business (P700072)</v>
          </cell>
          <cell r="D105">
            <v>412000</v>
          </cell>
        </row>
        <row r="106">
          <cell r="A106" t="str">
            <v>plan24church (P700073)</v>
          </cell>
          <cell r="D106">
            <v>82000</v>
          </cell>
        </row>
        <row r="107">
          <cell r="A107" t="str">
            <v>uscheqagri (P700105)</v>
          </cell>
          <cell r="D107">
            <v>252000</v>
          </cell>
        </row>
        <row r="108">
          <cell r="A108" t="str">
            <v>uscheqbusiness (P700106)</v>
          </cell>
          <cell r="D108">
            <v>36412000</v>
          </cell>
        </row>
        <row r="109">
          <cell r="A109" t="str">
            <v>uscheqchurch (P700107)</v>
          </cell>
          <cell r="D109">
            <v>165000</v>
          </cell>
        </row>
        <row r="110">
          <cell r="A110" t="str">
            <v>us savingsagri (P700101)</v>
          </cell>
          <cell r="D110">
            <v>138000</v>
          </cell>
        </row>
        <row r="111">
          <cell r="A111" t="str">
            <v>us savingsbusiness (P700102)</v>
          </cell>
          <cell r="D111">
            <v>1416000</v>
          </cell>
        </row>
        <row r="112">
          <cell r="A112" t="str">
            <v>us savingschurch (P700103)</v>
          </cell>
          <cell r="D112">
            <v>18000</v>
          </cell>
        </row>
        <row r="113">
          <cell r="A113" t="str">
            <v>Cais (P700014)</v>
          </cell>
          <cell r="D113">
            <v>2291000</v>
          </cell>
        </row>
        <row r="114">
          <cell r="A114" t="str">
            <v>Advntgeregular (P700011)</v>
          </cell>
          <cell r="D114">
            <v>534150000</v>
          </cell>
        </row>
        <row r="115">
          <cell r="A115" t="str">
            <v>On-line Advantage (P700159)</v>
          </cell>
          <cell r="D115">
            <v>308704000</v>
          </cell>
        </row>
        <row r="116">
          <cell r="A116" t="str">
            <v>RSP On-line Advantage (P700160)</v>
          </cell>
          <cell r="D116">
            <v>24621000</v>
          </cell>
        </row>
        <row r="117">
          <cell r="A117" t="str">
            <v>TFSA On-line Advantage (P700161)</v>
          </cell>
          <cell r="D117">
            <v>24918000</v>
          </cell>
        </row>
        <row r="118">
          <cell r="A118" t="str">
            <v>Unclaimed Accounts (P700117)</v>
          </cell>
          <cell r="D118">
            <v>604000</v>
          </cell>
        </row>
        <row r="119">
          <cell r="A119" t="str">
            <v>plan24regular (P700074)</v>
          </cell>
          <cell r="D119">
            <v>54614000</v>
          </cell>
        </row>
        <row r="120">
          <cell r="A120" t="str">
            <v>uscheqregular (P700108)</v>
          </cell>
          <cell r="D120">
            <v>32155000</v>
          </cell>
        </row>
        <row r="121">
          <cell r="A121" t="str">
            <v>us savingsregular (P700104)</v>
          </cell>
          <cell r="D121">
            <v>8834000</v>
          </cell>
        </row>
        <row r="122">
          <cell r="A122" t="str">
            <v>TFSA adv savings (P700126)</v>
          </cell>
          <cell r="D122">
            <v>44950000</v>
          </cell>
        </row>
        <row r="123">
          <cell r="A123" t="str">
            <v>resp variable (P700082)</v>
          </cell>
          <cell r="D123">
            <v>19999000</v>
          </cell>
        </row>
        <row r="124">
          <cell r="A124" t="str">
            <v>rif variable (P700089)</v>
          </cell>
          <cell r="D124">
            <v>9731000</v>
          </cell>
        </row>
        <row r="125">
          <cell r="A125" t="str">
            <v>rsp variable (P700092)</v>
          </cell>
          <cell r="D125">
            <v>78318000</v>
          </cell>
        </row>
        <row r="126">
          <cell r="A126" t="str">
            <v xml:space="preserve">   Term</v>
          </cell>
          <cell r="D126">
            <v>2676506000</v>
          </cell>
        </row>
        <row r="127">
          <cell r="A127" t="str">
            <v>Premium Flexi_Plan (P600105)</v>
          </cell>
          <cell r="D127">
            <v>0</v>
          </cell>
        </row>
        <row r="128">
          <cell r="A128" t="str">
            <v>Rate Builders_Plan (P00106)</v>
          </cell>
          <cell r="D128">
            <v>0</v>
          </cell>
        </row>
        <row r="129">
          <cell r="A129" t="str">
            <v>Other Long Term_Unamtzd Prem Deriv Cntrct (P600048)</v>
          </cell>
          <cell r="D129">
            <v>-17604000</v>
          </cell>
        </row>
        <row r="130">
          <cell r="A130" t="str">
            <v>Other Long Term_Plan (P6000108)</v>
          </cell>
          <cell r="D130">
            <v>0</v>
          </cell>
        </row>
        <row r="131">
          <cell r="A131" t="str">
            <v>Short Term_Plan (P600109)</v>
          </cell>
          <cell r="D131">
            <v>0</v>
          </cell>
        </row>
        <row r="132">
          <cell r="A132" t="str">
            <v>Premium Flexi_TFSA (P700127)</v>
          </cell>
          <cell r="D132">
            <v>21135000</v>
          </cell>
        </row>
        <row r="133">
          <cell r="A133" t="str">
            <v>Premium flexis (P700075)</v>
          </cell>
          <cell r="D133">
            <v>349364000</v>
          </cell>
        </row>
        <row r="134">
          <cell r="A134" t="str">
            <v>Premium flexis_rif (P700076)</v>
          </cell>
          <cell r="D134">
            <v>60519000</v>
          </cell>
        </row>
        <row r="135">
          <cell r="A135" t="str">
            <v>Premium flexis_rsp (P700077)</v>
          </cell>
          <cell r="D135">
            <v>138127000</v>
          </cell>
        </row>
        <row r="136">
          <cell r="A136" t="str">
            <v>Builders TFSA (P700128)</v>
          </cell>
          <cell r="D136">
            <v>2491000</v>
          </cell>
        </row>
        <row r="137">
          <cell r="A137" t="str">
            <v>Rate Builder terms (P700078)</v>
          </cell>
          <cell r="D137">
            <v>31000</v>
          </cell>
        </row>
        <row r="138">
          <cell r="A138" t="str">
            <v>Rate Builder terms_rif (P700079)</v>
          </cell>
          <cell r="D138">
            <v>19117000</v>
          </cell>
        </row>
        <row r="139">
          <cell r="A139" t="str">
            <v>Rate Builder terms_rsp (P700080)</v>
          </cell>
          <cell r="D139">
            <v>67505000</v>
          </cell>
        </row>
        <row r="140">
          <cell r="A140" t="str">
            <v>Deposit Brokerage Suspense (P700136)</v>
          </cell>
          <cell r="D140">
            <v>0</v>
          </cell>
        </row>
        <row r="141">
          <cell r="A141" t="str">
            <v>gic Terms (P700046)</v>
          </cell>
          <cell r="D141">
            <v>1117545000</v>
          </cell>
        </row>
        <row r="142">
          <cell r="A142" t="str">
            <v>solid gold term (P700095)</v>
          </cell>
          <cell r="D142">
            <v>3219000</v>
          </cell>
        </row>
        <row r="143">
          <cell r="A143" t="str">
            <v>Specific Length Terms (P700096)</v>
          </cell>
          <cell r="D143">
            <v>212285000</v>
          </cell>
        </row>
        <row r="144">
          <cell r="A144" t="str">
            <v>Balancing Plug (P700118)</v>
          </cell>
          <cell r="D144">
            <v>-110398000</v>
          </cell>
        </row>
        <row r="145">
          <cell r="A145" t="str">
            <v>gic Terms - rif (P700048)</v>
          </cell>
          <cell r="D145">
            <v>152170000</v>
          </cell>
        </row>
        <row r="146">
          <cell r="A146" t="str">
            <v>Specific Length Terms -rif (P700112)</v>
          </cell>
          <cell r="D146">
            <v>50575000</v>
          </cell>
        </row>
        <row r="147">
          <cell r="A147" t="str">
            <v>gic Terms - rsp (P700049)</v>
          </cell>
          <cell r="D147">
            <v>408311000</v>
          </cell>
        </row>
        <row r="148">
          <cell r="A148" t="str">
            <v>resp terms (P700081)</v>
          </cell>
          <cell r="D148">
            <v>1000</v>
          </cell>
        </row>
        <row r="149">
          <cell r="A149" t="str">
            <v>Specific Length Terms -rsp (P700113)</v>
          </cell>
          <cell r="D149">
            <v>115784000</v>
          </cell>
        </row>
        <row r="150">
          <cell r="A150" t="str">
            <v>GIC Specific Length 43-120 (P700135)</v>
          </cell>
          <cell r="D150">
            <v>880000</v>
          </cell>
        </row>
        <row r="151">
          <cell r="A151" t="str">
            <v>GIC - Specific Length 0-42 (P700134)</v>
          </cell>
          <cell r="D151">
            <v>5619000</v>
          </cell>
        </row>
        <row r="152">
          <cell r="A152" t="str">
            <v>Global 5 Market Secure (P700133)</v>
          </cell>
          <cell r="D152">
            <v>1834000</v>
          </cell>
        </row>
        <row r="153">
          <cell r="A153" t="str">
            <v>Cdn Market Secure GIC (P700132)</v>
          </cell>
          <cell r="D153">
            <v>14371000</v>
          </cell>
        </row>
        <row r="154">
          <cell r="A154" t="str">
            <v>Redeem GIC (P700131)</v>
          </cell>
          <cell r="D154">
            <v>251000</v>
          </cell>
        </row>
        <row r="155">
          <cell r="A155" t="str">
            <v>GIC Term (P700130)</v>
          </cell>
          <cell r="D155">
            <v>29781000</v>
          </cell>
        </row>
        <row r="156">
          <cell r="A156" t="str">
            <v>gsc terms - TFSA (P700129)</v>
          </cell>
          <cell r="D156">
            <v>427000</v>
          </cell>
        </row>
        <row r="157">
          <cell r="A157" t="str">
            <v>2500 ST (P700004)</v>
          </cell>
          <cell r="D157">
            <v>938000</v>
          </cell>
        </row>
        <row r="158">
          <cell r="A158" t="str">
            <v>gsc Terms (P700050)</v>
          </cell>
          <cell r="D158">
            <v>29831000</v>
          </cell>
        </row>
        <row r="159">
          <cell r="A159" t="str">
            <v>gsc terms - rif (P700051)</v>
          </cell>
          <cell r="D159">
            <v>354000</v>
          </cell>
        </row>
        <row r="160">
          <cell r="A160" t="str">
            <v>gsc terms - rsp (P700052)</v>
          </cell>
          <cell r="D160">
            <v>2044000</v>
          </cell>
        </row>
        <row r="161">
          <cell r="A161" t="str">
            <v xml:space="preserve">   Accrued Interest</v>
          </cell>
          <cell r="D161">
            <v>41083000</v>
          </cell>
        </row>
        <row r="162">
          <cell r="A162" t="str">
            <v>Borrowings</v>
          </cell>
          <cell r="D162">
            <v>2397000</v>
          </cell>
        </row>
        <row r="163">
          <cell r="A163" t="str">
            <v>PRA Loan (P300047)</v>
          </cell>
          <cell r="D163">
            <v>0</v>
          </cell>
        </row>
        <row r="164">
          <cell r="A164" t="str">
            <v>Accrued Interest (P300048)</v>
          </cell>
          <cell r="D164">
            <v>0</v>
          </cell>
        </row>
        <row r="165">
          <cell r="A165" t="str">
            <v>Captial Lease Obligations (P300049)</v>
          </cell>
          <cell r="D165">
            <v>2397000</v>
          </cell>
        </row>
        <row r="166">
          <cell r="A166" t="str">
            <v>Payables and Other Liabilities</v>
          </cell>
          <cell r="D166">
            <v>72262000</v>
          </cell>
        </row>
        <row r="167">
          <cell r="A167" t="str">
            <v>Mortgages Securitization Liability</v>
          </cell>
          <cell r="D167">
            <v>563037000</v>
          </cell>
        </row>
        <row r="168">
          <cell r="A168" t="str">
            <v>Securitization Liability (P300050)</v>
          </cell>
          <cell r="D168">
            <v>560927000</v>
          </cell>
        </row>
        <row r="169">
          <cell r="A169" t="str">
            <v>DPA (P300051)</v>
          </cell>
          <cell r="D169">
            <v>2110000</v>
          </cell>
        </row>
        <row r="170">
          <cell r="A170" t="str">
            <v>Deriviative Financial Liabilities</v>
          </cell>
          <cell r="D170">
            <v>28078000</v>
          </cell>
        </row>
        <row r="171">
          <cell r="A171" t="str">
            <v>Income Tax Payable</v>
          </cell>
          <cell r="D171">
            <v>-185000</v>
          </cell>
        </row>
        <row r="172">
          <cell r="A172" t="str">
            <v>Pensions and other employee obligations</v>
          </cell>
          <cell r="D172">
            <v>16198000</v>
          </cell>
        </row>
        <row r="173">
          <cell r="A173" t="str">
            <v>Membership Shares</v>
          </cell>
          <cell r="D173">
            <v>5210000</v>
          </cell>
        </row>
        <row r="174">
          <cell r="A174" t="str">
            <v>Member Entitlements -mbr (P700063)</v>
          </cell>
          <cell r="D174">
            <v>5210000</v>
          </cell>
        </row>
        <row r="175">
          <cell r="D175">
            <v>0</v>
          </cell>
        </row>
        <row r="176">
          <cell r="A176" t="str">
            <v>TOTAL LIABILITIES</v>
          </cell>
          <cell r="D176">
            <v>5441671000</v>
          </cell>
        </row>
        <row r="177">
          <cell r="D177">
            <v>0</v>
          </cell>
        </row>
        <row r="178">
          <cell r="A178" t="str">
            <v>MEMBERS' EQUITY</v>
          </cell>
          <cell r="D178">
            <v>0</v>
          </cell>
        </row>
        <row r="179">
          <cell r="D179">
            <v>0</v>
          </cell>
        </row>
        <row r="180">
          <cell r="A180" t="str">
            <v>Investment Shares</v>
          </cell>
          <cell r="D180">
            <v>204078000</v>
          </cell>
        </row>
        <row r="181">
          <cell r="A181" t="str">
            <v>Investment Shares (P700053)</v>
          </cell>
          <cell r="D181">
            <v>204078000</v>
          </cell>
        </row>
        <row r="182">
          <cell r="A182" t="str">
            <v>Contributed Surplus</v>
          </cell>
          <cell r="D182">
            <v>45921000</v>
          </cell>
        </row>
        <row r="183">
          <cell r="A183" t="str">
            <v>Retained Earnings</v>
          </cell>
          <cell r="D183">
            <v>159259000</v>
          </cell>
        </row>
        <row r="184">
          <cell r="A184" t="str">
            <v>Earnings Year to Date</v>
          </cell>
          <cell r="D184">
            <v>1980000</v>
          </cell>
        </row>
        <row r="185">
          <cell r="A185" t="str">
            <v>Total Liabilities (P200001)</v>
          </cell>
          <cell r="D185">
            <v>-5844633000</v>
          </cell>
        </row>
        <row r="186">
          <cell r="A186" t="str">
            <v>Total Assets O &amp; M (P200002)</v>
          </cell>
          <cell r="D186">
            <v>5846613000</v>
          </cell>
        </row>
        <row r="187">
          <cell r="A187" t="str">
            <v>Accumulated Other Comprehensive Income</v>
          </cell>
          <cell r="D187">
            <v>-6296000</v>
          </cell>
        </row>
        <row r="188">
          <cell r="A188" t="str">
            <v>TOTAL MEMBERS' EQUITY</v>
          </cell>
          <cell r="D188">
            <v>404942000</v>
          </cell>
        </row>
        <row r="189">
          <cell r="D189">
            <v>0</v>
          </cell>
        </row>
        <row r="190">
          <cell r="A190" t="str">
            <v>TOTAL LIABILITIES AND MEMBERS'S EQUITY</v>
          </cell>
          <cell r="D190">
            <v>5846613000</v>
          </cell>
        </row>
        <row r="191">
          <cell r="D191">
            <v>0</v>
          </cell>
        </row>
        <row r="192">
          <cell r="A192" t="str">
            <v>Statutory Liquidity Ratio</v>
          </cell>
          <cell r="D192">
            <v>0</v>
          </cell>
        </row>
        <row r="193">
          <cell r="A193" t="str">
            <v>Risk Weighted Captial Ratio</v>
          </cell>
          <cell r="D193">
            <v>0</v>
          </cell>
        </row>
        <row r="194">
          <cell r="A194" t="str">
            <v>Regulatory Capital</v>
          </cell>
          <cell r="D194">
            <v>0</v>
          </cell>
        </row>
        <row r="195">
          <cell r="A195" t="str">
            <v>After Tax Return on Equity</v>
          </cell>
          <cell r="D195">
            <v>59.87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77"/>
  <sheetViews>
    <sheetView zoomScaleNormal="100" workbookViewId="0">
      <selection activeCell="A143" sqref="A143:IV14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6.42578125" style="10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4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1003</v>
      </c>
      <c r="B7" s="24"/>
      <c r="C7" s="24"/>
      <c r="D7" s="24"/>
      <c r="E7" s="26" t="e">
        <f>SUM(E8:E9)</f>
        <v>#REF!</v>
      </c>
      <c r="F7" s="30">
        <v>182719000</v>
      </c>
      <c r="G7" s="15" t="e">
        <f t="shared" ref="G7:G14" si="0">F7-E7</f>
        <v>#REF!</v>
      </c>
      <c r="H7" s="5" t="e">
        <f>SUMIF(#REF!,Test!C8,#REF!)</f>
        <v>#REF!</v>
      </c>
      <c r="I7" s="9" t="e">
        <f t="shared" ref="I7:I14" si="1">G7+H7</f>
        <v>#REF!</v>
      </c>
      <c r="J7" s="9"/>
    </row>
    <row r="8" spans="1:10" x14ac:dyDescent="0.2">
      <c r="A8" s="33" t="s">
        <v>1002</v>
      </c>
      <c r="B8" s="25" t="str">
        <f>RIGHT(A8,8)</f>
        <v>P600034)</v>
      </c>
      <c r="C8" s="25" t="s">
        <v>194</v>
      </c>
      <c r="D8" s="25"/>
      <c r="E8" s="28" t="e">
        <f>SUMIF(#REF!,Test!C8,#REF!)*-1</f>
        <v>#REF!</v>
      </c>
      <c r="F8" s="30" t="e">
        <f>VLOOKUP(A8,[7]Sheet1!$A$1:$D$65536,4,0)*1000</f>
        <v>#N/A</v>
      </c>
      <c r="G8" s="15" t="e">
        <f t="shared" si="0"/>
        <v>#N/A</v>
      </c>
      <c r="H8" s="5" t="e">
        <f>SUMIF(#REF!,Test!C8,#REF!)</f>
        <v>#REF!</v>
      </c>
      <c r="I8" s="9" t="e">
        <f t="shared" si="1"/>
        <v>#N/A</v>
      </c>
    </row>
    <row r="9" spans="1:10" x14ac:dyDescent="0.2">
      <c r="A9" t="s">
        <v>880</v>
      </c>
      <c r="B9" s="25" t="str">
        <f>RIGHT(A143,8)</f>
        <v>P600033)</v>
      </c>
      <c r="C9" s="25" t="s">
        <v>196</v>
      </c>
      <c r="D9" s="25"/>
      <c r="E9" s="28" t="e">
        <f>SUMIF(#REF!,Test!C9,#REF!)*-1</f>
        <v>#REF!</v>
      </c>
      <c r="F9" s="30">
        <f>VLOOKUP(A143,[7]Sheet1!$A$1:$D$65536,4,0)*1000</f>
        <v>17759000</v>
      </c>
      <c r="G9" s="15" t="e">
        <f t="shared" si="0"/>
        <v>#REF!</v>
      </c>
      <c r="H9" s="5" t="e">
        <f>SUMIF(#REF!,Test!C9,#REF!)</f>
        <v>#REF!</v>
      </c>
      <c r="I9" s="9" t="e">
        <f t="shared" si="1"/>
        <v>#REF!</v>
      </c>
    </row>
    <row r="10" spans="1:10" s="1" customFormat="1" x14ac:dyDescent="0.2">
      <c r="A10" t="s">
        <v>881</v>
      </c>
      <c r="B10" s="25"/>
      <c r="C10" s="25"/>
      <c r="D10" s="24"/>
      <c r="E10" s="26" t="e">
        <f>SUM(E11:E28)-E19-E23-E15</f>
        <v>#REF!</v>
      </c>
      <c r="F10" s="30" t="e">
        <f>VLOOKUP(A144,[7]Sheet1!$A$1:$D$65536,4,0)*1000</f>
        <v>#N/A</v>
      </c>
      <c r="G10" s="15" t="e">
        <f t="shared" si="0"/>
        <v>#N/A</v>
      </c>
      <c r="H10" s="5" t="e">
        <f>SUMIF(#REF!,Test!C10,#REF!)</f>
        <v>#REF!</v>
      </c>
      <c r="I10" s="9" t="e">
        <f t="shared" si="1"/>
        <v>#N/A</v>
      </c>
      <c r="J10" s="9"/>
    </row>
    <row r="11" spans="1:10" s="1" customFormat="1" x14ac:dyDescent="0.2">
      <c r="A11" t="s">
        <v>882</v>
      </c>
      <c r="B11" s="25" t="str">
        <f t="shared" ref="B11:B17" si="2">RIGHT(A145,8)</f>
        <v>P600049)</v>
      </c>
      <c r="C11" s="25" t="s">
        <v>129</v>
      </c>
      <c r="D11" s="24"/>
      <c r="E11" s="28" t="e">
        <f>SUMIF(#REF!,Test!C11,#REF!)*-1</f>
        <v>#REF!</v>
      </c>
      <c r="F11" s="30" t="e">
        <f>VLOOKUP(A145,[7]Sheet1!$A$1:$D$65536,4,0)*1000</f>
        <v>#N/A</v>
      </c>
      <c r="G11" s="6" t="e">
        <f t="shared" si="0"/>
        <v>#N/A</v>
      </c>
      <c r="H11" s="5" t="e">
        <f>SUMIF(#REF!,Test!C11,#REF!)</f>
        <v>#REF!</v>
      </c>
      <c r="I11" s="9" t="e">
        <f t="shared" si="1"/>
        <v>#N/A</v>
      </c>
      <c r="J11" s="9"/>
    </row>
    <row r="12" spans="1:10" x14ac:dyDescent="0.2">
      <c r="A12" t="s">
        <v>883</v>
      </c>
      <c r="B12" s="25" t="str">
        <f t="shared" si="2"/>
        <v>P300041)</v>
      </c>
      <c r="C12" s="25" t="s">
        <v>581</v>
      </c>
      <c r="D12" s="25"/>
      <c r="E12" s="28" t="e">
        <f>SUMIF(#REF!,Test!C12,#REF!)*-1</f>
        <v>#REF!</v>
      </c>
      <c r="F12" s="30">
        <f>VLOOKUP(A146,[7]Sheet1!$A$1:$D$65536,4,0)*1000</f>
        <v>0</v>
      </c>
      <c r="G12" s="6" t="e">
        <f t="shared" si="0"/>
        <v>#REF!</v>
      </c>
      <c r="H12" s="5" t="e">
        <f>SUMIF(#REF!,Test!C12,#REF!)</f>
        <v>#REF!</v>
      </c>
      <c r="I12" s="9" t="e">
        <f t="shared" si="1"/>
        <v>#REF!</v>
      </c>
    </row>
    <row r="13" spans="1:10" x14ac:dyDescent="0.2">
      <c r="A13" t="s">
        <v>884</v>
      </c>
      <c r="B13" s="25" t="str">
        <f t="shared" si="2"/>
        <v>P300042)</v>
      </c>
      <c r="C13" s="25" t="s">
        <v>570</v>
      </c>
      <c r="D13" s="25"/>
      <c r="E13" s="28" t="e">
        <f>SUMIF(#REF!,Test!C13,#REF!)*-1</f>
        <v>#REF!</v>
      </c>
      <c r="F13" s="30">
        <f>VLOOKUP(A147,[7]Sheet1!$A$1:$D$65536,4,0)*1000</f>
        <v>0</v>
      </c>
      <c r="G13" s="6" t="e">
        <f t="shared" si="0"/>
        <v>#REF!</v>
      </c>
      <c r="H13" s="5" t="e">
        <f>SUMIF(#REF!,Test!C13,#REF!)</f>
        <v>#REF!</v>
      </c>
      <c r="I13" s="9" t="e">
        <f t="shared" si="1"/>
        <v>#REF!</v>
      </c>
    </row>
    <row r="14" spans="1:10" x14ac:dyDescent="0.2">
      <c r="A14" t="s">
        <v>885</v>
      </c>
      <c r="B14" s="25" t="str">
        <f t="shared" si="2"/>
        <v>P300045)</v>
      </c>
      <c r="C14" s="25" t="s">
        <v>579</v>
      </c>
      <c r="D14" s="25"/>
      <c r="E14" s="28" t="e">
        <f>SUMIF(#REF!,Test!C14,#REF!)*-1</f>
        <v>#REF!</v>
      </c>
      <c r="F14" s="30">
        <f>VLOOKUP(A148,[7]Sheet1!$A$1:$D$65536,4,0)*1000</f>
        <v>33203000</v>
      </c>
      <c r="G14" s="6" t="e">
        <f t="shared" si="0"/>
        <v>#REF!</v>
      </c>
      <c r="H14" s="5" t="e">
        <f>SUMIF(#REF!,Test!C14,#REF!)</f>
        <v>#REF!</v>
      </c>
      <c r="I14" s="9" t="e">
        <f t="shared" si="1"/>
        <v>#REF!</v>
      </c>
    </row>
    <row r="15" spans="1:10" x14ac:dyDescent="0.2">
      <c r="A15" t="s">
        <v>886</v>
      </c>
      <c r="B15" s="25" t="str">
        <f t="shared" si="2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t="s">
        <v>887</v>
      </c>
      <c r="B16" s="25" t="str">
        <f t="shared" si="2"/>
        <v>P300044)</v>
      </c>
      <c r="C16" s="25" t="s">
        <v>575</v>
      </c>
      <c r="D16" s="25"/>
      <c r="E16" s="28" t="e">
        <f>SUMIF(#REF!,Test!C16,#REF!)*-1</f>
        <v>#REF!</v>
      </c>
      <c r="F16" s="30">
        <f>VLOOKUP(A150,[7]Sheet1!$A$1:$D$65536,4,0)*1000</f>
        <v>1220000</v>
      </c>
      <c r="G16" s="6" t="e">
        <f>F16-E16</f>
        <v>#REF!</v>
      </c>
      <c r="H16" s="5" t="e">
        <f>SUMIF(#REF!,Test!C16,#REF!)</f>
        <v>#REF!</v>
      </c>
      <c r="I16" s="9" t="e">
        <f>G16+H16</f>
        <v>#REF!</v>
      </c>
    </row>
    <row r="17" spans="1:12" x14ac:dyDescent="0.2">
      <c r="A17" t="s">
        <v>888</v>
      </c>
      <c r="B17" s="25" t="str">
        <f t="shared" si="2"/>
        <v>P300052</v>
      </c>
      <c r="C17" s="25" t="s">
        <v>86</v>
      </c>
      <c r="D17" s="25"/>
      <c r="E17" s="28" t="e">
        <f>SUMIF(#REF!,Test!C17,#REF!)*-1</f>
        <v>#REF!</v>
      </c>
      <c r="F17" s="30"/>
      <c r="G17" s="6"/>
      <c r="I17" s="9"/>
    </row>
    <row r="18" spans="1:12" x14ac:dyDescent="0.2">
      <c r="A18" t="s">
        <v>889</v>
      </c>
      <c r="B18" s="25"/>
      <c r="C18" s="25" t="s">
        <v>484</v>
      </c>
      <c r="D18" s="25"/>
      <c r="E18" s="28" t="e">
        <f>SUMIF(#REF!,Test!C18,#REF!)*-1</f>
        <v>#REF!</v>
      </c>
      <c r="F18" s="30">
        <f>VLOOKUP(A152,[7]Sheet1!$A$1:$D$65536,4,0)*1000</f>
        <v>28542000</v>
      </c>
      <c r="G18" s="6" t="e">
        <f t="shared" ref="G18:G49" si="3">F18-E18</f>
        <v>#REF!</v>
      </c>
      <c r="H18" s="5" t="e">
        <f>SUMIF(#REF!,Test!C18,#REF!)</f>
        <v>#REF!</v>
      </c>
      <c r="I18" s="9" t="e">
        <f t="shared" ref="I18:I49" si="4">G18+H18</f>
        <v>#REF!</v>
      </c>
    </row>
    <row r="19" spans="1:12" x14ac:dyDescent="0.2">
      <c r="A19" t="s">
        <v>890</v>
      </c>
      <c r="B19" s="25"/>
      <c r="C19" s="25"/>
      <c r="D19" s="25"/>
      <c r="E19" s="28" t="e">
        <f>E27+E14</f>
        <v>#REF!</v>
      </c>
      <c r="F19" s="30">
        <f>VLOOKUP(A153,[7]Sheet1!$A$1:$D$65536,4,0)*1000</f>
        <v>33380000</v>
      </c>
      <c r="G19" s="6" t="e">
        <f t="shared" si="3"/>
        <v>#REF!</v>
      </c>
      <c r="H19" s="5" t="e">
        <f>SUMIF(#REF!,Test!C19,#REF!)</f>
        <v>#REF!</v>
      </c>
      <c r="I19" s="9" t="e">
        <f t="shared" si="4"/>
        <v>#REF!</v>
      </c>
    </row>
    <row r="20" spans="1:12" x14ac:dyDescent="0.2">
      <c r="A20" t="s">
        <v>891</v>
      </c>
      <c r="B20" s="25"/>
      <c r="C20" s="25" t="s">
        <v>577</v>
      </c>
      <c r="D20" s="25"/>
      <c r="E20" s="28" t="e">
        <f>SUMIF(#REF!,Test!C20,#REF!)*-1</f>
        <v>#REF!</v>
      </c>
      <c r="F20" s="30">
        <f>VLOOKUP(A154,[7]Sheet1!$A$1:$D$65536,4,0)*1000</f>
        <v>22260000</v>
      </c>
      <c r="G20" s="6" t="e">
        <f t="shared" si="3"/>
        <v>#REF!</v>
      </c>
      <c r="H20" s="5" t="e">
        <f>SUMIF(#REF!,Test!C20,#REF!)</f>
        <v>#REF!</v>
      </c>
      <c r="I20" s="9" t="e">
        <f t="shared" si="4"/>
        <v>#REF!</v>
      </c>
    </row>
    <row r="21" spans="1:12" x14ac:dyDescent="0.2">
      <c r="A21" t="s">
        <v>892</v>
      </c>
      <c r="B21" s="25"/>
      <c r="C21" s="25" t="s">
        <v>566</v>
      </c>
      <c r="D21" s="25"/>
      <c r="E21" s="28" t="e">
        <f>SUMIF(#REF!,Test!C21,#REF!)*-1</f>
        <v>#REF!</v>
      </c>
      <c r="F21" s="30">
        <f>VLOOKUP(A155,[7]Sheet1!$A$1:$D$65536,4,0)*1000</f>
        <v>2037000</v>
      </c>
      <c r="G21" s="6" t="e">
        <f t="shared" si="3"/>
        <v>#REF!</v>
      </c>
      <c r="H21" s="5" t="e">
        <f>SUMIF(#REF!,Test!C21,#REF!)</f>
        <v>#REF!</v>
      </c>
      <c r="I21" s="9" t="e">
        <f t="shared" si="4"/>
        <v>#REF!</v>
      </c>
    </row>
    <row r="22" spans="1:12" x14ac:dyDescent="0.2">
      <c r="A22" t="s">
        <v>228</v>
      </c>
      <c r="B22" s="25"/>
      <c r="C22" s="25" t="s">
        <v>101</v>
      </c>
      <c r="D22" s="25"/>
      <c r="E22" s="28" t="e">
        <f>SUMIF(#REF!,Test!C22,#REF!)*-1</f>
        <v>#REF!</v>
      </c>
      <c r="F22" s="30">
        <f>VLOOKUP(A156,[7]Sheet1!$A$1:$D$65536,4,0)*1000</f>
        <v>1449000</v>
      </c>
      <c r="G22" s="6" t="e">
        <f t="shared" si="3"/>
        <v>#REF!</v>
      </c>
      <c r="H22" s="5" t="e">
        <f>SUMIF(#REF!,Test!C22,#REF!)</f>
        <v>#REF!</v>
      </c>
      <c r="I22" s="9" t="e">
        <f t="shared" si="4"/>
        <v>#REF!</v>
      </c>
    </row>
    <row r="23" spans="1:12" s="1" customFormat="1" x14ac:dyDescent="0.2">
      <c r="A23" t="s">
        <v>229</v>
      </c>
      <c r="B23" s="25"/>
      <c r="C23" s="25" t="s">
        <v>136</v>
      </c>
      <c r="D23" s="24"/>
      <c r="E23" s="28" t="e">
        <f>E78</f>
        <v>#REF!</v>
      </c>
      <c r="F23" s="30">
        <f>VLOOKUP(A157,[7]Sheet1!$A$1:$D$65536,4,0)*1000</f>
        <v>22856000</v>
      </c>
      <c r="G23" s="6" t="e">
        <f t="shared" si="3"/>
        <v>#REF!</v>
      </c>
      <c r="H23" s="5" t="e">
        <f>SUM(H24:H89)</f>
        <v>#REF!</v>
      </c>
      <c r="I23" s="9" t="e">
        <f t="shared" si="4"/>
        <v>#REF!</v>
      </c>
      <c r="J23" s="9"/>
      <c r="K23" s="10"/>
    </row>
    <row r="24" spans="1:12" x14ac:dyDescent="0.2">
      <c r="A24" t="s">
        <v>230</v>
      </c>
      <c r="B24" s="25" t="str">
        <f>RIGHT(A158,8)</f>
        <v>P700051)</v>
      </c>
      <c r="C24" s="25" t="s">
        <v>879</v>
      </c>
      <c r="D24" s="25"/>
      <c r="E24" s="28" t="e">
        <f>SUMIF(#REF!,Test!C24,#REF!)*-1</f>
        <v>#REF!</v>
      </c>
      <c r="F24" s="30" t="e">
        <f>VLOOKUP(A158,[7]Sheet1!$A$1:$D$65536,4,0)*1000</f>
        <v>#N/A</v>
      </c>
      <c r="G24" s="6" t="e">
        <f t="shared" si="3"/>
        <v>#N/A</v>
      </c>
      <c r="H24" s="5" t="e">
        <f>SUMIF(#REF!,Test!C24,#REF!)</f>
        <v>#REF!</v>
      </c>
      <c r="I24" s="9" t="e">
        <f t="shared" si="4"/>
        <v>#N/A</v>
      </c>
      <c r="L24" s="1"/>
    </row>
    <row r="25" spans="1:12" x14ac:dyDescent="0.2">
      <c r="A25" t="s">
        <v>745</v>
      </c>
      <c r="B25" s="25" t="str">
        <f>RIGHT(A159,8)</f>
        <v>P700054)</v>
      </c>
      <c r="C25" s="25" t="s">
        <v>486</v>
      </c>
      <c r="D25" s="25"/>
      <c r="E25" s="28" t="e">
        <f>SUMIF(#REF!,Test!C25,#REF!)*-1</f>
        <v>#REF!</v>
      </c>
      <c r="F25" s="30" t="e">
        <f>VLOOKUP(A159,[7]Sheet1!$A$1:$D$65536,4,0)*1000</f>
        <v>#N/A</v>
      </c>
      <c r="G25" s="6" t="e">
        <f t="shared" si="3"/>
        <v>#N/A</v>
      </c>
      <c r="H25" s="5" t="e">
        <f>SUMIF(#REF!,Test!C25,#REF!)</f>
        <v>#REF!</v>
      </c>
      <c r="I25" s="9" t="e">
        <f t="shared" si="4"/>
        <v>#N/A</v>
      </c>
      <c r="L25" s="1"/>
    </row>
    <row r="26" spans="1:12" x14ac:dyDescent="0.2">
      <c r="A26" t="s">
        <v>746</v>
      </c>
      <c r="B26" s="25" t="str">
        <f>RIGHT(A160,8)</f>
        <v>P300043)</v>
      </c>
      <c r="C26" s="25" t="s">
        <v>576</v>
      </c>
      <c r="D26" s="25"/>
      <c r="E26" s="38" t="e">
        <f>SUMIF(#REF!,Test!C26,#REF!)*-1</f>
        <v>#REF!</v>
      </c>
      <c r="F26" s="30">
        <f>VLOOKUP(A160,[7]Sheet1!$A$1:$D$65536,4,0)*1000</f>
        <v>471611000</v>
      </c>
      <c r="G26" s="6" t="e">
        <f t="shared" si="3"/>
        <v>#REF!</v>
      </c>
      <c r="H26" s="5" t="e">
        <f>SUMIF(#REF!,Test!C26,#REF!)</f>
        <v>#REF!</v>
      </c>
      <c r="I26" s="9" t="e">
        <f t="shared" si="4"/>
        <v>#REF!</v>
      </c>
      <c r="L26" s="1"/>
    </row>
    <row r="27" spans="1:12" x14ac:dyDescent="0.2">
      <c r="A27" t="s">
        <v>747</v>
      </c>
      <c r="B27" s="25" t="str">
        <f>RIGHT(A161,8)</f>
        <v>P300046)</v>
      </c>
      <c r="C27" s="25" t="s">
        <v>578</v>
      </c>
      <c r="D27" s="25"/>
      <c r="E27" s="28" t="e">
        <f>SUMIF(#REF!,Test!C27,#REF!)*-1</f>
        <v>#REF!</v>
      </c>
      <c r="F27" s="30">
        <f>VLOOKUP(A161,[7]Sheet1!$A$1:$D$65536,4,0)*1000</f>
        <v>177000</v>
      </c>
      <c r="G27" s="6" t="e">
        <f t="shared" si="3"/>
        <v>#REF!</v>
      </c>
      <c r="H27" s="5" t="e">
        <f>SUMIF(#REF!,Test!C27,#REF!)</f>
        <v>#REF!</v>
      </c>
      <c r="I27" s="9" t="e">
        <f t="shared" si="4"/>
        <v>#REF!</v>
      </c>
      <c r="L27" s="1"/>
    </row>
    <row r="28" spans="1:12" x14ac:dyDescent="0.2">
      <c r="A28" t="s">
        <v>748</v>
      </c>
      <c r="B28" s="25" t="str">
        <f>RIGHT(A162,8)</f>
        <v>P700093)</v>
      </c>
      <c r="C28" s="25" t="s">
        <v>257</v>
      </c>
      <c r="D28" s="25"/>
      <c r="E28" s="25">
        <v>0</v>
      </c>
      <c r="F28" s="30" t="e">
        <f>VLOOKUP(A162,[7]Sheet1!$A$1:$D$65536,4,0)*1000</f>
        <v>#N/A</v>
      </c>
      <c r="G28" s="6" t="e">
        <f t="shared" si="3"/>
        <v>#N/A</v>
      </c>
      <c r="H28" s="10"/>
      <c r="I28" s="9" t="e">
        <f t="shared" si="4"/>
        <v>#N/A</v>
      </c>
      <c r="L28" s="1"/>
    </row>
    <row r="29" spans="1:12" x14ac:dyDescent="0.2">
      <c r="A29" t="s">
        <v>749</v>
      </c>
      <c r="B29" s="25"/>
      <c r="C29" s="25"/>
      <c r="D29" s="25"/>
      <c r="E29" s="35" t="e">
        <f>SUM(E30:E77)</f>
        <v>#REF!</v>
      </c>
      <c r="F29" s="30" t="e">
        <f>VLOOKUP(A163,[7]Sheet1!$A$1:$D$65536,4,0)*1000</f>
        <v>#N/A</v>
      </c>
      <c r="G29" s="6" t="e">
        <f t="shared" si="3"/>
        <v>#N/A</v>
      </c>
      <c r="H29" s="5" t="e">
        <f>SUMIF(#REF!,Test!C29,#REF!)</f>
        <v>#REF!</v>
      </c>
      <c r="I29" s="9" t="e">
        <f t="shared" si="4"/>
        <v>#N/A</v>
      </c>
      <c r="L29" s="1"/>
    </row>
    <row r="30" spans="1:12" x14ac:dyDescent="0.2">
      <c r="A30" t="s">
        <v>489</v>
      </c>
      <c r="B30" s="25" t="str">
        <f t="shared" ref="B30:B77" si="5">RIGHT(A164,8)</f>
        <v>P400003)</v>
      </c>
      <c r="C30" s="25" t="s">
        <v>273</v>
      </c>
      <c r="D30" s="25"/>
      <c r="E30" s="28" t="e">
        <f>SUMIF(#REF!,Test!C30,#REF!)*-1</f>
        <v>#REF!</v>
      </c>
      <c r="F30" s="30">
        <f>VLOOKUP(A164,[7]Sheet1!$A$1:$D$65536,4,0)*1000</f>
        <v>14437000</v>
      </c>
      <c r="G30" s="6" t="e">
        <f t="shared" si="3"/>
        <v>#REF!</v>
      </c>
      <c r="H30" s="5" t="e">
        <f>SUMIF(#REF!,Test!C30,#REF!)</f>
        <v>#REF!</v>
      </c>
      <c r="I30" s="9" t="e">
        <f t="shared" si="4"/>
        <v>#REF!</v>
      </c>
      <c r="L30" s="1"/>
    </row>
    <row r="31" spans="1:12" x14ac:dyDescent="0.2">
      <c r="A31" t="s">
        <v>490</v>
      </c>
      <c r="B31" s="25" t="str">
        <f t="shared" si="5"/>
        <v>P400019)</v>
      </c>
      <c r="C31" s="25" t="s">
        <v>485</v>
      </c>
      <c r="D31" s="25"/>
      <c r="E31" s="28" t="e">
        <f>SUMIF(#REF!,Test!C31,#REF!)*-1</f>
        <v>#REF!</v>
      </c>
      <c r="F31" s="30">
        <f>VLOOKUP(A165,[7]Sheet1!$A$1:$D$65536,4,0)*1000</f>
        <v>0</v>
      </c>
      <c r="G31" s="6" t="e">
        <f t="shared" si="3"/>
        <v>#REF!</v>
      </c>
      <c r="H31" s="5" t="e">
        <f>SUMIF(#REF!,Test!C31,#REF!)</f>
        <v>#REF!</v>
      </c>
      <c r="I31" s="9" t="e">
        <f t="shared" si="4"/>
        <v>#REF!</v>
      </c>
      <c r="L31" s="1"/>
    </row>
    <row r="32" spans="1:12" x14ac:dyDescent="0.2">
      <c r="A32" t="s">
        <v>491</v>
      </c>
      <c r="B32" s="25" t="str">
        <f t="shared" si="5"/>
        <v>P400024)</v>
      </c>
      <c r="C32" s="25" t="s">
        <v>1006</v>
      </c>
      <c r="D32" s="25"/>
      <c r="E32" s="28" t="e">
        <f>SUMIF(#REF!,Test!C32,#REF!)*-1</f>
        <v>#REF!</v>
      </c>
      <c r="F32" s="30">
        <f>VLOOKUP(A166,[7]Sheet1!$A$1:$D$65536,4,0)*1000</f>
        <v>-49606000</v>
      </c>
      <c r="G32" s="6" t="e">
        <f t="shared" si="3"/>
        <v>#REF!</v>
      </c>
      <c r="H32" s="14" t="e">
        <f>SUMIF(#REF!,Test!C32,#REF!)</f>
        <v>#REF!</v>
      </c>
      <c r="I32" s="9" t="e">
        <f t="shared" si="4"/>
        <v>#REF!</v>
      </c>
      <c r="L32" s="1"/>
    </row>
    <row r="33" spans="1:12" x14ac:dyDescent="0.2">
      <c r="A33" t="s">
        <v>545</v>
      </c>
      <c r="B33" s="25" t="str">
        <f t="shared" si="5"/>
        <v>(P00200)</v>
      </c>
      <c r="C33" s="25" t="s">
        <v>130</v>
      </c>
      <c r="D33" s="25"/>
      <c r="E33" s="28" t="e">
        <f>SUMIF(#REF!,Test!C33,#REF!)*-1</f>
        <v>#REF!</v>
      </c>
      <c r="F33" s="30">
        <f>VLOOKUP(A167,[7]Sheet1!$A$1:$D$65536,4,0)*1000</f>
        <v>0</v>
      </c>
      <c r="G33" s="6" t="e">
        <f t="shared" si="3"/>
        <v>#REF!</v>
      </c>
      <c r="H33" s="5" t="e">
        <f>SUMIF(#REF!,Test!C33,#REF!)</f>
        <v>#REF!</v>
      </c>
      <c r="I33" s="9" t="e">
        <f t="shared" si="4"/>
        <v>#REF!</v>
      </c>
      <c r="L33" s="1"/>
    </row>
    <row r="34" spans="1:12" x14ac:dyDescent="0.2">
      <c r="A34" t="s">
        <v>546</v>
      </c>
      <c r="B34" s="25" t="str">
        <f t="shared" si="5"/>
        <v>(P00199)</v>
      </c>
      <c r="C34" s="25" t="s">
        <v>131</v>
      </c>
      <c r="D34" s="25"/>
      <c r="E34" s="28" t="e">
        <f>SUMIF(#REF!,Test!C34,#REF!)*-1</f>
        <v>#REF!</v>
      </c>
      <c r="F34" s="30">
        <f>VLOOKUP(A168,[7]Sheet1!$A$1:$D$65536,4,0)*1000</f>
        <v>0</v>
      </c>
      <c r="G34" s="6" t="e">
        <f t="shared" si="3"/>
        <v>#REF!</v>
      </c>
      <c r="H34" s="5" t="e">
        <f>SUMIF(#REF!,Test!C34,#REF!)</f>
        <v>#REF!</v>
      </c>
      <c r="I34" s="9" t="e">
        <f t="shared" si="4"/>
        <v>#REF!</v>
      </c>
      <c r="L34" s="1"/>
    </row>
    <row r="35" spans="1:12" x14ac:dyDescent="0.2">
      <c r="A35" t="s">
        <v>547</v>
      </c>
      <c r="B35" s="25" t="str">
        <f t="shared" si="5"/>
        <v>P700201)</v>
      </c>
      <c r="C35" s="25" t="s">
        <v>507</v>
      </c>
      <c r="D35" s="25"/>
      <c r="E35" s="28" t="e">
        <f>SUMIF(#REF!,Test!C35,#REF!)*-1</f>
        <v>#REF!</v>
      </c>
      <c r="F35" s="30">
        <f>VLOOKUP(A169,[7]Sheet1!$A$1:$D$65536,4,0)*1000</f>
        <v>0</v>
      </c>
      <c r="G35" s="6" t="e">
        <f t="shared" si="3"/>
        <v>#REF!</v>
      </c>
      <c r="H35" s="5" t="e">
        <f>SUMIF(#REF!,Test!C35,#REF!)</f>
        <v>#REF!</v>
      </c>
      <c r="I35" s="9" t="e">
        <f t="shared" si="4"/>
        <v>#REF!</v>
      </c>
      <c r="L35" s="1"/>
    </row>
    <row r="36" spans="1:12" x14ac:dyDescent="0.2">
      <c r="A36" t="s">
        <v>221</v>
      </c>
      <c r="B36" s="25" t="str">
        <f t="shared" si="5"/>
        <v>P700020)</v>
      </c>
      <c r="C36" s="25" t="s">
        <v>201</v>
      </c>
      <c r="D36" s="25"/>
      <c r="E36" s="28" t="e">
        <f>SUMIF(#REF!,Test!C36,#REF!)*-1</f>
        <v>#REF!</v>
      </c>
      <c r="F36" s="30">
        <f>VLOOKUP(A170,[7]Sheet1!$A$1:$D$65536,4,0)*1000</f>
        <v>346963000</v>
      </c>
      <c r="G36" s="6" t="e">
        <f t="shared" si="3"/>
        <v>#REF!</v>
      </c>
      <c r="H36" s="5" t="e">
        <f>SUMIF(#REF!,Test!C36,#REF!)</f>
        <v>#REF!</v>
      </c>
      <c r="I36" s="9" t="e">
        <f t="shared" si="4"/>
        <v>#REF!</v>
      </c>
      <c r="L36" s="1"/>
    </row>
    <row r="37" spans="1:12" x14ac:dyDescent="0.2">
      <c r="A37" t="s">
        <v>222</v>
      </c>
      <c r="B37" s="25" t="str">
        <f t="shared" si="5"/>
        <v>P700024)</v>
      </c>
      <c r="C37" s="25" t="s">
        <v>199</v>
      </c>
      <c r="D37" s="25"/>
      <c r="E37" s="28" t="e">
        <f>SUMIF(#REF!,Test!C37,#REF!)*-1</f>
        <v>#REF!</v>
      </c>
      <c r="F37" s="30">
        <f>VLOOKUP(A171,[7]Sheet1!$A$1:$D$65536,4,0)*1000</f>
        <v>48767000</v>
      </c>
      <c r="G37" s="6" t="e">
        <f t="shared" si="3"/>
        <v>#REF!</v>
      </c>
      <c r="H37" s="5" t="e">
        <f>SUMIF(#REF!,Test!C37,#REF!)</f>
        <v>#REF!</v>
      </c>
      <c r="I37" s="9" t="e">
        <f t="shared" si="4"/>
        <v>#REF!</v>
      </c>
      <c r="L37" s="1"/>
    </row>
    <row r="38" spans="1:12" x14ac:dyDescent="0.2">
      <c r="A38" t="s">
        <v>223</v>
      </c>
      <c r="B38" s="25" t="str">
        <f t="shared" si="5"/>
        <v>P700025)</v>
      </c>
      <c r="C38" s="25" t="s">
        <v>204</v>
      </c>
      <c r="D38" s="25"/>
      <c r="E38" s="28" t="e">
        <f>SUMIF(#REF!,Test!C38,#REF!)*-1</f>
        <v>#REF!</v>
      </c>
      <c r="F38" s="30">
        <f>VLOOKUP(A172,[7]Sheet1!$A$1:$D$65536,4,0)*1000</f>
        <v>168000</v>
      </c>
      <c r="G38" s="6" t="e">
        <f t="shared" si="3"/>
        <v>#REF!</v>
      </c>
      <c r="H38" s="5" t="e">
        <f>SUMIF(#REF!,Test!C38,#REF!)</f>
        <v>#REF!</v>
      </c>
      <c r="I38" s="9" t="e">
        <f t="shared" si="4"/>
        <v>#REF!</v>
      </c>
      <c r="L38" s="1"/>
    </row>
    <row r="39" spans="1:12" x14ac:dyDescent="0.2">
      <c r="A39" t="s">
        <v>675</v>
      </c>
      <c r="B39" s="25" t="str">
        <f t="shared" si="5"/>
        <v>P700070)</v>
      </c>
      <c r="C39" s="25" t="s">
        <v>202</v>
      </c>
      <c r="D39" s="25"/>
      <c r="E39" s="28" t="e">
        <f>SUMIF(#REF!,Test!C39,#REF!)*-1</f>
        <v>#REF!</v>
      </c>
      <c r="F39" s="30">
        <f>VLOOKUP(A173,[7]Sheet1!$A$1:$D$65536,4,0)*1000</f>
        <v>3494000</v>
      </c>
      <c r="G39" s="6" t="e">
        <f t="shared" si="3"/>
        <v>#REF!</v>
      </c>
      <c r="H39" s="5" t="e">
        <f>SUMIF(#REF!,Test!C39,#REF!)</f>
        <v>#REF!</v>
      </c>
      <c r="I39" s="9" t="e">
        <f t="shared" si="4"/>
        <v>#REF!</v>
      </c>
      <c r="L39" s="1"/>
    </row>
    <row r="40" spans="1:12" x14ac:dyDescent="0.2">
      <c r="A40" t="s">
        <v>676</v>
      </c>
      <c r="B40" s="25" t="str">
        <f t="shared" si="5"/>
        <v>P700163)</v>
      </c>
      <c r="C40" s="25" t="s">
        <v>580</v>
      </c>
      <c r="D40" s="25"/>
      <c r="E40" s="28" t="e">
        <f>SUMIF(#REF!,Test!C40,#REF!)*-1</f>
        <v>#REF!</v>
      </c>
      <c r="F40" s="30">
        <f>VLOOKUP(A174,[7]Sheet1!$A$1:$D$65536,4,0)*1000</f>
        <v>0</v>
      </c>
      <c r="G40" s="6" t="e">
        <f t="shared" si="3"/>
        <v>#REF!</v>
      </c>
      <c r="H40" s="5" t="e">
        <f>SUMIF(#REF!,Test!C40,#REF!)</f>
        <v>#REF!</v>
      </c>
      <c r="I40" s="9" t="e">
        <f t="shared" si="4"/>
        <v>#REF!</v>
      </c>
      <c r="L40" s="1"/>
    </row>
    <row r="41" spans="1:12" x14ac:dyDescent="0.2">
      <c r="A41" t="s">
        <v>677</v>
      </c>
      <c r="B41" s="25" t="str">
        <f t="shared" si="5"/>
        <v>P700123)</v>
      </c>
      <c r="C41" s="25" t="s">
        <v>203</v>
      </c>
      <c r="D41" s="25"/>
      <c r="E41" s="28" t="e">
        <f>SUMIF(#REF!,Test!C41,#REF!)*-1</f>
        <v>#REF!</v>
      </c>
      <c r="F41" s="30">
        <f>VLOOKUP(A175,[7]Sheet1!$A$1:$D$65536,4,0)*1000</f>
        <v>20000</v>
      </c>
      <c r="G41" s="6" t="e">
        <f t="shared" si="3"/>
        <v>#REF!</v>
      </c>
      <c r="H41" s="5" t="e">
        <f>SUMIF(#REF!,Test!C41,#REF!)</f>
        <v>#REF!</v>
      </c>
      <c r="I41" s="9" t="e">
        <f t="shared" si="4"/>
        <v>#REF!</v>
      </c>
      <c r="L41" s="1"/>
    </row>
    <row r="42" spans="1:12" x14ac:dyDescent="0.2">
      <c r="A42" t="s">
        <v>678</v>
      </c>
      <c r="B42" s="25" t="str">
        <f t="shared" si="5"/>
        <v>P700122)</v>
      </c>
      <c r="C42" s="25" t="s">
        <v>275</v>
      </c>
      <c r="D42" s="25"/>
      <c r="E42" s="28" t="e">
        <f>SUMIF(#REF!,Test!C42,#REF!)*-1</f>
        <v>#REF!</v>
      </c>
      <c r="F42" s="30" t="e">
        <f>VLOOKUP(A176,[7]Sheet1!$A$1:$D$65536,4,0)*1000</f>
        <v>#N/A</v>
      </c>
      <c r="G42" s="6" t="e">
        <f t="shared" si="3"/>
        <v>#N/A</v>
      </c>
      <c r="H42" s="5" t="e">
        <f>SUMIF(#REF!,Test!C42,#REF!)</f>
        <v>#REF!</v>
      </c>
      <c r="I42" s="9" t="e">
        <f t="shared" si="4"/>
        <v>#N/A</v>
      </c>
      <c r="L42" s="1"/>
    </row>
    <row r="43" spans="1:12" x14ac:dyDescent="0.2">
      <c r="A43" t="s">
        <v>679</v>
      </c>
      <c r="B43" s="25" t="str">
        <f t="shared" si="5"/>
        <v>P700064)</v>
      </c>
      <c r="C43" s="25" t="s">
        <v>487</v>
      </c>
      <c r="D43" s="25"/>
      <c r="E43" s="28" t="e">
        <f>SUMIF(#REF!,Test!C43,#REF!)*-1</f>
        <v>#REF!</v>
      </c>
      <c r="F43" s="30">
        <f>VLOOKUP(A177,[7]Sheet1!$A$1:$D$65536,4,0)*1000</f>
        <v>141115000</v>
      </c>
      <c r="G43" s="6" t="e">
        <f t="shared" si="3"/>
        <v>#REF!</v>
      </c>
      <c r="H43" s="5" t="e">
        <f>SUMIF(#REF!,Test!C43,#REF!)</f>
        <v>#REF!</v>
      </c>
      <c r="I43" s="9" t="e">
        <f t="shared" si="4"/>
        <v>#REF!</v>
      </c>
      <c r="L43" s="1"/>
    </row>
    <row r="44" spans="1:12" x14ac:dyDescent="0.2">
      <c r="A44" t="s">
        <v>680</v>
      </c>
      <c r="B44" s="25" t="str">
        <f t="shared" si="5"/>
        <v>P700065)</v>
      </c>
      <c r="C44" s="25" t="s">
        <v>488</v>
      </c>
      <c r="D44" s="25"/>
      <c r="E44" s="28" t="e">
        <f>SUMIF(#REF!,Test!C44,#REF!)*-1</f>
        <v>#REF!</v>
      </c>
      <c r="F44" s="30">
        <f>VLOOKUP(A178,[7]Sheet1!$A$1:$D$65536,4,0)*1000</f>
        <v>12676000</v>
      </c>
      <c r="G44" s="6" t="e">
        <f t="shared" si="3"/>
        <v>#REF!</v>
      </c>
      <c r="H44" s="5" t="e">
        <f>SUMIF(#REF!,Test!C44,#REF!)</f>
        <v>#REF!</v>
      </c>
      <c r="I44" s="9" t="e">
        <f t="shared" si="4"/>
        <v>#REF!</v>
      </c>
      <c r="L44" s="1"/>
    </row>
    <row r="45" spans="1:12" x14ac:dyDescent="0.2">
      <c r="A45" t="s">
        <v>175</v>
      </c>
      <c r="B45" s="25" t="str">
        <f t="shared" si="5"/>
        <v>P700083)</v>
      </c>
      <c r="C45" s="25" t="s">
        <v>198</v>
      </c>
      <c r="D45" s="25"/>
      <c r="E45" s="28" t="e">
        <f>SUMIF(#REF!,Test!C45,#REF!)*-1</f>
        <v>#REF!</v>
      </c>
      <c r="F45" s="30">
        <f>VLOOKUP(A179,[7]Sheet1!$A$1:$D$65536,4,0)*1000</f>
        <v>455000</v>
      </c>
      <c r="G45" s="6" t="e">
        <f t="shared" si="3"/>
        <v>#REF!</v>
      </c>
      <c r="H45" s="5" t="e">
        <f>SUMIF(#REF!,Test!C45,#REF!)</f>
        <v>#REF!</v>
      </c>
      <c r="I45" s="9" t="e">
        <f t="shared" si="4"/>
        <v>#REF!</v>
      </c>
      <c r="L45" s="1"/>
    </row>
    <row r="46" spans="1:12" x14ac:dyDescent="0.2">
      <c r="A46" t="s">
        <v>176</v>
      </c>
      <c r="B46" s="25" t="str">
        <f t="shared" si="5"/>
        <v>P700085)</v>
      </c>
      <c r="C46" s="25" t="s">
        <v>200</v>
      </c>
      <c r="D46" s="25"/>
      <c r="E46" s="28" t="e">
        <f>SUMIF(#REF!,Test!C46,#REF!)*-1</f>
        <v>#REF!</v>
      </c>
      <c r="F46" s="30">
        <f>VLOOKUP(A180,[7]Sheet1!$A$1:$D$65536,4,0)*1000</f>
        <v>7138000</v>
      </c>
      <c r="G46" s="6" t="e">
        <f t="shared" si="3"/>
        <v>#REF!</v>
      </c>
      <c r="H46" s="5" t="e">
        <f>SUMIF(#REF!,Test!C46,#REF!)</f>
        <v>#REF!</v>
      </c>
      <c r="I46" s="9" t="e">
        <f t="shared" si="4"/>
        <v>#REF!</v>
      </c>
      <c r="L46" s="1"/>
    </row>
    <row r="47" spans="1:12" x14ac:dyDescent="0.2">
      <c r="A47" t="s">
        <v>177</v>
      </c>
      <c r="B47" s="25" t="str">
        <f t="shared" si="5"/>
        <v>P700060)</v>
      </c>
      <c r="C47" s="25" t="s">
        <v>1009</v>
      </c>
      <c r="D47" s="25"/>
      <c r="E47" s="28" t="e">
        <f>SUMIF(#REF!,Test!C47,#REF!)*-1</f>
        <v>#REF!</v>
      </c>
      <c r="F47" s="30">
        <f>VLOOKUP(A181,[7]Sheet1!$A$1:$D$65536,4,0)*1000</f>
        <v>528216000</v>
      </c>
      <c r="G47" s="6" t="e">
        <f t="shared" si="3"/>
        <v>#REF!</v>
      </c>
      <c r="H47" s="5" t="e">
        <f>SUMIF(#REF!,Test!C47,#REF!)</f>
        <v>#REF!</v>
      </c>
      <c r="I47" s="9" t="e">
        <f t="shared" si="4"/>
        <v>#REF!</v>
      </c>
      <c r="L47" s="1"/>
    </row>
    <row r="48" spans="1:12" x14ac:dyDescent="0.2">
      <c r="A48" t="s">
        <v>224</v>
      </c>
      <c r="B48" s="25" t="str">
        <f t="shared" si="5"/>
        <v>(P00202)</v>
      </c>
      <c r="C48" s="25" t="s">
        <v>132</v>
      </c>
      <c r="D48" s="25"/>
      <c r="E48" s="28" t="e">
        <f>SUMIF(#REF!,Test!C48,#REF!)*-1</f>
        <v>#REF!</v>
      </c>
      <c r="F48" s="30">
        <f>VLOOKUP(A182,[7]Sheet1!$A$1:$D$65536,4,0)*1000</f>
        <v>0</v>
      </c>
      <c r="G48" s="6" t="e">
        <f t="shared" si="3"/>
        <v>#REF!</v>
      </c>
      <c r="H48" s="8" t="e">
        <f>SUMIF(#REF!,Test!C48,#REF!)</f>
        <v>#REF!</v>
      </c>
      <c r="I48" s="18" t="e">
        <f t="shared" si="4"/>
        <v>#REF!</v>
      </c>
      <c r="L48" s="1"/>
    </row>
    <row r="49" spans="1:12" x14ac:dyDescent="0.2">
      <c r="A49" t="s">
        <v>206</v>
      </c>
      <c r="B49" s="25" t="str">
        <f t="shared" si="5"/>
        <v>P700090)</v>
      </c>
      <c r="C49" s="25" t="s">
        <v>870</v>
      </c>
      <c r="D49" s="25"/>
      <c r="E49" s="28" t="e">
        <f>SUMIF(#REF!,Test!C49,#REF!)*-1</f>
        <v>#REF!</v>
      </c>
      <c r="F49" s="30">
        <f>VLOOKUP(A183,[7]Sheet1!$A$1:$D$65536,4,0)*1000</f>
        <v>2977000</v>
      </c>
      <c r="G49" s="6" t="e">
        <f t="shared" si="3"/>
        <v>#REF!</v>
      </c>
      <c r="H49" s="5" t="e">
        <f>SUMIF(#REF!,Test!C49,#REF!)</f>
        <v>#REF!</v>
      </c>
      <c r="I49" s="9" t="e">
        <f t="shared" si="4"/>
        <v>#REF!</v>
      </c>
      <c r="L49" s="1"/>
    </row>
    <row r="50" spans="1:12" x14ac:dyDescent="0.2">
      <c r="A50" t="s">
        <v>207</v>
      </c>
      <c r="B50" s="25" t="str">
        <f t="shared" si="5"/>
        <v>(P00204)</v>
      </c>
      <c r="C50" s="25" t="s">
        <v>133</v>
      </c>
      <c r="D50" s="25"/>
      <c r="E50" s="28" t="e">
        <f>SUMIF(#REF!,Test!C50,#REF!)*-1</f>
        <v>#REF!</v>
      </c>
      <c r="F50" s="30" t="e">
        <f>VLOOKUP(A184,[7]Sheet1!$A$1:$D$65536,4,0)*1000</f>
        <v>#N/A</v>
      </c>
      <c r="G50" s="6" t="e">
        <f t="shared" ref="G50:G81" si="6">F50-E50</f>
        <v>#N/A</v>
      </c>
      <c r="H50" s="5" t="e">
        <f>SUMIF(#REF!,Test!C50,#REF!)</f>
        <v>#REF!</v>
      </c>
      <c r="I50" s="9" t="e">
        <f t="shared" ref="I50:I81" si="7">G50+H50</f>
        <v>#N/A</v>
      </c>
      <c r="L50" s="1"/>
    </row>
    <row r="51" spans="1:12" x14ac:dyDescent="0.2">
      <c r="A51" t="s">
        <v>208</v>
      </c>
      <c r="B51" s="25" t="str">
        <f t="shared" si="5"/>
        <v>P700158)</v>
      </c>
      <c r="C51" s="25" t="s">
        <v>756</v>
      </c>
      <c r="D51" s="25"/>
      <c r="E51" s="28" t="e">
        <f>SUMIF(#REF!,Test!C51,#REF!)*-1</f>
        <v>#REF!</v>
      </c>
      <c r="F51" s="30" t="e">
        <f>VLOOKUP(A185,[7]Sheet1!$A$1:$D$65536,4,0)*1000</f>
        <v>#N/A</v>
      </c>
      <c r="G51" s="6" t="e">
        <f t="shared" si="6"/>
        <v>#N/A</v>
      </c>
      <c r="H51" s="5" t="e">
        <f>SUMIF(#REF!,Test!C51,#REF!)</f>
        <v>#REF!</v>
      </c>
      <c r="I51" s="9" t="e">
        <f t="shared" si="7"/>
        <v>#N/A</v>
      </c>
      <c r="L51" s="1"/>
    </row>
    <row r="52" spans="1:12" x14ac:dyDescent="0.2">
      <c r="A52" t="s">
        <v>209</v>
      </c>
      <c r="B52" s="25" t="str">
        <f t="shared" si="5"/>
        <v>P700120)</v>
      </c>
      <c r="C52" s="25" t="s">
        <v>274</v>
      </c>
      <c r="D52" s="25"/>
      <c r="E52" s="28" t="e">
        <f>SUMIF(#REF!,Test!C52,#REF!)*-1</f>
        <v>#REF!</v>
      </c>
      <c r="F52" s="30" t="e">
        <f>VLOOKUP(A186,[7]Sheet1!$A$1:$D$65536,4,0)*1000</f>
        <v>#N/A</v>
      </c>
      <c r="G52" s="6" t="e">
        <f t="shared" si="6"/>
        <v>#N/A</v>
      </c>
      <c r="H52" s="5" t="e">
        <f>SUMIF(#REF!,Test!C52,#REF!)</f>
        <v>#REF!</v>
      </c>
      <c r="I52" s="9" t="e">
        <f t="shared" si="7"/>
        <v>#N/A</v>
      </c>
      <c r="L52" s="1"/>
    </row>
    <row r="53" spans="1:12" x14ac:dyDescent="0.2">
      <c r="A53" t="s">
        <v>210</v>
      </c>
      <c r="B53" s="25" t="str">
        <f t="shared" si="5"/>
        <v>(P00203)</v>
      </c>
      <c r="C53" s="25" t="s">
        <v>134</v>
      </c>
      <c r="D53" s="25"/>
      <c r="E53" s="28" t="e">
        <f>SUMIF(#REF!,Test!C53,#REF!)*-1</f>
        <v>#REF!</v>
      </c>
      <c r="F53" s="30">
        <f>VLOOKUP(A187,[7]Sheet1!$A$1:$D$65536,4,0)*1000</f>
        <v>0</v>
      </c>
      <c r="G53" s="6" t="e">
        <f t="shared" si="6"/>
        <v>#REF!</v>
      </c>
      <c r="H53" s="5" t="e">
        <f>SUMIF(#REF!,Test!C53,#REF!)</f>
        <v>#REF!</v>
      </c>
      <c r="I53" s="9" t="e">
        <f t="shared" si="7"/>
        <v>#REF!</v>
      </c>
      <c r="L53" s="1"/>
    </row>
    <row r="54" spans="1:12" x14ac:dyDescent="0.2">
      <c r="A54" t="s">
        <v>211</v>
      </c>
      <c r="B54" s="25" t="str">
        <f t="shared" si="5"/>
        <v>P700021)</v>
      </c>
      <c r="C54" s="25" t="s">
        <v>277</v>
      </c>
      <c r="D54" s="25"/>
      <c r="E54" s="28" t="e">
        <f>SUMIF(#REF!,Test!C54,#REF!)*-1</f>
        <v>#REF!</v>
      </c>
      <c r="F54" s="30">
        <f>VLOOKUP(A188,[7]Sheet1!$A$1:$D$65536,4,0)*1000</f>
        <v>296567000</v>
      </c>
      <c r="G54" s="6" t="e">
        <f t="shared" si="6"/>
        <v>#REF!</v>
      </c>
      <c r="H54" s="5" t="e">
        <f>SUMIF(#REF!,Test!C54,#REF!)</f>
        <v>#REF!</v>
      </c>
      <c r="I54" s="9" t="e">
        <f t="shared" si="7"/>
        <v>#REF!</v>
      </c>
      <c r="L54" s="1"/>
    </row>
    <row r="55" spans="1:12" x14ac:dyDescent="0.2">
      <c r="A55" t="s">
        <v>212</v>
      </c>
      <c r="B55" s="25" t="str">
        <f t="shared" si="5"/>
        <v>P700027)</v>
      </c>
      <c r="C55" s="25" t="s">
        <v>927</v>
      </c>
      <c r="D55" s="25"/>
      <c r="E55" s="28" t="e">
        <f>SUMIF(#REF!,Test!C55,#REF!)*-1</f>
        <v>#REF!</v>
      </c>
      <c r="F55" s="30" t="e">
        <f>VLOOKUP(A189,[7]Sheet1!$A$1:$D$65536,4,0)*1000</f>
        <v>#N/A</v>
      </c>
      <c r="G55" s="6" t="e">
        <f t="shared" si="6"/>
        <v>#N/A</v>
      </c>
      <c r="H55" s="5" t="e">
        <f>SUMIF(#REF!,Test!C55,#REF!)</f>
        <v>#REF!</v>
      </c>
      <c r="I55" s="9" t="e">
        <f t="shared" si="7"/>
        <v>#N/A</v>
      </c>
      <c r="L55" s="1"/>
    </row>
    <row r="56" spans="1:12" x14ac:dyDescent="0.2">
      <c r="A56" t="s">
        <v>213</v>
      </c>
      <c r="B56" s="25" t="str">
        <f t="shared" si="5"/>
        <v>P700094)</v>
      </c>
      <c r="C56" s="25" t="s">
        <v>278</v>
      </c>
      <c r="D56" s="25"/>
      <c r="E56" s="28" t="e">
        <f>SUMIF(#REF!,Test!C56,#REF!)*-1</f>
        <v>#REF!</v>
      </c>
      <c r="F56" s="30">
        <f>VLOOKUP(A190,[7]Sheet1!$A$1:$D$65536,4,0)*1000</f>
        <v>102000</v>
      </c>
      <c r="G56" s="6" t="e">
        <f t="shared" si="6"/>
        <v>#REF!</v>
      </c>
      <c r="H56" s="5" t="e">
        <f>SUMIF(#REF!,Test!C56,#REF!)</f>
        <v>#REF!</v>
      </c>
      <c r="I56" s="9" t="e">
        <f t="shared" si="7"/>
        <v>#REF!</v>
      </c>
      <c r="L56" s="1"/>
    </row>
    <row r="57" spans="1:12" x14ac:dyDescent="0.2">
      <c r="A57" t="s">
        <v>169</v>
      </c>
      <c r="B57" s="25" t="str">
        <f t="shared" si="5"/>
        <v>P700023)</v>
      </c>
      <c r="C57" s="25" t="s">
        <v>1004</v>
      </c>
      <c r="D57" s="25"/>
      <c r="E57" s="28" t="e">
        <f>SUMIF(#REF!,Test!C57,#REF!)*-1</f>
        <v>#REF!</v>
      </c>
      <c r="F57" s="30">
        <f>VLOOKUP(A191,[7]Sheet1!$A$1:$D$65536,4,0)*1000</f>
        <v>1019935000</v>
      </c>
      <c r="G57" s="6" t="e">
        <f t="shared" si="6"/>
        <v>#REF!</v>
      </c>
      <c r="H57" s="5" t="e">
        <f>SUMIF(#REF!,Test!C57,#REF!)</f>
        <v>#REF!</v>
      </c>
      <c r="I57" s="9" t="e">
        <f t="shared" si="7"/>
        <v>#REF!</v>
      </c>
      <c r="L57" s="1"/>
    </row>
    <row r="58" spans="1:12" x14ac:dyDescent="0.2">
      <c r="A58" t="s">
        <v>170</v>
      </c>
      <c r="B58" s="25" t="str">
        <f t="shared" si="5"/>
        <v>P700086)</v>
      </c>
      <c r="C58" s="25" t="s">
        <v>276</v>
      </c>
      <c r="D58" s="25"/>
      <c r="E58" s="28" t="e">
        <f>SUMIF(#REF!,Test!C58,#REF!)*-1</f>
        <v>#REF!</v>
      </c>
      <c r="F58" s="30">
        <f>VLOOKUP(A192,[7]Sheet1!$A$1:$D$65536,4,0)*1000</f>
        <v>8065000</v>
      </c>
      <c r="G58" s="6" t="e">
        <f t="shared" si="6"/>
        <v>#REF!</v>
      </c>
      <c r="H58" s="5" t="e">
        <f>SUMIF(#REF!,Test!C58,#REF!)</f>
        <v>#REF!</v>
      </c>
      <c r="I58" s="9" t="e">
        <f t="shared" si="7"/>
        <v>#REF!</v>
      </c>
      <c r="L58" s="1"/>
    </row>
    <row r="59" spans="1:12" x14ac:dyDescent="0.2">
      <c r="A59" t="s">
        <v>171</v>
      </c>
      <c r="B59" s="25" t="str">
        <f t="shared" si="5"/>
        <v>P700115)</v>
      </c>
      <c r="C59" s="25" t="s">
        <v>197</v>
      </c>
      <c r="D59" s="25"/>
      <c r="E59" s="28" t="e">
        <f>SUMIF(#REF!,Test!C59,#REF!)*-1</f>
        <v>#REF!</v>
      </c>
      <c r="F59" s="30">
        <f>VLOOKUP(A193,[7]Sheet1!$A$1:$D$65536,4,0)*1000</f>
        <v>1616000</v>
      </c>
      <c r="G59" s="6" t="e">
        <f t="shared" si="6"/>
        <v>#REF!</v>
      </c>
      <c r="H59" s="5" t="e">
        <f>SUMIF(#REF!,Test!C59,#REF!)</f>
        <v>#REF!</v>
      </c>
      <c r="I59" s="9" t="e">
        <f t="shared" si="7"/>
        <v>#REF!</v>
      </c>
      <c r="L59" s="1"/>
    </row>
    <row r="60" spans="1:12" x14ac:dyDescent="0.2">
      <c r="A60" t="s">
        <v>172</v>
      </c>
      <c r="B60" s="25" t="str">
        <f t="shared" si="5"/>
        <v>P700087)</v>
      </c>
      <c r="C60" s="25" t="s">
        <v>1005</v>
      </c>
      <c r="D60" s="25"/>
      <c r="E60" s="28" t="e">
        <f>SUMIF(#REF!,Test!C60,#REF!)*-1</f>
        <v>#REF!</v>
      </c>
      <c r="F60" s="30">
        <f>VLOOKUP(A194,[7]Sheet1!$A$1:$D$65536,4,0)*1000</f>
        <v>74454000</v>
      </c>
      <c r="G60" s="6" t="e">
        <f t="shared" si="6"/>
        <v>#REF!</v>
      </c>
      <c r="H60" s="5" t="e">
        <f>SUMIF(#REF!,Test!C60,#REF!)</f>
        <v>#REF!</v>
      </c>
      <c r="I60" s="9" t="e">
        <f t="shared" si="7"/>
        <v>#REF!</v>
      </c>
      <c r="L60" s="1"/>
    </row>
    <row r="61" spans="1:12" x14ac:dyDescent="0.2">
      <c r="A61" t="s">
        <v>173</v>
      </c>
      <c r="B61" s="25" t="str">
        <f t="shared" si="5"/>
        <v>P700013)</v>
      </c>
      <c r="C61" s="25" t="s">
        <v>205</v>
      </c>
      <c r="D61" s="25"/>
      <c r="E61" s="28" t="e">
        <f>SUMIF(#REF!,Test!C61,#REF!)*-1</f>
        <v>#REF!</v>
      </c>
      <c r="F61" s="30">
        <f>VLOOKUP(A195,[7]Sheet1!$A$1:$D$65536,4,0)*1000</f>
        <v>483000</v>
      </c>
      <c r="G61" s="6" t="e">
        <f t="shared" si="6"/>
        <v>#REF!</v>
      </c>
      <c r="H61" s="5" t="e">
        <f>SUMIF(#REF!,Test!C61,#REF!)</f>
        <v>#REF!</v>
      </c>
      <c r="I61" s="9" t="e">
        <f t="shared" si="7"/>
        <v>#REF!</v>
      </c>
      <c r="L61" s="1"/>
    </row>
    <row r="62" spans="1:12" x14ac:dyDescent="0.2">
      <c r="A62" t="s">
        <v>174</v>
      </c>
      <c r="B62" s="25" t="str">
        <f t="shared" si="5"/>
        <v>P700015)</v>
      </c>
      <c r="C62" s="25" t="s">
        <v>279</v>
      </c>
      <c r="D62" s="25"/>
      <c r="E62" s="28" t="e">
        <f>SUMIF(#REF!,Test!C62,#REF!)*-1</f>
        <v>#REF!</v>
      </c>
      <c r="F62" s="30">
        <f>VLOOKUP(A196,[7]Sheet1!$A$1:$D$65536,4,0)*1000</f>
        <v>22185000</v>
      </c>
      <c r="G62" s="6" t="e">
        <f t="shared" si="6"/>
        <v>#REF!</v>
      </c>
      <c r="H62" s="5" t="e">
        <f>SUMIF(#REF!,Test!C62,#REF!)</f>
        <v>#REF!</v>
      </c>
      <c r="I62" s="9" t="e">
        <f t="shared" si="7"/>
        <v>#REF!</v>
      </c>
      <c r="L62" s="1"/>
    </row>
    <row r="63" spans="1:12" x14ac:dyDescent="0.2">
      <c r="A63" t="s">
        <v>150</v>
      </c>
      <c r="B63" s="25" t="str">
        <f t="shared" si="5"/>
        <v>P700091)</v>
      </c>
      <c r="C63" s="25" t="s">
        <v>926</v>
      </c>
      <c r="D63" s="25"/>
      <c r="E63" s="28" t="e">
        <f>SUMIF(#REF!,Test!C63,#REF!)*-1</f>
        <v>#REF!</v>
      </c>
      <c r="F63" s="30">
        <f>VLOOKUP(A197,[7]Sheet1!$A$1:$D$65536,4,0)*1000</f>
        <v>1823000</v>
      </c>
      <c r="G63" s="6" t="e">
        <f t="shared" si="6"/>
        <v>#REF!</v>
      </c>
      <c r="H63" s="5" t="e">
        <f>SUMIF(#REF!,Test!C63,#REF!)</f>
        <v>#REF!</v>
      </c>
      <c r="I63" s="9" t="e">
        <f t="shared" si="7"/>
        <v>#REF!</v>
      </c>
      <c r="L63" s="1"/>
    </row>
    <row r="64" spans="1:12" x14ac:dyDescent="0.2">
      <c r="A64" t="s">
        <v>151</v>
      </c>
      <c r="B64" s="25" t="str">
        <f t="shared" si="5"/>
        <v>P700097)</v>
      </c>
      <c r="C64" s="25" t="s">
        <v>1010</v>
      </c>
      <c r="D64" s="25"/>
      <c r="E64" s="28" t="e">
        <f>SUMIF(#REF!,Test!C64,#REF!)*-1</f>
        <v>#REF!</v>
      </c>
      <c r="F64" s="30">
        <f>VLOOKUP(A198,[7]Sheet1!$A$1:$D$65536,4,0)*1000</f>
        <v>6000</v>
      </c>
      <c r="G64" s="6" t="e">
        <f t="shared" si="6"/>
        <v>#REF!</v>
      </c>
      <c r="H64" s="5" t="e">
        <f>SUMIF(#REF!,Test!C64,#REF!)</f>
        <v>#REF!</v>
      </c>
      <c r="I64" s="9" t="e">
        <f t="shared" si="7"/>
        <v>#REF!</v>
      </c>
      <c r="L64" s="1"/>
    </row>
    <row r="65" spans="1:12" x14ac:dyDescent="0.2">
      <c r="A65" t="s">
        <v>152</v>
      </c>
      <c r="B65" s="25" t="str">
        <f t="shared" si="5"/>
        <v>P700098)</v>
      </c>
      <c r="C65" s="25" t="s">
        <v>1011</v>
      </c>
      <c r="D65" s="25"/>
      <c r="E65" s="28" t="e">
        <f>SUMIF(#REF!,Test!C65,#REF!)*-1</f>
        <v>#REF!</v>
      </c>
      <c r="F65" s="30">
        <f>VLOOKUP(A199,[7]Sheet1!$A$1:$D$65536,4,0)*1000</f>
        <v>7744000</v>
      </c>
      <c r="G65" s="6" t="e">
        <f t="shared" si="6"/>
        <v>#REF!</v>
      </c>
      <c r="H65" s="5" t="e">
        <f>SUMIF(#REF!,Test!C65,#REF!)</f>
        <v>#REF!</v>
      </c>
      <c r="I65" s="9" t="e">
        <f t="shared" si="7"/>
        <v>#REF!</v>
      </c>
      <c r="L65" s="1"/>
    </row>
    <row r="66" spans="1:12" x14ac:dyDescent="0.2">
      <c r="A66" t="s">
        <v>451</v>
      </c>
      <c r="B66" s="25" t="str">
        <f t="shared" si="5"/>
        <v>P700001)</v>
      </c>
      <c r="C66" s="25" t="s">
        <v>469</v>
      </c>
      <c r="D66" s="25"/>
      <c r="E66" s="28" t="e">
        <f>SUMIF(#REF!,Test!C66,#REF!)*-1</f>
        <v>#REF!</v>
      </c>
      <c r="F66" s="30">
        <f>VLOOKUP(A200,[7]Sheet1!$A$1:$D$65536,4,0)*1000</f>
        <v>76563000</v>
      </c>
      <c r="G66" s="6" t="e">
        <f t="shared" si="6"/>
        <v>#REF!</v>
      </c>
      <c r="H66" s="5" t="e">
        <f>SUMIF(#REF!,Test!C66,#REF!)</f>
        <v>#REF!</v>
      </c>
      <c r="I66" s="9" t="e">
        <f t="shared" si="7"/>
        <v>#REF!</v>
      </c>
      <c r="L66" s="1"/>
    </row>
    <row r="67" spans="1:12" x14ac:dyDescent="0.2">
      <c r="A67" t="s">
        <v>452</v>
      </c>
      <c r="B67" s="25" t="str">
        <f t="shared" si="5"/>
        <v>P700002)</v>
      </c>
      <c r="C67" s="25" t="s">
        <v>254</v>
      </c>
      <c r="D67" s="25"/>
      <c r="E67" s="28" t="e">
        <f>SUMIF(#REF!,Test!C67,#REF!)*-1</f>
        <v>#REF!</v>
      </c>
      <c r="F67" s="30">
        <f>VLOOKUP(A201,[7]Sheet1!$A$1:$D$65536,4,0)*1000</f>
        <v>6751000</v>
      </c>
      <c r="G67" s="6" t="e">
        <f t="shared" si="6"/>
        <v>#REF!</v>
      </c>
      <c r="H67" s="5" t="e">
        <f>SUMIF(#REF!,Test!C67,#REF!)</f>
        <v>#REF!</v>
      </c>
      <c r="I67" s="9" t="e">
        <f t="shared" si="7"/>
        <v>#REF!</v>
      </c>
      <c r="L67" s="1"/>
    </row>
    <row r="68" spans="1:12" x14ac:dyDescent="0.2">
      <c r="A68" t="s">
        <v>453</v>
      </c>
      <c r="B68" s="25" t="str">
        <f t="shared" si="5"/>
        <v>P700005)</v>
      </c>
      <c r="C68" s="25" t="s">
        <v>252</v>
      </c>
      <c r="D68" s="25"/>
      <c r="E68" s="28" t="e">
        <f>SUMIF(#REF!,Test!C68,#REF!)*-1</f>
        <v>#REF!</v>
      </c>
      <c r="F68" s="30">
        <f>VLOOKUP(A202,[7]Sheet1!$A$1:$D$65536,4,0)*1000</f>
        <v>0</v>
      </c>
      <c r="G68" s="6" t="e">
        <f t="shared" si="6"/>
        <v>#REF!</v>
      </c>
      <c r="H68" s="5" t="e">
        <f>SUMIF(#REF!,Test!C68,#REF!)</f>
        <v>#REF!</v>
      </c>
      <c r="I68" s="9" t="e">
        <f t="shared" si="7"/>
        <v>#REF!</v>
      </c>
      <c r="L68" s="1"/>
    </row>
    <row r="69" spans="1:12" x14ac:dyDescent="0.2">
      <c r="A69" t="s">
        <v>454</v>
      </c>
      <c r="B69" s="25" t="str">
        <f t="shared" si="5"/>
        <v>P700006)</v>
      </c>
      <c r="C69" s="25" t="s">
        <v>255</v>
      </c>
      <c r="D69" s="25"/>
      <c r="E69" s="28" t="e">
        <f>SUMIF(#REF!,Test!C69,#REF!)*-1</f>
        <v>#REF!</v>
      </c>
      <c r="F69" s="30" t="e">
        <f>VLOOKUP(A203,[7]Sheet1!$A$1:$D$65536,4,0)*1000</f>
        <v>#N/A</v>
      </c>
      <c r="G69" s="6" t="e">
        <f t="shared" si="6"/>
        <v>#N/A</v>
      </c>
      <c r="H69" s="5" t="e">
        <f>SUMIF(#REF!,Test!C69,#REF!)</f>
        <v>#REF!</v>
      </c>
      <c r="I69" s="9" t="e">
        <f t="shared" si="7"/>
        <v>#N/A</v>
      </c>
      <c r="L69" s="1"/>
    </row>
    <row r="70" spans="1:12" x14ac:dyDescent="0.2">
      <c r="A70" t="s">
        <v>455</v>
      </c>
      <c r="B70" s="25" t="str">
        <f t="shared" si="5"/>
        <v>P700022)</v>
      </c>
      <c r="C70" s="25" t="s">
        <v>253</v>
      </c>
      <c r="D70" s="25"/>
      <c r="E70" s="28" t="e">
        <f>SUMIF(#REF!,Test!C70,#REF!)*-1</f>
        <v>#REF!</v>
      </c>
      <c r="F70" s="30" t="e">
        <f>VLOOKUP(A204,[7]Sheet1!$A$1:$D$65536,4,0)*1000</f>
        <v>#N/A</v>
      </c>
      <c r="G70" s="6" t="e">
        <f t="shared" si="6"/>
        <v>#N/A</v>
      </c>
      <c r="H70" s="5" t="e">
        <f>SUMIF(#REF!,Test!C70,#REF!)</f>
        <v>#REF!</v>
      </c>
      <c r="I70" s="9" t="e">
        <f t="shared" si="7"/>
        <v>#N/A</v>
      </c>
      <c r="L70" s="1"/>
    </row>
    <row r="71" spans="1:12" s="1" customFormat="1" x14ac:dyDescent="0.2">
      <c r="A71" t="s">
        <v>456</v>
      </c>
      <c r="B71" s="25" t="str">
        <f t="shared" si="5"/>
        <v>P700162)</v>
      </c>
      <c r="C71" s="25" t="s">
        <v>1</v>
      </c>
      <c r="D71" s="24"/>
      <c r="E71" s="28" t="e">
        <f>SUMIF(#REF!,Test!C71,#REF!)*-1</f>
        <v>#REF!</v>
      </c>
      <c r="F71" s="30" t="e">
        <f>VLOOKUP(A205,[7]Sheet1!$A$1:$D$65536,4,0)*1000</f>
        <v>#N/A</v>
      </c>
      <c r="G71" s="6" t="e">
        <f t="shared" si="6"/>
        <v>#N/A</v>
      </c>
      <c r="H71" s="9" t="e">
        <f>SUMIF(#REF!,Test!C71,#REF!)</f>
        <v>#REF!</v>
      </c>
      <c r="I71" s="9" t="e">
        <f t="shared" si="7"/>
        <v>#N/A</v>
      </c>
      <c r="J71" s="9"/>
    </row>
    <row r="72" spans="1:12" s="1" customFormat="1" x14ac:dyDescent="0.2">
      <c r="A72" t="s">
        <v>457</v>
      </c>
      <c r="B72" s="25" t="str">
        <f t="shared" si="5"/>
        <v>P700012)</v>
      </c>
      <c r="C72" s="25" t="s">
        <v>256</v>
      </c>
      <c r="D72" s="24"/>
      <c r="E72" s="28" t="e">
        <f>SUMIF(#REF!,Test!C72,#REF!)*-1</f>
        <v>#REF!</v>
      </c>
      <c r="F72" s="30">
        <f>VLOOKUP(A206,[7]Sheet1!$A$1:$D$65536,4,0)*1000</f>
        <v>674000</v>
      </c>
      <c r="G72" s="6" t="e">
        <f t="shared" si="6"/>
        <v>#REF!</v>
      </c>
      <c r="H72" s="5" t="e">
        <f>SUMIF(#REF!,Test!C72,#REF!)</f>
        <v>#REF!</v>
      </c>
      <c r="I72" s="9" t="e">
        <f t="shared" si="7"/>
        <v>#REF!</v>
      </c>
      <c r="J72" s="9"/>
      <c r="K72" s="10"/>
    </row>
    <row r="73" spans="1:12" s="1" customFormat="1" x14ac:dyDescent="0.2">
      <c r="A73" t="s">
        <v>458</v>
      </c>
      <c r="B73" s="25" t="str">
        <f t="shared" si="5"/>
        <v>P700026)</v>
      </c>
      <c r="C73" s="25" t="s">
        <v>1008</v>
      </c>
      <c r="D73" s="24"/>
      <c r="E73" s="28" t="e">
        <f>SUMIF(#REF!,Test!C73,#REF!)*-1</f>
        <v>#REF!</v>
      </c>
      <c r="F73" s="30">
        <f>VLOOKUP(A207,[7]Sheet1!$A$1:$D$65536,4,0)*1000</f>
        <v>1697000</v>
      </c>
      <c r="G73" s="6" t="e">
        <f t="shared" si="6"/>
        <v>#REF!</v>
      </c>
      <c r="H73" s="5" t="e">
        <f>SUMIF(#REF!,Test!C73,#REF!)</f>
        <v>#REF!</v>
      </c>
      <c r="I73" s="9" t="e">
        <f t="shared" si="7"/>
        <v>#REF!</v>
      </c>
      <c r="J73" s="9"/>
      <c r="K73" s="10"/>
    </row>
    <row r="74" spans="1:12" x14ac:dyDescent="0.2">
      <c r="A74" t="s">
        <v>459</v>
      </c>
      <c r="B74" s="25" t="str">
        <f t="shared" si="5"/>
        <v>P700007)</v>
      </c>
      <c r="C74" s="25" t="s">
        <v>1012</v>
      </c>
      <c r="D74" s="25"/>
      <c r="E74" s="28" t="e">
        <f>SUMIF(#REF!,Test!C74,#REF!)*-1</f>
        <v>#REF!</v>
      </c>
      <c r="F74" s="30">
        <f>VLOOKUP(A208,[7]Sheet1!$A$1:$D$65536,4,0)*1000</f>
        <v>12494000</v>
      </c>
      <c r="G74" s="17" t="e">
        <f t="shared" si="6"/>
        <v>#REF!</v>
      </c>
      <c r="H74" s="5" t="e">
        <f>SUMIF(#REF!,Test!C74,#REF!)</f>
        <v>#REF!</v>
      </c>
      <c r="I74" s="9" t="e">
        <f t="shared" si="7"/>
        <v>#REF!</v>
      </c>
      <c r="L74" s="1"/>
    </row>
    <row r="75" spans="1:12" x14ac:dyDescent="0.2">
      <c r="A75" t="s">
        <v>460</v>
      </c>
      <c r="B75" s="25" t="str">
        <f t="shared" si="5"/>
        <v>P700084)</v>
      </c>
      <c r="C75" s="25" t="s">
        <v>266</v>
      </c>
      <c r="D75" s="25"/>
      <c r="E75" s="28" t="e">
        <f>SUMIF(#REF!,Test!C75,#REF!)*-1</f>
        <v>#REF!</v>
      </c>
      <c r="F75" s="30">
        <f>VLOOKUP(A209,[7]Sheet1!$A$1:$D$65536,4,0)*1000</f>
        <v>1580979000</v>
      </c>
      <c r="G75" s="6" t="e">
        <f t="shared" si="6"/>
        <v>#REF!</v>
      </c>
      <c r="H75" s="5" t="e">
        <f>SUMIF(#REF!,Test!C75,#REF!)</f>
        <v>#REF!</v>
      </c>
      <c r="I75" s="9" t="e">
        <f t="shared" si="7"/>
        <v>#REF!</v>
      </c>
      <c r="L75" s="1"/>
    </row>
    <row r="76" spans="1:12" x14ac:dyDescent="0.2">
      <c r="A76" t="s">
        <v>461</v>
      </c>
      <c r="B76" s="25" t="str">
        <f t="shared" si="5"/>
        <v>P700088)</v>
      </c>
      <c r="C76" s="25" t="s">
        <v>672</v>
      </c>
      <c r="D76" s="25"/>
      <c r="E76" s="28" t="e">
        <f>SUMIF(#REF!,Test!C76,#REF!)*-1</f>
        <v>#REF!</v>
      </c>
      <c r="F76" s="30" t="e">
        <f>VLOOKUP(A210,[7]Sheet1!$A$1:$D$65536,4,0)*1000</f>
        <v>#N/A</v>
      </c>
      <c r="G76" s="6" t="e">
        <f t="shared" si="6"/>
        <v>#N/A</v>
      </c>
      <c r="H76" s="5" t="e">
        <f>SUMIF(#REF!,Test!C76,#REF!)</f>
        <v>#REF!</v>
      </c>
      <c r="I76" s="9" t="e">
        <f t="shared" si="7"/>
        <v>#N/A</v>
      </c>
      <c r="L76" s="1"/>
    </row>
    <row r="77" spans="1:12" x14ac:dyDescent="0.2">
      <c r="A77" t="s">
        <v>462</v>
      </c>
      <c r="B77" s="25" t="str">
        <f t="shared" si="5"/>
        <v>P700109)</v>
      </c>
      <c r="C77" s="25" t="s">
        <v>1007</v>
      </c>
      <c r="D77" s="25"/>
      <c r="E77" s="28" t="e">
        <f>SUMIF(#REF!,Test!C77,#REF!)*-1</f>
        <v>#REF!</v>
      </c>
      <c r="F77" s="30">
        <f>VLOOKUP(A211,[7]Sheet1!$A$1:$D$65536,4,0)*1000</f>
        <v>340028000</v>
      </c>
      <c r="G77" s="6" t="e">
        <f t="shared" si="6"/>
        <v>#REF!</v>
      </c>
      <c r="H77" s="5" t="e">
        <f>SUMIF(#REF!,Test!C77,#REF!)</f>
        <v>#REF!</v>
      </c>
      <c r="I77" s="9" t="e">
        <f t="shared" si="7"/>
        <v>#REF!</v>
      </c>
      <c r="L77" s="1"/>
    </row>
    <row r="78" spans="1:12" x14ac:dyDescent="0.2">
      <c r="A78" t="s">
        <v>463</v>
      </c>
      <c r="B78" s="25"/>
      <c r="C78" s="25"/>
      <c r="D78" s="25"/>
      <c r="E78" s="35" t="e">
        <f>SUM(E79:E93)</f>
        <v>#REF!</v>
      </c>
      <c r="F78" s="30">
        <f>VLOOKUP(A212,[7]Sheet1!$A$1:$D$65536,4,0)*1000</f>
        <v>22856000</v>
      </c>
      <c r="G78" s="6" t="e">
        <f t="shared" si="6"/>
        <v>#REF!</v>
      </c>
      <c r="H78" s="5" t="e">
        <f>SUMIF(#REF!,Test!C78,#REF!)</f>
        <v>#REF!</v>
      </c>
      <c r="I78" s="9" t="e">
        <f t="shared" si="7"/>
        <v>#REF!</v>
      </c>
      <c r="L78" s="1"/>
    </row>
    <row r="79" spans="1:12" x14ac:dyDescent="0.2">
      <c r="A79" t="s">
        <v>144</v>
      </c>
      <c r="B79" s="25" t="str">
        <f t="shared" ref="B79:B93" si="8">RIGHT(A213,8)</f>
        <v>P600057)</v>
      </c>
      <c r="C79" s="25" t="s">
        <v>415</v>
      </c>
      <c r="D79" s="25"/>
      <c r="E79" s="28" t="e">
        <f>SUMIF(#REF!,Test!C79,#REF!)*-1</f>
        <v>#REF!</v>
      </c>
      <c r="F79" s="30">
        <f>VLOOKUP(A213,[7]Sheet1!$A$1:$D$65536,4,0)*1000</f>
        <v>3294000</v>
      </c>
      <c r="G79" s="6" t="e">
        <f t="shared" si="6"/>
        <v>#REF!</v>
      </c>
      <c r="H79" s="5" t="e">
        <f>SUMIF(#REF!,Test!C79,#REF!)</f>
        <v>#REF!</v>
      </c>
      <c r="I79" s="9" t="e">
        <f t="shared" si="7"/>
        <v>#REF!</v>
      </c>
      <c r="L79" s="1"/>
    </row>
    <row r="80" spans="1:12" x14ac:dyDescent="0.2">
      <c r="A80" t="s">
        <v>416</v>
      </c>
      <c r="B80" s="25" t="str">
        <f t="shared" si="8"/>
        <v>P600056)</v>
      </c>
      <c r="C80" s="25" t="s">
        <v>755</v>
      </c>
      <c r="D80" s="25"/>
      <c r="E80" s="28" t="e">
        <f>SUMIF(#REF!,Test!C80,#REF!)*-1</f>
        <v>#REF!</v>
      </c>
      <c r="F80" s="30">
        <f>VLOOKUP(A214,[7]Sheet1!$A$1:$D$65536,4,0)*1000</f>
        <v>10000</v>
      </c>
      <c r="G80" s="6" t="e">
        <f t="shared" si="6"/>
        <v>#REF!</v>
      </c>
      <c r="H80" s="5" t="e">
        <f>SUMIF(#REF!,Test!C80,#REF!)</f>
        <v>#REF!</v>
      </c>
      <c r="I80" s="9" t="e">
        <f t="shared" si="7"/>
        <v>#REF!</v>
      </c>
      <c r="L80" s="1"/>
    </row>
    <row r="81" spans="1:12" x14ac:dyDescent="0.2">
      <c r="A81" t="s">
        <v>549</v>
      </c>
      <c r="B81" s="25" t="str">
        <f t="shared" si="8"/>
        <v>P600047)</v>
      </c>
      <c r="C81" s="25" t="s">
        <v>265</v>
      </c>
      <c r="D81" s="25"/>
      <c r="E81" s="28" t="e">
        <f>SUMIF(#REF!,Test!C81,#REF!)*-1</f>
        <v>#REF!</v>
      </c>
      <c r="F81" s="30">
        <f>VLOOKUP(A215,[7]Sheet1!$A$1:$D$65536,4,0)*1000</f>
        <v>158000</v>
      </c>
      <c r="G81" s="6" t="e">
        <f t="shared" si="6"/>
        <v>#REF!</v>
      </c>
      <c r="H81" s="5" t="e">
        <f>SUMIF(#REF!,Test!C81,#REF!)</f>
        <v>#REF!</v>
      </c>
      <c r="I81" s="9" t="e">
        <f t="shared" si="7"/>
        <v>#REF!</v>
      </c>
      <c r="L81" s="1"/>
    </row>
    <row r="82" spans="1:12" x14ac:dyDescent="0.2">
      <c r="A82" t="s">
        <v>550</v>
      </c>
      <c r="B82" s="25" t="str">
        <f t="shared" si="8"/>
        <v>P600046)</v>
      </c>
      <c r="C82" s="25" t="s">
        <v>1013</v>
      </c>
      <c r="D82" s="25"/>
      <c r="E82" s="28" t="e">
        <f>SUMIF(#REF!,Test!C82,#REF!)*-1</f>
        <v>#REF!</v>
      </c>
      <c r="F82" s="30">
        <f>VLOOKUP(A216,[7]Sheet1!$A$1:$D$65536,4,0)*1000</f>
        <v>-49912000</v>
      </c>
      <c r="G82" s="6" t="e">
        <f t="shared" ref="G82:G95" si="9">F82-E82</f>
        <v>#REF!</v>
      </c>
      <c r="H82" s="5" t="e">
        <f>SUMIF(#REF!,Test!C82,#REF!)</f>
        <v>#REF!</v>
      </c>
      <c r="I82" s="9" t="e">
        <f t="shared" ref="I82:I90" si="10">G82+H82</f>
        <v>#REF!</v>
      </c>
      <c r="L82" s="1"/>
    </row>
    <row r="83" spans="1:12" x14ac:dyDescent="0.2">
      <c r="A83" t="s">
        <v>551</v>
      </c>
      <c r="B83" s="25" t="str">
        <f t="shared" si="8"/>
        <v>P600045)</v>
      </c>
      <c r="C83" s="25" t="s">
        <v>483</v>
      </c>
      <c r="D83" s="25"/>
      <c r="E83" s="28" t="e">
        <f>SUMIF(#REF!,Test!C83,#REF!)*-1</f>
        <v>#REF!</v>
      </c>
      <c r="F83" s="30">
        <f>VLOOKUP(A217,[7]Sheet1!$A$1:$D$65536,4,0)*1000</f>
        <v>7386000</v>
      </c>
      <c r="G83" s="6" t="e">
        <f t="shared" si="9"/>
        <v>#REF!</v>
      </c>
      <c r="H83" s="5" t="e">
        <f>SUMIF(#REF!,Test!C83,#REF!)</f>
        <v>#REF!</v>
      </c>
      <c r="I83" s="9" t="e">
        <f t="shared" si="10"/>
        <v>#REF!</v>
      </c>
      <c r="L83" s="1"/>
    </row>
    <row r="84" spans="1:12" x14ac:dyDescent="0.2">
      <c r="A84" t="s">
        <v>552</v>
      </c>
      <c r="B84" s="25" t="str">
        <f t="shared" si="8"/>
        <v>P600044)</v>
      </c>
      <c r="C84" s="25" t="s">
        <v>482</v>
      </c>
      <c r="D84" s="25"/>
      <c r="E84" s="28" t="e">
        <f>SUMIF(#REF!,Test!C84,#REF!)*-1</f>
        <v>#REF!</v>
      </c>
      <c r="F84" s="30">
        <f>VLOOKUP(A218,[7]Sheet1!$A$1:$D$65536,4,0)*1000</f>
        <v>185000</v>
      </c>
      <c r="G84" s="6" t="e">
        <f t="shared" si="9"/>
        <v>#REF!</v>
      </c>
      <c r="H84" s="5" t="e">
        <f>SUMIF(#REF!,Test!C84,#REF!)</f>
        <v>#REF!</v>
      </c>
      <c r="I84" s="9" t="e">
        <f t="shared" si="10"/>
        <v>#REF!</v>
      </c>
      <c r="L84" s="1"/>
    </row>
    <row r="85" spans="1:12" x14ac:dyDescent="0.2">
      <c r="A85" t="s">
        <v>553</v>
      </c>
      <c r="B85" s="25" t="str">
        <f t="shared" si="8"/>
        <v>P600043)</v>
      </c>
      <c r="C85" s="25" t="s">
        <v>268</v>
      </c>
      <c r="D85" s="25"/>
      <c r="E85" s="28" t="e">
        <f>SUMIF(#REF!,Test!C85,#REF!)*-1</f>
        <v>#REF!</v>
      </c>
      <c r="F85" s="30" t="e">
        <f>VLOOKUP(A219,[7]Sheet1!$A$1:$D$65536,4,0)*1000</f>
        <v>#N/A</v>
      </c>
      <c r="G85" s="6" t="e">
        <f t="shared" si="9"/>
        <v>#N/A</v>
      </c>
      <c r="H85" s="5" t="e">
        <f>SUMIF(#REF!,Test!C85,#REF!)</f>
        <v>#REF!</v>
      </c>
      <c r="I85" s="9" t="e">
        <f t="shared" si="10"/>
        <v>#N/A</v>
      </c>
      <c r="L85" s="1"/>
    </row>
    <row r="86" spans="1:12" x14ac:dyDescent="0.2">
      <c r="A86" t="s">
        <v>517</v>
      </c>
      <c r="B86" s="25" t="str">
        <f t="shared" si="8"/>
        <v>P600042)</v>
      </c>
      <c r="C86" s="25" t="s">
        <v>267</v>
      </c>
      <c r="D86" s="25"/>
      <c r="E86" s="28" t="e">
        <f>SUMIF(#REF!,Test!C86,#REF!)*-1</f>
        <v>#REF!</v>
      </c>
      <c r="F86" s="30">
        <f>VLOOKUP(A220,[7]Sheet1!$A$1:$D$65536,4,0)*1000</f>
        <v>14365000</v>
      </c>
      <c r="G86" s="6" t="e">
        <f t="shared" si="9"/>
        <v>#REF!</v>
      </c>
      <c r="H86" s="5" t="e">
        <f>SUMIF(#REF!,Test!C86,#REF!)</f>
        <v>#REF!</v>
      </c>
      <c r="I86" s="9" t="e">
        <f t="shared" si="10"/>
        <v>#REF!</v>
      </c>
      <c r="L86" s="1"/>
    </row>
    <row r="87" spans="1:12" s="1" customFormat="1" x14ac:dyDescent="0.2">
      <c r="A87" t="s">
        <v>518</v>
      </c>
      <c r="B87" s="25" t="str">
        <f t="shared" si="8"/>
        <v>P600040)</v>
      </c>
      <c r="C87" s="24" t="s">
        <v>263</v>
      </c>
      <c r="D87" s="24"/>
      <c r="E87" s="28" t="e">
        <f>SUMIF(#REF!,Test!C87,#REF!)*-1</f>
        <v>#REF!</v>
      </c>
      <c r="F87" s="30">
        <f>VLOOKUP(A221,[7]Sheet1!$A$1:$D$65536,4,0)*1000</f>
        <v>866000</v>
      </c>
      <c r="G87" s="6" t="e">
        <f t="shared" si="9"/>
        <v>#REF!</v>
      </c>
      <c r="H87" s="9" t="e">
        <f>SUMIF(#REF!,Test!C87,#REF!)</f>
        <v>#REF!</v>
      </c>
      <c r="I87" s="9" t="e">
        <f t="shared" si="10"/>
        <v>#REF!</v>
      </c>
      <c r="J87" s="9"/>
      <c r="K87" s="10"/>
    </row>
    <row r="88" spans="1:12" s="1" customFormat="1" x14ac:dyDescent="0.2">
      <c r="A88" t="s">
        <v>519</v>
      </c>
      <c r="B88" s="25" t="str">
        <f t="shared" si="8"/>
        <v>P600039)</v>
      </c>
      <c r="C88" s="24" t="s">
        <v>262</v>
      </c>
      <c r="D88" s="24"/>
      <c r="E88" s="28" t="e">
        <f>SUMIF(#REF!,Test!C88,#REF!)*-1</f>
        <v>#REF!</v>
      </c>
      <c r="F88" s="30">
        <f>VLOOKUP(A222,[7]Sheet1!$A$1:$D$65536,4,0)*1000</f>
        <v>6253000</v>
      </c>
      <c r="G88" s="6" t="e">
        <f t="shared" si="9"/>
        <v>#REF!</v>
      </c>
      <c r="H88" s="9" t="e">
        <f>SUMIF(#REF!,Test!C88,#REF!)</f>
        <v>#REF!</v>
      </c>
      <c r="I88" s="9" t="e">
        <f t="shared" si="10"/>
        <v>#REF!</v>
      </c>
      <c r="J88" s="9"/>
      <c r="K88" s="10"/>
    </row>
    <row r="89" spans="1:12" s="1" customFormat="1" x14ac:dyDescent="0.2">
      <c r="A89" t="s">
        <v>520</v>
      </c>
      <c r="B89" s="25" t="str">
        <f t="shared" si="8"/>
        <v>P600038)</v>
      </c>
      <c r="C89" s="24" t="s">
        <v>261</v>
      </c>
      <c r="D89" s="24"/>
      <c r="E89" s="28" t="e">
        <f>SUMIF(#REF!,Test!C89,#REF!)*-1</f>
        <v>#REF!</v>
      </c>
      <c r="F89" s="30">
        <f>VLOOKUP(A223,[7]Sheet1!$A$1:$D$65536,4,0)*1000</f>
        <v>8081000</v>
      </c>
      <c r="G89" s="6" t="e">
        <f t="shared" si="9"/>
        <v>#REF!</v>
      </c>
      <c r="H89" s="5" t="e">
        <f>SUMIF(#REF!,Test!C89,#REF!)</f>
        <v>#REF!</v>
      </c>
      <c r="I89" s="9" t="e">
        <f t="shared" si="10"/>
        <v>#REF!</v>
      </c>
      <c r="J89" s="9"/>
    </row>
    <row r="90" spans="1:12" s="1" customFormat="1" x14ac:dyDescent="0.2">
      <c r="A90" t="s">
        <v>521</v>
      </c>
      <c r="B90" s="25" t="str">
        <f t="shared" si="8"/>
        <v>P600037)</v>
      </c>
      <c r="C90" s="19" t="s">
        <v>260</v>
      </c>
      <c r="D90" s="19"/>
      <c r="E90" s="28" t="e">
        <f>SUMIF(#REF!,Test!C90,#REF!)*-1</f>
        <v>#REF!</v>
      </c>
      <c r="F90" s="30">
        <f>VLOOKUP(A224,[7]Sheet1!$A$1:$D$65536,4,0)*1000</f>
        <v>6106000</v>
      </c>
      <c r="G90" s="6" t="e">
        <f t="shared" si="9"/>
        <v>#REF!</v>
      </c>
      <c r="H90" s="5" t="e">
        <f>H23</f>
        <v>#REF!</v>
      </c>
      <c r="I90" s="9" t="e">
        <f t="shared" si="10"/>
        <v>#REF!</v>
      </c>
      <c r="J90" s="9"/>
      <c r="K90" s="10"/>
    </row>
    <row r="91" spans="1:12" x14ac:dyDescent="0.2">
      <c r="A91" t="s">
        <v>522</v>
      </c>
      <c r="B91" s="25" t="str">
        <f t="shared" si="8"/>
        <v>P600036)</v>
      </c>
      <c r="C91" s="25" t="s">
        <v>259</v>
      </c>
      <c r="D91" s="25"/>
      <c r="E91" s="28" t="e">
        <f>SUMIF(#REF!,Test!C91,#REF!)*-1</f>
        <v>#REF!</v>
      </c>
      <c r="F91" s="30">
        <f>VLOOKUP(A225,[7]Sheet1!$A$1:$D$65536,4,0)*1000</f>
        <v>8861000</v>
      </c>
      <c r="G91" s="6" t="e">
        <f t="shared" si="9"/>
        <v>#REF!</v>
      </c>
      <c r="I91" s="9"/>
      <c r="L91" s="1"/>
    </row>
    <row r="92" spans="1:12" x14ac:dyDescent="0.2">
      <c r="A92" t="s">
        <v>762</v>
      </c>
      <c r="B92" s="25" t="str">
        <f t="shared" si="8"/>
        <v>P600035)</v>
      </c>
      <c r="C92" s="25" t="s">
        <v>258</v>
      </c>
      <c r="D92" s="25"/>
      <c r="E92" s="28" t="e">
        <f>SUMIF(#REF!,Test!C92,#REF!)*-1</f>
        <v>#REF!</v>
      </c>
      <c r="F92" s="30">
        <f>VLOOKUP(A226,[7]Sheet1!$A$1:$D$65536,4,0)*1000</f>
        <v>2433000</v>
      </c>
      <c r="G92" s="6" t="e">
        <f t="shared" si="9"/>
        <v>#REF!</v>
      </c>
      <c r="H92" s="5" t="e">
        <f>SUMIF(#REF!,Test!C92,#REF!)</f>
        <v>#REF!</v>
      </c>
      <c r="I92" s="9" t="e">
        <f>G92+H92</f>
        <v>#REF!</v>
      </c>
      <c r="K92" s="1"/>
      <c r="L92" s="1"/>
    </row>
    <row r="93" spans="1:12" s="1" customFormat="1" x14ac:dyDescent="0.2">
      <c r="A93" t="s">
        <v>763</v>
      </c>
      <c r="B93" s="25" t="str">
        <f t="shared" si="8"/>
        <v>P600041)</v>
      </c>
      <c r="C93" s="24" t="s">
        <v>264</v>
      </c>
      <c r="D93" s="24"/>
      <c r="E93" s="28" t="e">
        <f>SUMIF(#REF!,Test!C93,#REF!)*-1</f>
        <v>#REF!</v>
      </c>
      <c r="F93" s="30">
        <f>VLOOKUP(A227,[7]Sheet1!$A$1:$D$65536,4,0)*1000</f>
        <v>14770000</v>
      </c>
      <c r="G93" s="6" t="e">
        <f t="shared" si="9"/>
        <v>#REF!</v>
      </c>
      <c r="H93" s="5" t="e">
        <f>SUMIF(#REF!,Test!C93,#REF!)</f>
        <v>#REF!</v>
      </c>
      <c r="I93" s="9" t="e">
        <f>G93+H93</f>
        <v>#REF!</v>
      </c>
      <c r="J93" s="9"/>
    </row>
    <row r="94" spans="1:12" s="1" customFormat="1" x14ac:dyDescent="0.2">
      <c r="A94" t="s">
        <v>764</v>
      </c>
      <c r="B94" s="24" t="s">
        <v>573</v>
      </c>
      <c r="C94" s="1" t="s">
        <v>573</v>
      </c>
      <c r="D94" s="24"/>
      <c r="E94" s="28" t="e">
        <f>SUMIF(#REF!,Test!C94,#REF!)*-1</f>
        <v>#REF!</v>
      </c>
      <c r="F94" s="30">
        <f>VLOOKUP(A228,[7]Sheet1!$A$1:$D$65536,4,0)*1000</f>
        <v>4398000</v>
      </c>
      <c r="G94" s="6" t="e">
        <f t="shared" si="9"/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t="s">
        <v>765</v>
      </c>
      <c r="B95" s="24" t="s">
        <v>195</v>
      </c>
      <c r="C95" s="1" t="s">
        <v>195</v>
      </c>
      <c r="E95" s="28" t="e">
        <f>SUMIF(#REF!,Test!C95,#REF!)*-1</f>
        <v>#REF!</v>
      </c>
      <c r="F95" s="30">
        <f>VLOOKUP(A229,[7]Sheet1!$A$1:$D$65536,4,0)*1000</f>
        <v>2985000</v>
      </c>
      <c r="G95" s="6" t="e">
        <f t="shared" si="9"/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t="s">
        <v>766</v>
      </c>
      <c r="B96" s="24" t="s">
        <v>101</v>
      </c>
      <c r="C96" s="1" t="s">
        <v>101</v>
      </c>
      <c r="E96" s="28" t="e">
        <f>SUMIF(#REF!,Test!C96,#REF!)*-1</f>
        <v>#REF!</v>
      </c>
      <c r="F96" s="30">
        <f>VLOOKUP(A230,[7]Sheet1!$A$1:$D$65536,4,0)*1000</f>
        <v>1449000</v>
      </c>
      <c r="G96" s="6"/>
      <c r="H96" s="5"/>
      <c r="I96" s="9"/>
      <c r="J96" s="9"/>
      <c r="K96" s="10"/>
    </row>
    <row r="97" spans="1:12" x14ac:dyDescent="0.2">
      <c r="A97" t="s">
        <v>767</v>
      </c>
      <c r="B97" s="25"/>
      <c r="E97" s="28" t="e">
        <f>SUMIF(#REF!,Test!C97,#REF!)*-1</f>
        <v>#REF!</v>
      </c>
      <c r="F97" s="30" t="e">
        <f>VLOOKUP(A231,[7]Sheet1!$A$1:$D$65536,4,0)*1000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t="s">
        <v>768</v>
      </c>
      <c r="B98" s="25"/>
      <c r="E98" s="2" t="e">
        <f>E97+E96+E95+E29+E10+E7+E94+E78</f>
        <v>#REF!</v>
      </c>
      <c r="F98" s="30" t="e">
        <f>VLOOKUP(A232,[7]Sheet1!$A$1:$D$65536,4,0)*1000</f>
        <v>#N/A</v>
      </c>
      <c r="G98" s="6"/>
      <c r="H98" s="5" t="e">
        <f>SUMIF(#REF!,Test!C98,#REF!)</f>
        <v>#REF!</v>
      </c>
      <c r="I98" s="9" t="e">
        <f>G98+H98</f>
        <v>#REF!</v>
      </c>
      <c r="L98" s="1"/>
    </row>
    <row r="99" spans="1:12" s="1" customFormat="1" x14ac:dyDescent="0.2">
      <c r="A99" t="s">
        <v>769</v>
      </c>
      <c r="B99" s="25" t="str">
        <f>RIGHT(A233,8)</f>
        <v/>
      </c>
      <c r="C99" s="1" t="s">
        <v>508</v>
      </c>
      <c r="E99" s="11"/>
      <c r="F99" s="30" t="e">
        <f>VLOOKUP(A233,[7]Sheet1!$A$1:$D$65536,4,0)*1000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t="s">
        <v>770</v>
      </c>
      <c r="B100" s="25"/>
      <c r="C100" s="10"/>
      <c r="E100" s="11" t="e">
        <f>SUMIF(#REF!,Test!C100,#REF!)</f>
        <v>#REF!</v>
      </c>
      <c r="F100" s="30" t="e">
        <f>VLOOKUP(A234,[7]Sheet1!$A$1:$D$65536,4,0)*1000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t="s">
        <v>245</v>
      </c>
      <c r="B101" s="25" t="str">
        <f>RIGHT(A235,8)</f>
        <v>P400034)</v>
      </c>
      <c r="C101" s="31" t="s">
        <v>414</v>
      </c>
      <c r="D101" s="31"/>
      <c r="E101" s="11" t="e">
        <f>SUMIF(#REF!,Test!C101,#REF!)</f>
        <v>#REF!</v>
      </c>
      <c r="F101" s="30">
        <f>VLOOKUP(A235,[7]Sheet1!$A$1:$D$65536,4,0)*1000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t="s">
        <v>246</v>
      </c>
      <c r="B102" s="25"/>
      <c r="E102" s="11" t="e">
        <f>E101+E98</f>
        <v>#REF!</v>
      </c>
      <c r="F102" s="30" t="e">
        <f>VLOOKUP(A236,[7]Sheet1!$A$1:$D$65536,4,0)*1000</f>
        <v>#N/A</v>
      </c>
      <c r="G102" s="6" t="e">
        <f>F102-E102</f>
        <v>#N/A</v>
      </c>
      <c r="H102" s="5" t="e">
        <f>SUMIF(#REF!,Test!C102,#REF!)</f>
        <v>#REF!</v>
      </c>
      <c r="I102" s="9" t="e">
        <f t="shared" ref="I102:I107" si="11">G102+H102</f>
        <v>#N/A</v>
      </c>
      <c r="L102" s="1"/>
    </row>
    <row r="103" spans="1:12" x14ac:dyDescent="0.2">
      <c r="A103" t="s">
        <v>247</v>
      </c>
      <c r="B103" s="25" t="str">
        <f>RIGHT(A237,8)</f>
        <v/>
      </c>
      <c r="C103" s="10" t="s">
        <v>508</v>
      </c>
      <c r="E103" s="11" t="e">
        <f>SUMIF(#REF!,$A$239&amp;Test!C103,#REF!)</f>
        <v>#REF!</v>
      </c>
      <c r="F103" s="5">
        <v>0</v>
      </c>
      <c r="G103" s="6" t="e">
        <f>F103-E103</f>
        <v>#REF!</v>
      </c>
      <c r="H103" s="5" t="e">
        <f>SUMIF(#REF!,Test!C103,#REF!)</f>
        <v>#REF!</v>
      </c>
      <c r="I103" s="9" t="e">
        <f t="shared" si="11"/>
        <v>#REF!</v>
      </c>
      <c r="L103" s="1"/>
    </row>
    <row r="104" spans="1:12" x14ac:dyDescent="0.2">
      <c r="A104" t="s">
        <v>248</v>
      </c>
      <c r="B104" s="25" t="str">
        <f>RIGHT(A238,8)</f>
        <v/>
      </c>
      <c r="C104" s="10" t="s">
        <v>508</v>
      </c>
      <c r="E104" s="11" t="e">
        <f>SUMIF(#REF!,$A$239&amp;Test!C104,#REF!)</f>
        <v>#REF!</v>
      </c>
      <c r="F104" s="30">
        <v>5441358</v>
      </c>
      <c r="G104" s="6" t="e">
        <f t="shared" ref="G104:G135" si="12">F104-E104+J104</f>
        <v>#REF!</v>
      </c>
      <c r="H104" s="5" t="e">
        <f>SUMIF(#REF!,Test!C104,#REF!)</f>
        <v>#REF!</v>
      </c>
      <c r="I104" s="9" t="e">
        <f t="shared" si="11"/>
        <v>#REF!</v>
      </c>
      <c r="L104" s="1"/>
    </row>
    <row r="105" spans="1:12" x14ac:dyDescent="0.2">
      <c r="A105" t="s">
        <v>249</v>
      </c>
      <c r="B105" s="25"/>
      <c r="E105" s="11" t="e">
        <f>SUMIF(#REF!,$A$239&amp;Test!C105,#REF!)</f>
        <v>#REF!</v>
      </c>
      <c r="F105" s="30">
        <v>222027361</v>
      </c>
      <c r="G105" s="6" t="e">
        <f t="shared" si="12"/>
        <v>#REF!</v>
      </c>
      <c r="H105" s="5" t="e">
        <f>SUMIF(#REF!,Test!C105,#REF!)</f>
        <v>#REF!</v>
      </c>
      <c r="I105" s="9" t="e">
        <f t="shared" si="11"/>
        <v>#REF!</v>
      </c>
      <c r="L105" s="1"/>
    </row>
    <row r="106" spans="1:12" x14ac:dyDescent="0.2">
      <c r="A106" t="s">
        <v>250</v>
      </c>
      <c r="B106" s="25"/>
      <c r="C106" s="32"/>
      <c r="E106" s="11" t="e">
        <f>SUMIF(#REF!,$A$239&amp;Test!C106,#REF!)</f>
        <v>#REF!</v>
      </c>
      <c r="F106" s="30">
        <v>6021371</v>
      </c>
      <c r="G106" s="6" t="e">
        <f t="shared" si="12"/>
        <v>#REF!</v>
      </c>
      <c r="H106" s="5" t="e">
        <f>SUMIF(#REF!,Test!C106,#REF!)</f>
        <v>#REF!</v>
      </c>
      <c r="I106" s="9" t="e">
        <f t="shared" si="11"/>
        <v>#REF!</v>
      </c>
      <c r="L106" s="1"/>
    </row>
    <row r="107" spans="1:12" x14ac:dyDescent="0.2">
      <c r="A107" t="s">
        <v>251</v>
      </c>
      <c r="B107" s="25"/>
      <c r="E107" s="37" t="e">
        <f>SUM(E110:E217)+E108</f>
        <v>#REF!</v>
      </c>
      <c r="F107" s="30">
        <f>VLOOKUP(A241,[8]Sheet1!$A$1:$D$65536,4,0)</f>
        <v>4754673000</v>
      </c>
      <c r="G107" s="6" t="e">
        <f t="shared" si="12"/>
        <v>#REF!</v>
      </c>
      <c r="H107" s="5" t="e">
        <f>SUMIF(#REF!,Test!C107,#REF!)</f>
        <v>#REF!</v>
      </c>
      <c r="I107" s="9" t="e">
        <f t="shared" si="11"/>
        <v>#REF!</v>
      </c>
      <c r="L107" s="1"/>
    </row>
    <row r="108" spans="1:12" x14ac:dyDescent="0.2">
      <c r="A108" t="s">
        <v>924</v>
      </c>
      <c r="B108" s="25"/>
      <c r="C108" s="10" t="s">
        <v>777</v>
      </c>
      <c r="E108" s="37" t="e">
        <f>SUMIF(#REF!,Test!C108,#REF!)</f>
        <v>#REF!</v>
      </c>
      <c r="F108" s="30" t="e">
        <f>VLOOKUP(A242,[8]Sheet1!$A$1:$D$65536,4,0)</f>
        <v>#N/A</v>
      </c>
      <c r="G108" s="6" t="e">
        <f t="shared" si="12"/>
        <v>#N/A</v>
      </c>
      <c r="H108" s="5" t="e">
        <f>SUMIF(#REF!,Test!C108,#REF!)</f>
        <v>#REF!</v>
      </c>
      <c r="I108" s="9" t="e">
        <f t="shared" ref="I108:I139" si="13">G108-H108</f>
        <v>#N/A</v>
      </c>
      <c r="L108" s="1"/>
    </row>
    <row r="109" spans="1:12" x14ac:dyDescent="0.2">
      <c r="A109" t="s">
        <v>925</v>
      </c>
      <c r="B109" s="25"/>
      <c r="E109" s="35" t="e">
        <f>SUM(E110:E217)</f>
        <v>#REF!</v>
      </c>
      <c r="F109" s="30" t="e">
        <f>VLOOKUP(A243,[8]Sheet1!$A$1:$D$65536,4,0)</f>
        <v>#N/A</v>
      </c>
      <c r="G109" s="6" t="e">
        <f t="shared" si="12"/>
        <v>#N/A</v>
      </c>
      <c r="H109" s="5" t="e">
        <f>SUMIF(#REF!,Test!C109,#REF!)</f>
        <v>#REF!</v>
      </c>
      <c r="I109" s="9" t="e">
        <f t="shared" si="13"/>
        <v>#N/A</v>
      </c>
      <c r="L109" s="1"/>
    </row>
    <row r="110" spans="1:12" x14ac:dyDescent="0.2">
      <c r="A110" t="s">
        <v>548</v>
      </c>
      <c r="B110" s="25" t="str">
        <f t="shared" ref="B110:B141" si="14">RIGHT(A244,8)</f>
        <v>P600100)</v>
      </c>
      <c r="C110" s="10" t="s">
        <v>509</v>
      </c>
      <c r="E110" s="11" t="e">
        <f>SUMIF(#REF!,$A$239&amp;Test!C110,#REF!)</f>
        <v>#REF!</v>
      </c>
      <c r="F110" s="30">
        <f>VLOOKUP(A244,[8]Sheet1!$A$1:$D$65536,4,0)</f>
        <v>0</v>
      </c>
      <c r="G110" s="6" t="e">
        <f t="shared" si="12"/>
        <v>#REF!</v>
      </c>
      <c r="H110" s="5" t="e">
        <f>SUMIF(#REF!,Test!C110,#REF!)</f>
        <v>#REF!</v>
      </c>
      <c r="I110" s="9" t="e">
        <f t="shared" si="13"/>
        <v>#REF!</v>
      </c>
      <c r="L110" s="1"/>
    </row>
    <row r="111" spans="1:12" x14ac:dyDescent="0.2">
      <c r="A111" t="s">
        <v>759</v>
      </c>
      <c r="B111" s="25" t="str">
        <f t="shared" si="14"/>
        <v>P500016)</v>
      </c>
      <c r="C111" s="10" t="s">
        <v>661</v>
      </c>
      <c r="E111" s="11" t="e">
        <f>SUMIF(#REF!,$A$239&amp;Test!C111,#REF!)</f>
        <v>#REF!</v>
      </c>
      <c r="F111" s="30">
        <f>VLOOKUP(A245,[8]Sheet1!$A$1:$D$65536,4,0)</f>
        <v>995000</v>
      </c>
      <c r="G111" s="6" t="e">
        <f t="shared" si="12"/>
        <v>#REF!</v>
      </c>
      <c r="H111" s="5" t="e">
        <f>SUMIF(#REF!,Test!C111,#REF!)</f>
        <v>#REF!</v>
      </c>
      <c r="I111" s="9" t="e">
        <f t="shared" si="13"/>
        <v>#REF!</v>
      </c>
      <c r="L111" s="1"/>
    </row>
    <row r="112" spans="1:12" x14ac:dyDescent="0.2">
      <c r="A112" t="s">
        <v>760</v>
      </c>
      <c r="B112" s="25" t="str">
        <f t="shared" si="14"/>
        <v>P600103)</v>
      </c>
      <c r="C112" s="10" t="s">
        <v>510</v>
      </c>
      <c r="E112" s="11" t="e">
        <f>SUMIF(#REF!,$A$239&amp;Test!C112,#REF!)</f>
        <v>#REF!</v>
      </c>
      <c r="F112" s="30">
        <f>VLOOKUP(A246,[8]Sheet1!$A$1:$D$65536,4,0)</f>
        <v>0</v>
      </c>
      <c r="G112" s="6" t="e">
        <f t="shared" si="12"/>
        <v>#REF!</v>
      </c>
      <c r="I112" s="9" t="e">
        <f t="shared" si="13"/>
        <v>#REF!</v>
      </c>
      <c r="L112" s="1"/>
    </row>
    <row r="113" spans="1:12" x14ac:dyDescent="0.2">
      <c r="A113" t="s">
        <v>761</v>
      </c>
      <c r="B113" s="25" t="str">
        <f t="shared" si="14"/>
        <v>P700016)</v>
      </c>
      <c r="C113" s="10" t="s">
        <v>33</v>
      </c>
      <c r="E113" s="11" t="e">
        <f>SUMIF(#REF!,$A$239&amp;Test!C113,#REF!)</f>
        <v>#REF!</v>
      </c>
      <c r="F113" s="30">
        <f>VLOOKUP(A247,[8]Sheet1!$A$1:$D$65536,4,0)</f>
        <v>5360000</v>
      </c>
      <c r="G113" s="6" t="e">
        <f t="shared" si="12"/>
        <v>#REF!</v>
      </c>
      <c r="H113" s="5" t="e">
        <f>SUMIF(#REF!,Test!C113,#REF!)</f>
        <v>#REF!</v>
      </c>
      <c r="I113" s="9" t="e">
        <f t="shared" si="13"/>
        <v>#REF!</v>
      </c>
      <c r="L113" s="1"/>
    </row>
    <row r="114" spans="1:12" x14ac:dyDescent="0.2">
      <c r="A114" t="s">
        <v>332</v>
      </c>
      <c r="B114" s="25" t="str">
        <f t="shared" si="14"/>
        <v>P700017)</v>
      </c>
      <c r="C114" s="10" t="s">
        <v>22</v>
      </c>
      <c r="E114" s="11" t="e">
        <f>SUMIF(#REF!,$A$239&amp;Test!C114,#REF!)</f>
        <v>#REF!</v>
      </c>
      <c r="F114" s="30">
        <f>VLOOKUP(A248,[8]Sheet1!$A$1:$D$65536,4,0)</f>
        <v>236084000</v>
      </c>
      <c r="G114" s="6" t="e">
        <f t="shared" si="12"/>
        <v>#REF!</v>
      </c>
      <c r="H114" s="5" t="e">
        <f>SUMIF(#REF!,Test!C114,#REF!)</f>
        <v>#REF!</v>
      </c>
      <c r="I114" s="9" t="e">
        <f t="shared" si="13"/>
        <v>#REF!</v>
      </c>
      <c r="L114" s="1"/>
    </row>
    <row r="115" spans="1:12" x14ac:dyDescent="0.2">
      <c r="A115" t="s">
        <v>823</v>
      </c>
      <c r="B115" s="25" t="str">
        <f t="shared" si="14"/>
        <v>P700018)</v>
      </c>
      <c r="C115" s="10" t="s">
        <v>34</v>
      </c>
      <c r="E115" s="11" t="e">
        <f>SUMIF(#REF!,$A$239&amp;Test!C115,#REF!)</f>
        <v>#REF!</v>
      </c>
      <c r="F115" s="30">
        <f>VLOOKUP(A249,[8]Sheet1!$A$1:$D$65536,4,0)</f>
        <v>7448000</v>
      </c>
      <c r="G115" s="6" t="e">
        <f t="shared" si="12"/>
        <v>#REF!</v>
      </c>
      <c r="H115" s="5" t="e">
        <f>SUMIF(#REF!,Test!C115,#REF!)</f>
        <v>#REF!</v>
      </c>
      <c r="I115" s="9" t="e">
        <f t="shared" si="13"/>
        <v>#REF!</v>
      </c>
      <c r="L115" s="1"/>
    </row>
    <row r="116" spans="1:12" x14ac:dyDescent="0.2">
      <c r="A116" t="s">
        <v>824</v>
      </c>
      <c r="B116" s="25" t="str">
        <f t="shared" si="14"/>
        <v>P700056)</v>
      </c>
      <c r="C116" s="10" t="s">
        <v>37</v>
      </c>
      <c r="E116" s="11" t="e">
        <f>SUMIF(#REF!,$A$239&amp;Test!C116,#REF!)</f>
        <v>#REF!</v>
      </c>
      <c r="F116" s="30">
        <f>VLOOKUP(A250,[8]Sheet1!$A$1:$D$65536,4,0)</f>
        <v>58000</v>
      </c>
      <c r="G116" s="6" t="e">
        <f t="shared" si="12"/>
        <v>#REF!</v>
      </c>
      <c r="H116" s="5" t="e">
        <f>SUMIF(#REF!,Test!C116,#REF!)</f>
        <v>#REF!</v>
      </c>
      <c r="I116" s="9" t="e">
        <f t="shared" si="13"/>
        <v>#REF!</v>
      </c>
      <c r="L116" s="1"/>
    </row>
    <row r="117" spans="1:12" x14ac:dyDescent="0.2">
      <c r="A117" t="s">
        <v>825</v>
      </c>
      <c r="B117" s="25" t="str">
        <f t="shared" si="14"/>
        <v>P700057)</v>
      </c>
      <c r="C117" s="10" t="s">
        <v>36</v>
      </c>
      <c r="E117" s="11" t="e">
        <f>SUMIF(#REF!,$A$239&amp;Test!C117,#REF!)</f>
        <v>#REF!</v>
      </c>
      <c r="F117" s="30">
        <f>VLOOKUP(A251,[8]Sheet1!$A$1:$D$65536,4,0)</f>
        <v>745000</v>
      </c>
      <c r="G117" s="6" t="e">
        <f t="shared" si="12"/>
        <v>#REF!</v>
      </c>
      <c r="H117" s="5" t="e">
        <f>SUMIF(#REF!,Test!C117,#REF!)</f>
        <v>#REF!</v>
      </c>
      <c r="I117" s="9" t="e">
        <f t="shared" si="13"/>
        <v>#REF!</v>
      </c>
      <c r="L117" s="1"/>
    </row>
    <row r="118" spans="1:12" x14ac:dyDescent="0.2">
      <c r="A118" t="s">
        <v>893</v>
      </c>
      <c r="B118" s="25" t="str">
        <f t="shared" si="14"/>
        <v>P700058)</v>
      </c>
      <c r="C118" s="10" t="s">
        <v>38</v>
      </c>
      <c r="E118" s="11" t="e">
        <f>SUMIF(#REF!,$A$239&amp;Test!C118,#REF!)</f>
        <v>#REF!</v>
      </c>
      <c r="F118" s="30">
        <f>VLOOKUP(A252,[8]Sheet1!$A$1:$D$65536,4,0)</f>
        <v>619000</v>
      </c>
      <c r="G118" s="6" t="e">
        <f t="shared" si="12"/>
        <v>#REF!</v>
      </c>
      <c r="H118" s="5" t="e">
        <f>SUMIF(#REF!,Test!C118,#REF!)</f>
        <v>#REF!</v>
      </c>
      <c r="I118" s="9" t="e">
        <f t="shared" si="13"/>
        <v>#REF!</v>
      </c>
      <c r="L118" s="1"/>
    </row>
    <row r="119" spans="1:12" x14ac:dyDescent="0.2">
      <c r="A119" t="s">
        <v>894</v>
      </c>
      <c r="B119" s="25" t="str">
        <f t="shared" si="14"/>
        <v>P600088)</v>
      </c>
      <c r="C119" s="10" t="s">
        <v>513</v>
      </c>
      <c r="E119" s="11" t="e">
        <f>SUMIF(#REF!,$A$239&amp;Test!C119,#REF!)</f>
        <v>#REF!</v>
      </c>
      <c r="F119" s="30"/>
      <c r="G119" s="6" t="e">
        <f t="shared" si="12"/>
        <v>#REF!</v>
      </c>
      <c r="H119" s="5" t="e">
        <f>SUMIF(#REF!,Test!C119,#REF!)</f>
        <v>#REF!</v>
      </c>
      <c r="I119" s="9" t="e">
        <f t="shared" si="13"/>
        <v>#REF!</v>
      </c>
      <c r="L119" s="1"/>
    </row>
    <row r="120" spans="1:12" x14ac:dyDescent="0.2">
      <c r="A120" t="s">
        <v>895</v>
      </c>
      <c r="B120" s="25" t="str">
        <f t="shared" si="14"/>
        <v>P700116)</v>
      </c>
      <c r="C120" s="10" t="s">
        <v>878</v>
      </c>
      <c r="E120" s="11" t="e">
        <f>SUMIF(#REF!,$A$239&amp;Test!C120,#REF!)</f>
        <v>#REF!</v>
      </c>
      <c r="F120" s="30">
        <f>VLOOKUP(A254,[8]Sheet1!$A$1:$D$65536,4,0)</f>
        <v>7612000</v>
      </c>
      <c r="G120" s="6" t="e">
        <f t="shared" si="12"/>
        <v>#REF!</v>
      </c>
      <c r="H120" s="5" t="e">
        <f>SUMIF(#REF!,Test!C120,#REF!)</f>
        <v>#REF!</v>
      </c>
      <c r="I120" s="9" t="e">
        <f t="shared" si="13"/>
        <v>#REF!</v>
      </c>
      <c r="L120" s="1"/>
    </row>
    <row r="121" spans="1:12" x14ac:dyDescent="0.2">
      <c r="A121" t="s">
        <v>896</v>
      </c>
      <c r="B121" s="25" t="str">
        <f t="shared" si="14"/>
        <v>P700019)</v>
      </c>
      <c r="C121" s="10" t="s">
        <v>32</v>
      </c>
      <c r="E121" s="11" t="e">
        <f>SUMIF(#REF!,$A$239&amp;Test!C121,#REF!)</f>
        <v>#REF!</v>
      </c>
      <c r="F121" s="30">
        <f>VLOOKUP(A255,[8]Sheet1!$A$1:$D$65536,4,0)</f>
        <v>44150000</v>
      </c>
      <c r="G121" s="6" t="e">
        <f t="shared" si="12"/>
        <v>#REF!</v>
      </c>
      <c r="H121" s="5" t="e">
        <f>SUMIF(#REF!,Test!C121,#REF!)</f>
        <v>#REF!</v>
      </c>
      <c r="I121" s="9" t="e">
        <f t="shared" si="13"/>
        <v>#REF!</v>
      </c>
      <c r="L121" s="1"/>
    </row>
    <row r="122" spans="1:12" x14ac:dyDescent="0.2">
      <c r="A122" t="s">
        <v>897</v>
      </c>
      <c r="B122" s="25" t="str">
        <f t="shared" si="14"/>
        <v>P700059)</v>
      </c>
      <c r="C122" s="10" t="s">
        <v>128</v>
      </c>
      <c r="E122" s="11" t="e">
        <f>SUMIF(#REF!,$A$239&amp;Test!C122,#REF!)</f>
        <v>#REF!</v>
      </c>
      <c r="F122" s="30">
        <f>VLOOKUP(A256,[8]Sheet1!$A$1:$D$65536,4,0)</f>
        <v>-981000</v>
      </c>
      <c r="G122" s="6" t="e">
        <f t="shared" si="12"/>
        <v>#REF!</v>
      </c>
      <c r="H122" s="5" t="e">
        <f>SUMIF(#REF!,Test!C122,#REF!)</f>
        <v>#REF!</v>
      </c>
      <c r="I122" s="9" t="e">
        <f t="shared" si="13"/>
        <v>#REF!</v>
      </c>
      <c r="L122" s="1"/>
    </row>
    <row r="123" spans="1:12" x14ac:dyDescent="0.2">
      <c r="A123" t="s">
        <v>898</v>
      </c>
      <c r="B123" s="25" t="str">
        <f t="shared" si="14"/>
        <v>P700061)</v>
      </c>
      <c r="C123" s="10" t="s">
        <v>35</v>
      </c>
      <c r="E123" s="11" t="e">
        <f>SUMIF(#REF!,$A$239&amp;Test!C123,#REF!)</f>
        <v>#REF!</v>
      </c>
      <c r="F123" s="30">
        <f>VLOOKUP(A257,[8]Sheet1!$A$1:$D$65536,4,0)</f>
        <v>262887000</v>
      </c>
      <c r="G123" s="6" t="e">
        <f t="shared" si="12"/>
        <v>#REF!</v>
      </c>
      <c r="H123" s="5" t="e">
        <f>SUMIF(#REF!,Test!C123,#REF!)</f>
        <v>#REF!</v>
      </c>
      <c r="I123" s="9" t="e">
        <f t="shared" si="13"/>
        <v>#REF!</v>
      </c>
      <c r="L123" s="1"/>
    </row>
    <row r="124" spans="1:12" x14ac:dyDescent="0.2">
      <c r="A124" t="s">
        <v>899</v>
      </c>
      <c r="B124" s="25" t="str">
        <f t="shared" si="14"/>
        <v>P600666)</v>
      </c>
      <c r="C124" s="10" t="s">
        <v>514</v>
      </c>
      <c r="E124" s="11" t="e">
        <f>SUMIF(#REF!,$A$239&amp;Test!C124,#REF!)</f>
        <v>#REF!</v>
      </c>
      <c r="F124" s="30">
        <f>VLOOKUP(A258,[8]Sheet1!$A$1:$D$65536,4,0)</f>
        <v>0</v>
      </c>
      <c r="G124" s="6" t="e">
        <f t="shared" si="12"/>
        <v>#REF!</v>
      </c>
      <c r="H124" s="5" t="e">
        <f>SUMIF(#REF!,Test!C124,#REF!)</f>
        <v>#REF!</v>
      </c>
      <c r="I124" s="9" t="e">
        <f t="shared" si="13"/>
        <v>#REF!</v>
      </c>
      <c r="L124" s="1"/>
    </row>
    <row r="125" spans="1:12" x14ac:dyDescent="0.2">
      <c r="A125" t="s">
        <v>900</v>
      </c>
      <c r="B125" s="25" t="str">
        <f t="shared" si="14"/>
        <v>P700143)</v>
      </c>
      <c r="C125" s="10" t="s">
        <v>360</v>
      </c>
      <c r="E125" s="11" t="e">
        <f>SUMIF(#REF!,$A$239&amp;Test!C125,#REF!)</f>
        <v>#REF!</v>
      </c>
      <c r="F125" s="30">
        <f>VLOOKUP(A259,[8]Sheet1!$A$1:$D$65536,4,0)</f>
        <v>0</v>
      </c>
      <c r="G125" s="6" t="e">
        <f t="shared" si="12"/>
        <v>#REF!</v>
      </c>
      <c r="H125" s="5" t="e">
        <f>SUMIF(#REF!,Test!C125,#REF!)</f>
        <v>#REF!</v>
      </c>
      <c r="I125" s="9" t="e">
        <f t="shared" si="13"/>
        <v>#REF!</v>
      </c>
      <c r="L125" s="1"/>
    </row>
    <row r="126" spans="1:12" x14ac:dyDescent="0.2">
      <c r="A126" t="s">
        <v>231</v>
      </c>
      <c r="B126" s="25" t="str">
        <f t="shared" si="14"/>
        <v>P700144)</v>
      </c>
      <c r="C126" s="10" t="s">
        <v>361</v>
      </c>
      <c r="E126" s="11" t="e">
        <f>SUMIF(#REF!,$A$239&amp;Test!C126,#REF!)</f>
        <v>#REF!</v>
      </c>
      <c r="F126" s="30">
        <f>VLOOKUP(A260,[8]Sheet1!$A$1:$D$65536,4,0)</f>
        <v>3924000</v>
      </c>
      <c r="G126" s="6" t="e">
        <f t="shared" si="12"/>
        <v>#REF!</v>
      </c>
      <c r="H126" s="5" t="e">
        <f>SUMIF(#REF!,Test!C126,#REF!)</f>
        <v>#REF!</v>
      </c>
      <c r="I126" s="9" t="e">
        <f t="shared" si="13"/>
        <v>#REF!</v>
      </c>
      <c r="L126" s="1"/>
    </row>
    <row r="127" spans="1:12" x14ac:dyDescent="0.2">
      <c r="A127" t="s">
        <v>240</v>
      </c>
      <c r="B127" s="25" t="str">
        <f t="shared" si="14"/>
        <v>P700145)</v>
      </c>
      <c r="C127" s="10" t="s">
        <v>362</v>
      </c>
      <c r="E127" s="11" t="e">
        <f>SUMIF(#REF!,$A$239&amp;Test!C127,#REF!)</f>
        <v>#REF!</v>
      </c>
      <c r="F127" s="30"/>
      <c r="G127" s="6" t="e">
        <f t="shared" si="12"/>
        <v>#REF!</v>
      </c>
      <c r="H127" s="5" t="e">
        <f>SUMIF(#REF!,Test!C127,#REF!)</f>
        <v>#REF!</v>
      </c>
      <c r="I127" s="9" t="e">
        <f t="shared" si="13"/>
        <v>#REF!</v>
      </c>
      <c r="L127" s="1"/>
    </row>
    <row r="128" spans="1:12" x14ac:dyDescent="0.2">
      <c r="A128" t="s">
        <v>241</v>
      </c>
      <c r="B128" s="25" t="str">
        <f t="shared" si="14"/>
        <v>P700146)</v>
      </c>
      <c r="C128" s="10" t="s">
        <v>363</v>
      </c>
      <c r="E128" s="11" t="e">
        <f>SUMIF(#REF!,$A$239&amp;Test!C128,#REF!)</f>
        <v>#REF!</v>
      </c>
      <c r="F128" s="30"/>
      <c r="G128" s="6" t="e">
        <f t="shared" si="12"/>
        <v>#REF!</v>
      </c>
      <c r="H128" s="5" t="e">
        <f>SUMIF(#REF!,Test!C128,#REF!)</f>
        <v>#REF!</v>
      </c>
      <c r="I128" s="9" t="e">
        <f t="shared" si="13"/>
        <v>#REF!</v>
      </c>
      <c r="L128" s="1"/>
    </row>
    <row r="129" spans="1:12" x14ac:dyDescent="0.2">
      <c r="A129" t="s">
        <v>242</v>
      </c>
      <c r="B129" s="25" t="str">
        <f t="shared" si="14"/>
        <v>P700147)</v>
      </c>
      <c r="C129" s="10" t="s">
        <v>364</v>
      </c>
      <c r="E129" s="11" t="e">
        <f>SUMIF(#REF!,$A$239&amp;Test!C129,#REF!)</f>
        <v>#REF!</v>
      </c>
      <c r="F129" s="30"/>
      <c r="G129" s="6" t="e">
        <f t="shared" si="12"/>
        <v>#REF!</v>
      </c>
      <c r="H129" s="5" t="e">
        <f>SUMIF(#REF!,Test!C129,#REF!)</f>
        <v>#REF!</v>
      </c>
      <c r="I129" s="9" t="e">
        <f t="shared" si="13"/>
        <v>#REF!</v>
      </c>
      <c r="L129" s="1"/>
    </row>
    <row r="130" spans="1:12" x14ac:dyDescent="0.2">
      <c r="A130" t="s">
        <v>232</v>
      </c>
      <c r="B130" s="25" t="str">
        <f t="shared" si="14"/>
        <v>P700148)</v>
      </c>
      <c r="C130" s="10" t="s">
        <v>365</v>
      </c>
      <c r="E130" s="11" t="e">
        <f>SUMIF(#REF!,$A$239&amp;Test!C130,#REF!)</f>
        <v>#REF!</v>
      </c>
      <c r="F130" s="30"/>
      <c r="G130" s="6" t="e">
        <f t="shared" si="12"/>
        <v>#REF!</v>
      </c>
      <c r="H130" s="5" t="e">
        <f>SUMIF(#REF!,Test!C130,#REF!)</f>
        <v>#REF!</v>
      </c>
      <c r="I130" s="9" t="e">
        <f t="shared" si="13"/>
        <v>#REF!</v>
      </c>
      <c r="L130" s="1"/>
    </row>
    <row r="131" spans="1:12" x14ac:dyDescent="0.2">
      <c r="A131" t="s">
        <v>233</v>
      </c>
      <c r="B131" s="25" t="str">
        <f t="shared" si="14"/>
        <v>P700137)</v>
      </c>
      <c r="C131" s="10" t="s">
        <v>858</v>
      </c>
      <c r="E131" s="11" t="e">
        <f>SUMIF(#REF!,$A$239&amp;Test!C131,#REF!)</f>
        <v>#REF!</v>
      </c>
      <c r="F131" s="30">
        <f>VLOOKUP(A265,[8]Sheet1!$A$1:$D$65536,4,0)</f>
        <v>15645000</v>
      </c>
      <c r="G131" s="6" t="e">
        <f t="shared" si="12"/>
        <v>#REF!</v>
      </c>
      <c r="H131" s="5" t="e">
        <f>SUMIF(#REF!,Test!C131,#REF!)</f>
        <v>#REF!</v>
      </c>
      <c r="I131" s="9" t="e">
        <f t="shared" si="13"/>
        <v>#REF!</v>
      </c>
      <c r="L131" s="1"/>
    </row>
    <row r="132" spans="1:12" x14ac:dyDescent="0.2">
      <c r="A132" t="s">
        <v>234</v>
      </c>
      <c r="B132" s="25" t="str">
        <f t="shared" si="14"/>
        <v>P700138)</v>
      </c>
      <c r="C132" s="10" t="s">
        <v>355</v>
      </c>
      <c r="E132" s="11" t="e">
        <f>SUMIF(#REF!,$A$239&amp;Test!C132,#REF!)</f>
        <v>#REF!</v>
      </c>
      <c r="F132" s="30">
        <f>VLOOKUP(A266,[8]Sheet1!$A$1:$D$65536,4,0)</f>
        <v>191355000</v>
      </c>
      <c r="G132" s="6" t="e">
        <f t="shared" si="12"/>
        <v>#REF!</v>
      </c>
      <c r="H132" s="5" t="e">
        <f>SUMIF(#REF!,Test!C132,#REF!)</f>
        <v>#REF!</v>
      </c>
      <c r="I132" s="9" t="e">
        <f t="shared" si="13"/>
        <v>#REF!</v>
      </c>
      <c r="L132" s="1"/>
    </row>
    <row r="133" spans="1:12" x14ac:dyDescent="0.2">
      <c r="A133" t="s">
        <v>235</v>
      </c>
      <c r="B133" s="25" t="str">
        <f t="shared" si="14"/>
        <v>P700139)</v>
      </c>
      <c r="C133" s="10" t="s">
        <v>356</v>
      </c>
      <c r="E133" s="11" t="e">
        <f>SUMIF(#REF!,$A$239&amp;Test!C133,#REF!)</f>
        <v>#REF!</v>
      </c>
      <c r="F133" s="30">
        <f>VLOOKUP(A267,[8]Sheet1!$A$1:$D$65536,4,0)</f>
        <v>3040000</v>
      </c>
      <c r="G133" s="6" t="e">
        <f t="shared" si="12"/>
        <v>#REF!</v>
      </c>
      <c r="H133" s="5" t="e">
        <f>SUMIF(#REF!,Test!C133,#REF!)</f>
        <v>#REF!</v>
      </c>
      <c r="I133" s="9" t="e">
        <f t="shared" si="13"/>
        <v>#REF!</v>
      </c>
      <c r="L133" s="1"/>
    </row>
    <row r="134" spans="1:12" x14ac:dyDescent="0.2">
      <c r="A134" t="s">
        <v>236</v>
      </c>
      <c r="B134" s="25" t="str">
        <f t="shared" si="14"/>
        <v>P700140)</v>
      </c>
      <c r="C134" s="10" t="s">
        <v>357</v>
      </c>
      <c r="E134" s="11" t="e">
        <f>SUMIF(#REF!,$A$239&amp;Test!C134,#REF!)</f>
        <v>#REF!</v>
      </c>
      <c r="F134" s="30"/>
      <c r="G134" s="6" t="e">
        <f t="shared" si="12"/>
        <v>#REF!</v>
      </c>
      <c r="H134" s="5" t="e">
        <f>SUMIF(#REF!,Test!C134,#REF!)</f>
        <v>#REF!</v>
      </c>
      <c r="I134" s="9" t="e">
        <f t="shared" si="13"/>
        <v>#REF!</v>
      </c>
      <c r="L134" s="1"/>
    </row>
    <row r="135" spans="1:12" x14ac:dyDescent="0.2">
      <c r="A135" t="s">
        <v>237</v>
      </c>
      <c r="B135" s="25" t="str">
        <f t="shared" si="14"/>
        <v>P700141)</v>
      </c>
      <c r="C135" s="10" t="s">
        <v>358</v>
      </c>
      <c r="E135" s="11" t="e">
        <f>SUMIF(#REF!,$A$239&amp;Test!C135,#REF!)</f>
        <v>#REF!</v>
      </c>
      <c r="F135" s="30">
        <f>VLOOKUP(A269,[8]Sheet1!$A$1:$D$65536,4,0)</f>
        <v>5271000</v>
      </c>
      <c r="G135" s="6" t="e">
        <f t="shared" si="12"/>
        <v>#REF!</v>
      </c>
      <c r="H135" s="5" t="e">
        <f>SUMIF(#REF!,Test!C135,#REF!)</f>
        <v>#REF!</v>
      </c>
      <c r="I135" s="9" t="e">
        <f t="shared" si="13"/>
        <v>#REF!</v>
      </c>
      <c r="L135" s="1"/>
    </row>
    <row r="136" spans="1:12" x14ac:dyDescent="0.2">
      <c r="A136" t="s">
        <v>238</v>
      </c>
      <c r="B136" s="25" t="str">
        <f t="shared" si="14"/>
        <v>P700142)</v>
      </c>
      <c r="C136" s="10" t="s">
        <v>359</v>
      </c>
      <c r="E136" s="11" t="e">
        <f>SUMIF(#REF!,$A$239&amp;Test!C136,#REF!)</f>
        <v>#REF!</v>
      </c>
      <c r="F136" s="30">
        <f>VLOOKUP(A270,[8]Sheet1!$A$1:$D$65536,4,0)</f>
        <v>4076000</v>
      </c>
      <c r="G136" s="6" t="e">
        <f t="shared" ref="G136:G167" si="15">F136-E136+J136</f>
        <v>#REF!</v>
      </c>
      <c r="H136" s="5" t="e">
        <f>SUMIF(#REF!,Test!C136,#REF!)</f>
        <v>#REF!</v>
      </c>
      <c r="I136" s="9" t="e">
        <f t="shared" si="13"/>
        <v>#REF!</v>
      </c>
      <c r="L136" s="1"/>
    </row>
    <row r="137" spans="1:12" x14ac:dyDescent="0.2">
      <c r="A137" t="s">
        <v>239</v>
      </c>
      <c r="B137" s="25" t="str">
        <f t="shared" si="14"/>
        <v>P700008)</v>
      </c>
      <c r="C137" s="10" t="s">
        <v>164</v>
      </c>
      <c r="E137" s="11" t="e">
        <f>SUMIF(#REF!,$A$239&amp;Test!C137,#REF!)</f>
        <v>#REF!</v>
      </c>
      <c r="F137" s="30">
        <f>VLOOKUP(A271,[8]Sheet1!$A$1:$D$65536,4,0)</f>
        <v>1117000</v>
      </c>
      <c r="G137" s="6" t="e">
        <f t="shared" si="15"/>
        <v>#REF!</v>
      </c>
      <c r="H137" s="5" t="e">
        <f>SUMIF(#REF!,Test!C137,#REF!)</f>
        <v>#REF!</v>
      </c>
      <c r="I137" s="9" t="e">
        <f t="shared" si="13"/>
        <v>#REF!</v>
      </c>
      <c r="L137" s="1"/>
    </row>
    <row r="138" spans="1:12" x14ac:dyDescent="0.2">
      <c r="A138" t="s">
        <v>997</v>
      </c>
      <c r="B138" s="25" t="str">
        <f t="shared" si="14"/>
        <v>P700009)</v>
      </c>
      <c r="C138" s="10" t="s">
        <v>163</v>
      </c>
      <c r="E138" s="11" t="e">
        <f>SUMIF(#REF!,$A$239&amp;Test!C138,#REF!)</f>
        <v>#REF!</v>
      </c>
      <c r="F138" s="30">
        <f>VLOOKUP(A272,[8]Sheet1!$A$1:$D$65536,4,0)</f>
        <v>56858000</v>
      </c>
      <c r="G138" s="6" t="e">
        <f t="shared" si="15"/>
        <v>#REF!</v>
      </c>
      <c r="H138" s="5" t="e">
        <f>SUMIF(#REF!,Test!C138,#REF!)</f>
        <v>#REF!</v>
      </c>
      <c r="I138" s="9" t="e">
        <f t="shared" si="13"/>
        <v>#REF!</v>
      </c>
      <c r="L138" s="1"/>
    </row>
    <row r="139" spans="1:12" x14ac:dyDescent="0.2">
      <c r="A139" t="s">
        <v>998</v>
      </c>
      <c r="B139" s="25" t="str">
        <f t="shared" si="14"/>
        <v>P700010)</v>
      </c>
      <c r="C139" s="10" t="s">
        <v>165</v>
      </c>
      <c r="E139" s="11" t="e">
        <f>SUMIF(#REF!,$A$239&amp;Test!C139,#REF!)</f>
        <v>#REF!</v>
      </c>
      <c r="F139" s="30">
        <f>VLOOKUP(A273,[8]Sheet1!$A$1:$D$65536,4,0)</f>
        <v>8033000</v>
      </c>
      <c r="G139" s="6" t="e">
        <f t="shared" si="15"/>
        <v>#REF!</v>
      </c>
      <c r="H139" s="5" t="e">
        <f>SUMIF(#REF!,Test!C139,#REF!)</f>
        <v>#REF!</v>
      </c>
      <c r="I139" s="9" t="e">
        <f t="shared" si="13"/>
        <v>#REF!</v>
      </c>
      <c r="L139" s="1"/>
    </row>
    <row r="140" spans="1:12" x14ac:dyDescent="0.2">
      <c r="A140" t="s">
        <v>999</v>
      </c>
      <c r="B140" s="25" t="str">
        <f t="shared" si="14"/>
        <v>P700199)</v>
      </c>
      <c r="C140" s="10" t="s">
        <v>903</v>
      </c>
      <c r="E140" s="11" t="e">
        <f>SUMIF(#REF!,$A$239&amp;Test!C140,#REF!)</f>
        <v>#REF!</v>
      </c>
      <c r="F140" s="30"/>
      <c r="G140" s="6" t="e">
        <f t="shared" si="15"/>
        <v>#REF!</v>
      </c>
      <c r="H140" s="5" t="e">
        <f>SUMIF(#REF!,Test!C140,#REF!)</f>
        <v>#REF!</v>
      </c>
      <c r="I140" s="9" t="e">
        <f t="shared" ref="I140:I171" si="16">G140-H140</f>
        <v>#REF!</v>
      </c>
      <c r="L140" s="1"/>
    </row>
    <row r="141" spans="1:12" x14ac:dyDescent="0.2">
      <c r="A141" t="s">
        <v>1000</v>
      </c>
      <c r="B141" s="25" t="str">
        <f t="shared" si="14"/>
        <v>P700071)</v>
      </c>
      <c r="C141" s="10" t="s">
        <v>930</v>
      </c>
      <c r="E141" s="11" t="e">
        <f>SUMIF(#REF!,$A$239&amp;Test!C141,#REF!)</f>
        <v>#REF!</v>
      </c>
      <c r="F141" s="30">
        <f>VLOOKUP(A275,[8]Sheet1!$A$1:$D$65536,4,0)</f>
        <v>7000</v>
      </c>
      <c r="G141" s="6" t="e">
        <f t="shared" si="15"/>
        <v>#REF!</v>
      </c>
      <c r="H141" s="5" t="e">
        <f>SUMIF(#REF!,Test!C141,#REF!)</f>
        <v>#REF!</v>
      </c>
      <c r="I141" s="9" t="e">
        <f t="shared" si="16"/>
        <v>#REF!</v>
      </c>
      <c r="L141" s="1"/>
    </row>
    <row r="142" spans="1:12" x14ac:dyDescent="0.2">
      <c r="A142" t="s">
        <v>1001</v>
      </c>
      <c r="B142" s="25" t="str">
        <f t="shared" ref="B142:B173" si="17">RIGHT(A276,8)</f>
        <v>P700072)</v>
      </c>
      <c r="C142" s="10" t="s">
        <v>929</v>
      </c>
      <c r="E142" s="11" t="e">
        <f>SUMIF(#REF!,$A$239&amp;Test!C142,#REF!)</f>
        <v>#REF!</v>
      </c>
      <c r="F142" s="30">
        <f>VLOOKUP(A276,[8]Sheet1!$A$1:$D$65536,4,0)</f>
        <v>412000</v>
      </c>
      <c r="G142" s="6" t="e">
        <f t="shared" si="15"/>
        <v>#REF!</v>
      </c>
      <c r="H142" s="5" t="e">
        <f>SUMIF(#REF!,Test!C142,#REF!)</f>
        <v>#REF!</v>
      </c>
      <c r="I142" s="9" t="e">
        <f t="shared" si="16"/>
        <v>#REF!</v>
      </c>
      <c r="L142" s="1"/>
    </row>
    <row r="143" spans="1:12" x14ac:dyDescent="0.2">
      <c r="A143" s="33" t="s">
        <v>782</v>
      </c>
      <c r="B143" s="25" t="str">
        <f t="shared" si="17"/>
        <v>P700073)</v>
      </c>
      <c r="C143" s="10" t="s">
        <v>931</v>
      </c>
      <c r="E143" s="11" t="e">
        <f>SUMIF(#REF!,$A$239&amp;Test!C143,#REF!)</f>
        <v>#REF!</v>
      </c>
      <c r="F143" s="30">
        <f>VLOOKUP(A277,[8]Sheet1!$A$1:$D$65536,4,0)</f>
        <v>82000</v>
      </c>
      <c r="G143" s="6" t="e">
        <f t="shared" si="15"/>
        <v>#REF!</v>
      </c>
      <c r="H143" s="5" t="e">
        <f>SUMIF(#REF!,Test!C143,#REF!)</f>
        <v>#REF!</v>
      </c>
      <c r="I143" s="9" t="e">
        <f t="shared" si="16"/>
        <v>#REF!</v>
      </c>
      <c r="L143" s="1"/>
    </row>
    <row r="144" spans="1:12" x14ac:dyDescent="0.2">
      <c r="A144" s="24" t="s">
        <v>783</v>
      </c>
      <c r="B144" s="25" t="str">
        <f t="shared" si="17"/>
        <v>P700105)</v>
      </c>
      <c r="C144" s="10" t="s">
        <v>20</v>
      </c>
      <c r="E144" s="11" t="e">
        <f>SUMIF(#REF!,$A$239&amp;Test!C144,#REF!)</f>
        <v>#REF!</v>
      </c>
      <c r="F144" s="30">
        <f>VLOOKUP(A278,[8]Sheet1!$A$1:$D$65536,4,0)</f>
        <v>252000</v>
      </c>
      <c r="G144" s="6" t="e">
        <f t="shared" si="15"/>
        <v>#REF!</v>
      </c>
      <c r="H144" s="5" t="e">
        <f>SUMIF(#REF!,Test!C144,#REF!)</f>
        <v>#REF!</v>
      </c>
      <c r="I144" s="9" t="e">
        <f t="shared" si="16"/>
        <v>#REF!</v>
      </c>
      <c r="L144" s="1"/>
    </row>
    <row r="145" spans="1:12" x14ac:dyDescent="0.2">
      <c r="A145" s="25" t="s">
        <v>596</v>
      </c>
      <c r="B145" s="25" t="str">
        <f t="shared" si="17"/>
        <v>P700106)</v>
      </c>
      <c r="C145" s="10" t="s">
        <v>19</v>
      </c>
      <c r="E145" s="11" t="e">
        <f>SUMIF(#REF!,$A$239&amp;Test!C145,#REF!)</f>
        <v>#REF!</v>
      </c>
      <c r="F145" s="30">
        <f>VLOOKUP(A279,[8]Sheet1!$A$1:$D$65536,4,0)</f>
        <v>36412000</v>
      </c>
      <c r="G145" s="6" t="e">
        <f t="shared" si="15"/>
        <v>#REF!</v>
      </c>
      <c r="H145" s="5" t="e">
        <f>SUMIF(#REF!,Test!C145,#REF!)</f>
        <v>#REF!</v>
      </c>
      <c r="I145" s="9" t="e">
        <f t="shared" si="16"/>
        <v>#REF!</v>
      </c>
      <c r="L145" s="1"/>
    </row>
    <row r="146" spans="1:12" x14ac:dyDescent="0.2">
      <c r="A146" s="33" t="s">
        <v>788</v>
      </c>
      <c r="B146" s="25" t="str">
        <f t="shared" si="17"/>
        <v>P700107)</v>
      </c>
      <c r="C146" s="10" t="s">
        <v>21</v>
      </c>
      <c r="E146" s="11" t="e">
        <f>SUMIF(#REF!,$A$239&amp;Test!C146,#REF!)</f>
        <v>#REF!</v>
      </c>
      <c r="F146" s="30">
        <f>VLOOKUP(A280,[8]Sheet1!$A$1:$D$65536,4,0)</f>
        <v>165000</v>
      </c>
      <c r="G146" s="6" t="e">
        <f t="shared" si="15"/>
        <v>#REF!</v>
      </c>
      <c r="H146" s="5" t="e">
        <f>SUMIF(#REF!,Test!C146,#REF!)</f>
        <v>#REF!</v>
      </c>
      <c r="I146" s="9" t="e">
        <f t="shared" si="16"/>
        <v>#REF!</v>
      </c>
      <c r="L146" s="1"/>
    </row>
    <row r="147" spans="1:12" x14ac:dyDescent="0.2">
      <c r="A147" s="33" t="s">
        <v>526</v>
      </c>
      <c r="B147" s="25" t="str">
        <f t="shared" si="17"/>
        <v>P700101)</v>
      </c>
      <c r="C147" s="10" t="s">
        <v>50</v>
      </c>
      <c r="E147" s="11" t="e">
        <f>SUMIF(#REF!,$A$239&amp;Test!C147,#REF!)</f>
        <v>#REF!</v>
      </c>
      <c r="F147" s="30">
        <f>VLOOKUP(A281,[8]Sheet1!$A$1:$D$65536,4,0)</f>
        <v>138000</v>
      </c>
      <c r="G147" s="6" t="e">
        <f t="shared" si="15"/>
        <v>#REF!</v>
      </c>
      <c r="H147" s="5" t="e">
        <f>SUMIF(#REF!,Test!C147,#REF!)</f>
        <v>#REF!</v>
      </c>
      <c r="I147" s="9" t="e">
        <f t="shared" si="16"/>
        <v>#REF!</v>
      </c>
      <c r="L147" s="1"/>
    </row>
    <row r="148" spans="1:12" x14ac:dyDescent="0.2">
      <c r="A148" s="33" t="s">
        <v>790</v>
      </c>
      <c r="B148" s="25" t="str">
        <f t="shared" si="17"/>
        <v>P700102)</v>
      </c>
      <c r="C148" s="10" t="s">
        <v>49</v>
      </c>
      <c r="E148" s="11" t="e">
        <f>SUMIF(#REF!,$A$239&amp;Test!C148,#REF!)</f>
        <v>#REF!</v>
      </c>
      <c r="F148" s="30">
        <f>VLOOKUP(A282,[8]Sheet1!$A$1:$D$65536,4,0)</f>
        <v>1416000</v>
      </c>
      <c r="G148" s="6" t="e">
        <f t="shared" si="15"/>
        <v>#REF!</v>
      </c>
      <c r="H148" s="5" t="e">
        <f>SUMIF(#REF!,Test!C148,#REF!)</f>
        <v>#REF!</v>
      </c>
      <c r="I148" s="9" t="e">
        <f t="shared" si="16"/>
        <v>#REF!</v>
      </c>
      <c r="L148" s="1"/>
    </row>
    <row r="149" spans="1:12" x14ac:dyDescent="0.2">
      <c r="A149" s="34" t="s">
        <v>87</v>
      </c>
      <c r="B149" s="25" t="str">
        <f t="shared" si="17"/>
        <v>P700103)</v>
      </c>
      <c r="C149" s="10" t="s">
        <v>51</v>
      </c>
      <c r="E149" s="11" t="e">
        <f>SUMIF(#REF!,$A$239&amp;Test!C149,#REF!)</f>
        <v>#REF!</v>
      </c>
      <c r="F149" s="30">
        <f>VLOOKUP(A283,[8]Sheet1!$A$1:$D$65536,4,0)</f>
        <v>18000</v>
      </c>
      <c r="G149" s="6" t="e">
        <f t="shared" si="15"/>
        <v>#REF!</v>
      </c>
      <c r="H149" s="5" t="e">
        <f>SUMIF(#REF!,Test!C149,#REF!)</f>
        <v>#REF!</v>
      </c>
      <c r="I149" s="9" t="e">
        <f t="shared" si="16"/>
        <v>#REF!</v>
      </c>
      <c r="L149" s="1"/>
    </row>
    <row r="150" spans="1:12" x14ac:dyDescent="0.2">
      <c r="A150" s="33" t="s">
        <v>820</v>
      </c>
      <c r="B150" s="25" t="str">
        <f t="shared" si="17"/>
        <v>P700014)</v>
      </c>
      <c r="C150" s="10" t="s">
        <v>123</v>
      </c>
      <c r="E150" s="11" t="e">
        <f>SUMIF(#REF!,$A$239&amp;Test!C150,#REF!)</f>
        <v>#REF!</v>
      </c>
      <c r="F150" s="30">
        <f>VLOOKUP(A284,[8]Sheet1!$A$1:$D$65536,4,0)</f>
        <v>2291000</v>
      </c>
      <c r="G150" s="6" t="e">
        <f t="shared" si="15"/>
        <v>#REF!</v>
      </c>
      <c r="H150" s="5" t="e">
        <f>SUMIF(#REF!,Test!C150,#REF!)</f>
        <v>#REF!</v>
      </c>
      <c r="I150" s="9" t="e">
        <f t="shared" si="16"/>
        <v>#REF!</v>
      </c>
      <c r="L150" s="1"/>
    </row>
    <row r="151" spans="1:12" x14ac:dyDescent="0.2">
      <c r="A151" s="31" t="s">
        <v>86</v>
      </c>
      <c r="B151" s="25" t="str">
        <f t="shared" si="17"/>
        <v>P700011)</v>
      </c>
      <c r="C151" s="10" t="s">
        <v>162</v>
      </c>
      <c r="E151" s="11" t="e">
        <f>SUMIF(#REF!,$A$239&amp;Test!C151,#REF!)</f>
        <v>#REF!</v>
      </c>
      <c r="F151" s="30">
        <f>VLOOKUP(A285,[8]Sheet1!$A$1:$D$65536,4,0)</f>
        <v>534150000</v>
      </c>
      <c r="G151" s="6" t="e">
        <f t="shared" si="15"/>
        <v>#REF!</v>
      </c>
      <c r="H151" s="5" t="e">
        <f>SUMIF(#REF!,Test!C151,#REF!)</f>
        <v>#REF!</v>
      </c>
      <c r="I151" s="9" t="e">
        <f t="shared" si="16"/>
        <v>#REF!</v>
      </c>
      <c r="L151" s="1"/>
    </row>
    <row r="152" spans="1:12" x14ac:dyDescent="0.2">
      <c r="A152" s="33" t="s">
        <v>789</v>
      </c>
      <c r="B152" s="25" t="str">
        <f t="shared" si="17"/>
        <v>P700159)</v>
      </c>
      <c r="C152" s="10" t="s">
        <v>16</v>
      </c>
      <c r="E152" s="11" t="e">
        <f>SUMIF(#REF!,$A$239&amp;Test!C152,#REF!)</f>
        <v>#REF!</v>
      </c>
      <c r="F152" s="30">
        <f>VLOOKUP(A286,[8]Sheet1!$A$1:$D$65536,4,0)</f>
        <v>308704000</v>
      </c>
      <c r="G152" s="6" t="e">
        <f t="shared" si="15"/>
        <v>#REF!</v>
      </c>
      <c r="H152" s="5" t="e">
        <f>SUMIF(#REF!,Test!C152,#REF!)</f>
        <v>#REF!</v>
      </c>
      <c r="I152" s="9" t="e">
        <f t="shared" si="16"/>
        <v>#REF!</v>
      </c>
      <c r="L152" s="1"/>
    </row>
    <row r="153" spans="1:12" x14ac:dyDescent="0.2">
      <c r="A153" s="34" t="s">
        <v>88</v>
      </c>
      <c r="B153" s="25" t="str">
        <f t="shared" si="17"/>
        <v>P700160)</v>
      </c>
      <c r="C153" s="10" t="s">
        <v>17</v>
      </c>
      <c r="E153" s="11" t="e">
        <f>SUMIF(#REF!,$A$239&amp;Test!C153,#REF!)</f>
        <v>#REF!</v>
      </c>
      <c r="F153" s="30">
        <f>VLOOKUP(A287,[8]Sheet1!$A$1:$D$65536,4,0)</f>
        <v>24621000</v>
      </c>
      <c r="G153" s="6" t="e">
        <f t="shared" si="15"/>
        <v>#REF!</v>
      </c>
      <c r="H153" s="5" t="e">
        <f>SUMIF(#REF!,Test!C153,#REF!)</f>
        <v>#REF!</v>
      </c>
      <c r="I153" s="9" t="e">
        <f t="shared" si="16"/>
        <v>#REF!</v>
      </c>
      <c r="L153" s="1"/>
    </row>
    <row r="154" spans="1:12" x14ac:dyDescent="0.2">
      <c r="A154" s="34" t="s">
        <v>794</v>
      </c>
      <c r="B154" s="25" t="str">
        <f t="shared" si="17"/>
        <v>P700161)</v>
      </c>
      <c r="C154" s="10" t="s">
        <v>18</v>
      </c>
      <c r="E154" s="11" t="e">
        <f>SUMIF(#REF!,$A$239&amp;Test!C154,#REF!)</f>
        <v>#REF!</v>
      </c>
      <c r="F154" s="30">
        <f>VLOOKUP(A288,[8]Sheet1!$A$1:$D$65536,4,0)</f>
        <v>24918000</v>
      </c>
      <c r="G154" s="6" t="e">
        <f t="shared" si="15"/>
        <v>#REF!</v>
      </c>
      <c r="H154" s="5" t="e">
        <f>SUMIF(#REF!,Test!C154,#REF!)</f>
        <v>#REF!</v>
      </c>
      <c r="I154" s="9" t="e">
        <f t="shared" si="16"/>
        <v>#REF!</v>
      </c>
      <c r="L154" s="1"/>
    </row>
    <row r="155" spans="1:12" x14ac:dyDescent="0.2">
      <c r="A155" s="34" t="s">
        <v>795</v>
      </c>
      <c r="B155" s="25" t="str">
        <f t="shared" si="17"/>
        <v>P700117)</v>
      </c>
      <c r="C155" s="10" t="s">
        <v>127</v>
      </c>
      <c r="E155" s="11" t="e">
        <f>SUMIF(#REF!,$A$239&amp;Test!C155,#REF!)</f>
        <v>#REF!</v>
      </c>
      <c r="F155" s="30">
        <f>VLOOKUP(A289,[8]Sheet1!$A$1:$D$65536,4,0)</f>
        <v>604000</v>
      </c>
      <c r="G155" s="6" t="e">
        <f t="shared" si="15"/>
        <v>#REF!</v>
      </c>
      <c r="H155" s="5" t="e">
        <f>SUMIF(#REF!,Test!C155,#REF!)</f>
        <v>#REF!</v>
      </c>
      <c r="I155" s="9" t="e">
        <f t="shared" si="16"/>
        <v>#REF!</v>
      </c>
      <c r="L155" s="1"/>
    </row>
    <row r="156" spans="1:12" x14ac:dyDescent="0.2">
      <c r="A156" s="34" t="s">
        <v>754</v>
      </c>
      <c r="B156" s="25" t="str">
        <f t="shared" si="17"/>
        <v>P700074)</v>
      </c>
      <c r="C156" s="10" t="s">
        <v>928</v>
      </c>
      <c r="E156" s="11" t="e">
        <f>SUMIF(#REF!,$A$239&amp;Test!C156,#REF!)</f>
        <v>#REF!</v>
      </c>
      <c r="F156" s="30">
        <f>VLOOKUP(A290,[8]Sheet1!$A$1:$D$65536,4,0)</f>
        <v>54614000</v>
      </c>
      <c r="G156" s="6" t="e">
        <f t="shared" si="15"/>
        <v>#REF!</v>
      </c>
      <c r="H156" s="5" t="e">
        <f>SUMIF(#REF!,Test!C156,#REF!)</f>
        <v>#REF!</v>
      </c>
      <c r="I156" s="9" t="e">
        <f t="shared" si="16"/>
        <v>#REF!</v>
      </c>
      <c r="L156" s="1"/>
    </row>
    <row r="157" spans="1:12" x14ac:dyDescent="0.2">
      <c r="A157" s="34" t="s">
        <v>796</v>
      </c>
      <c r="B157" s="25" t="str">
        <f t="shared" si="17"/>
        <v>P700108)</v>
      </c>
      <c r="C157" s="10" t="s">
        <v>166</v>
      </c>
      <c r="E157" s="11" t="e">
        <f>SUMIF(#REF!,$A$239&amp;Test!C157,#REF!)</f>
        <v>#REF!</v>
      </c>
      <c r="F157" s="30">
        <f>VLOOKUP(A291,[8]Sheet1!$A$1:$D$65536,4,0)</f>
        <v>32155000</v>
      </c>
      <c r="G157" s="6" t="e">
        <f t="shared" si="15"/>
        <v>#REF!</v>
      </c>
      <c r="H157" s="5" t="e">
        <f>SUMIF(#REF!,Test!C157,#REF!)</f>
        <v>#REF!</v>
      </c>
      <c r="I157" s="9" t="e">
        <f t="shared" si="16"/>
        <v>#REF!</v>
      </c>
      <c r="L157" s="1"/>
    </row>
    <row r="158" spans="1:12" x14ac:dyDescent="0.2">
      <c r="A158" s="25" t="s">
        <v>589</v>
      </c>
      <c r="B158" s="25" t="str">
        <f t="shared" si="17"/>
        <v>P700104)</v>
      </c>
      <c r="C158" s="10" t="s">
        <v>48</v>
      </c>
      <c r="E158" s="11" t="e">
        <f>SUMIF(#REF!,$A$239&amp;Test!C158,#REF!)</f>
        <v>#REF!</v>
      </c>
      <c r="F158" s="30">
        <f>VLOOKUP(A292,[8]Sheet1!$A$1:$D$65536,4,0)</f>
        <v>8834000</v>
      </c>
      <c r="G158" s="6" t="e">
        <f t="shared" si="15"/>
        <v>#REF!</v>
      </c>
      <c r="H158" s="5" t="e">
        <f>SUMIF(#REF!,Test!C158,#REF!)</f>
        <v>#REF!</v>
      </c>
      <c r="I158" s="9" t="e">
        <f t="shared" si="16"/>
        <v>#REF!</v>
      </c>
      <c r="L158" s="1"/>
    </row>
    <row r="159" spans="1:12" x14ac:dyDescent="0.2">
      <c r="A159" s="25" t="s">
        <v>784</v>
      </c>
      <c r="B159" s="25" t="str">
        <f t="shared" si="17"/>
        <v>P700126)</v>
      </c>
      <c r="C159" s="10" t="s">
        <v>976</v>
      </c>
      <c r="E159" s="11" t="e">
        <f>SUMIF(#REF!,$A$239&amp;Test!C159,#REF!)</f>
        <v>#REF!</v>
      </c>
      <c r="F159" s="30">
        <f>VLOOKUP(A293,[8]Sheet1!$A$1:$D$65536,4,0)</f>
        <v>44950000</v>
      </c>
      <c r="G159" s="6" t="e">
        <f t="shared" si="15"/>
        <v>#REF!</v>
      </c>
      <c r="H159" s="5" t="e">
        <f>SUMIF(#REF!,Test!C159,#REF!)</f>
        <v>#REF!</v>
      </c>
      <c r="I159" s="9" t="e">
        <f t="shared" si="16"/>
        <v>#REF!</v>
      </c>
      <c r="L159" s="1"/>
    </row>
    <row r="160" spans="1:12" x14ac:dyDescent="0.2">
      <c r="A160" s="33" t="s">
        <v>821</v>
      </c>
      <c r="B160" s="25" t="str">
        <f t="shared" si="17"/>
        <v>P700067)</v>
      </c>
      <c r="C160" s="10" t="s">
        <v>875</v>
      </c>
      <c r="E160" s="11" t="e">
        <f>SUMIF(#REF!,$A$239&amp;Test!C160,#REF!)</f>
        <v>#REF!</v>
      </c>
      <c r="F160" s="30"/>
      <c r="G160" s="6" t="e">
        <f t="shared" si="15"/>
        <v>#REF!</v>
      </c>
      <c r="H160" s="5" t="e">
        <f>SUMIF(#REF!,Test!C160,#REF!)</f>
        <v>#REF!</v>
      </c>
      <c r="I160" s="9" t="e">
        <f t="shared" si="16"/>
        <v>#REF!</v>
      </c>
      <c r="L160" s="1"/>
    </row>
    <row r="161" spans="1:12" x14ac:dyDescent="0.2">
      <c r="A161" s="34" t="s">
        <v>89</v>
      </c>
      <c r="B161" s="25" t="str">
        <f t="shared" si="17"/>
        <v>P700082)</v>
      </c>
      <c r="C161" s="10" t="s">
        <v>52</v>
      </c>
      <c r="E161" s="11" t="e">
        <f>SUMIF(#REF!,$A$239&amp;Test!C161,#REF!)</f>
        <v>#REF!</v>
      </c>
      <c r="F161" s="30">
        <f>VLOOKUP(A295,[8]Sheet1!$A$1:$D$65536,4,0)</f>
        <v>19999000</v>
      </c>
      <c r="G161" s="6" t="e">
        <f t="shared" si="15"/>
        <v>#REF!</v>
      </c>
      <c r="H161" s="5" t="e">
        <f>SUMIF(#REF!,Test!C161,#REF!)</f>
        <v>#REF!</v>
      </c>
      <c r="I161" s="9" t="e">
        <f t="shared" si="16"/>
        <v>#REF!</v>
      </c>
      <c r="L161" s="1"/>
    </row>
    <row r="162" spans="1:12" x14ac:dyDescent="0.2">
      <c r="A162" s="25" t="s">
        <v>597</v>
      </c>
      <c r="B162" s="25" t="str">
        <f t="shared" si="17"/>
        <v>P700089)</v>
      </c>
      <c r="C162" s="10" t="s">
        <v>47</v>
      </c>
      <c r="E162" s="11" t="e">
        <f>SUMIF(#REF!,$A$239&amp;Test!C162,#REF!)</f>
        <v>#REF!</v>
      </c>
      <c r="F162" s="30">
        <f>VLOOKUP(A296,[8]Sheet1!$A$1:$D$65536,4,0)</f>
        <v>9731000</v>
      </c>
      <c r="G162" s="6" t="e">
        <f t="shared" si="15"/>
        <v>#REF!</v>
      </c>
      <c r="H162" s="5" t="e">
        <f>SUMIF(#REF!,Test!C162,#REF!)</f>
        <v>#REF!</v>
      </c>
      <c r="I162" s="9" t="e">
        <f t="shared" si="16"/>
        <v>#REF!</v>
      </c>
      <c r="L162" s="1"/>
    </row>
    <row r="163" spans="1:12" x14ac:dyDescent="0.2">
      <c r="A163" s="23" t="s">
        <v>785</v>
      </c>
      <c r="B163" s="25" t="str">
        <f t="shared" si="17"/>
        <v>P700092)</v>
      </c>
      <c r="C163" s="10" t="s">
        <v>23</v>
      </c>
      <c r="E163" s="11" t="e">
        <f>SUMIF(#REF!,$A$239&amp;Test!C163,#REF!)</f>
        <v>#REF!</v>
      </c>
      <c r="F163" s="30">
        <f>VLOOKUP(A297,[8]Sheet1!$A$1:$D$65536,4,0)</f>
        <v>78318000</v>
      </c>
      <c r="G163" s="6" t="e">
        <f t="shared" si="15"/>
        <v>#REF!</v>
      </c>
      <c r="H163" s="5" t="e">
        <f>SUMIF(#REF!,Test!C163,#REF!)</f>
        <v>#REF!</v>
      </c>
      <c r="I163" s="9" t="e">
        <f t="shared" si="16"/>
        <v>#REF!</v>
      </c>
      <c r="L163" s="1"/>
    </row>
    <row r="164" spans="1:12" x14ac:dyDescent="0.2">
      <c r="A164" s="33" t="s">
        <v>786</v>
      </c>
      <c r="B164" s="25" t="str">
        <f t="shared" si="17"/>
        <v>P600105)</v>
      </c>
      <c r="C164" s="10" t="s">
        <v>511</v>
      </c>
      <c r="E164" s="11" t="e">
        <f>SUMIF(#REF!,$A$239&amp;Test!C164,#REF!)</f>
        <v>#REF!</v>
      </c>
      <c r="F164" s="30">
        <f>VLOOKUP(A298,[8]Sheet1!$A$1:$D$65536,4,0)</f>
        <v>0</v>
      </c>
      <c r="G164" s="6" t="e">
        <f t="shared" si="15"/>
        <v>#REF!</v>
      </c>
      <c r="H164" s="5" t="e">
        <f>SUMIF(#REF!,Test!C164,#REF!)</f>
        <v>#REF!</v>
      </c>
      <c r="I164" s="9" t="e">
        <f t="shared" si="16"/>
        <v>#REF!</v>
      </c>
      <c r="L164" s="1"/>
    </row>
    <row r="165" spans="1:12" x14ac:dyDescent="0.2">
      <c r="A165" s="33" t="s">
        <v>554</v>
      </c>
      <c r="B165" s="25" t="str">
        <f t="shared" si="17"/>
        <v>(P00106)</v>
      </c>
      <c r="C165" s="10" t="s">
        <v>135</v>
      </c>
      <c r="E165" s="11" t="e">
        <f>SUMIF(#REF!,$A$239&amp;Test!C165,#REF!)</f>
        <v>#REF!</v>
      </c>
      <c r="F165" s="30">
        <f>VLOOKUP(A299,[8]Sheet1!$A$1:$D$65536,4,0)</f>
        <v>0</v>
      </c>
      <c r="G165" s="6" t="e">
        <f t="shared" si="15"/>
        <v>#REF!</v>
      </c>
      <c r="H165" s="5" t="e">
        <f>SUMIF(#REF!,Test!C165,#REF!)</f>
        <v>#REF!</v>
      </c>
      <c r="I165" s="9" t="e">
        <f t="shared" si="16"/>
        <v>#REF!</v>
      </c>
      <c r="L165" s="1"/>
    </row>
    <row r="166" spans="1:12" x14ac:dyDescent="0.2">
      <c r="A166" s="33" t="s">
        <v>555</v>
      </c>
      <c r="B166" s="25" t="str">
        <f t="shared" si="17"/>
        <v>P600107)</v>
      </c>
      <c r="C166" s="10" t="s">
        <v>904</v>
      </c>
      <c r="E166" s="11" t="e">
        <f>SUMIF(#REF!,$A$239&amp;Test!C166,#REF!)</f>
        <v>#REF!</v>
      </c>
      <c r="F166" s="30"/>
      <c r="G166" s="6" t="e">
        <f t="shared" si="15"/>
        <v>#REF!</v>
      </c>
      <c r="H166" s="5" t="e">
        <f>SUMIF(#REF!,Test!C166,#REF!)</f>
        <v>#REF!</v>
      </c>
      <c r="I166" s="9" t="e">
        <f t="shared" si="16"/>
        <v>#REF!</v>
      </c>
      <c r="L166" s="1"/>
    </row>
    <row r="167" spans="1:12" x14ac:dyDescent="0.2">
      <c r="A167" s="33" t="s">
        <v>556</v>
      </c>
      <c r="B167" s="25" t="str">
        <f t="shared" si="17"/>
        <v>P600048)</v>
      </c>
      <c r="C167" s="10" t="s">
        <v>15</v>
      </c>
      <c r="E167" s="11" t="e">
        <f>SUMIF(#REF!,$A$239&amp;Test!C167,#REF!)</f>
        <v>#REF!</v>
      </c>
      <c r="F167" s="30">
        <f>VLOOKUP(A301,[8]Sheet1!$A$1:$D$65536,4,0)</f>
        <v>-17604000</v>
      </c>
      <c r="G167" s="6" t="e">
        <f t="shared" si="15"/>
        <v>#REF!</v>
      </c>
      <c r="H167" s="5" t="e">
        <f>SUMIF(#REF!,Test!C167,#REF!)</f>
        <v>#REF!</v>
      </c>
      <c r="I167" s="9" t="e">
        <f t="shared" si="16"/>
        <v>#REF!</v>
      </c>
      <c r="L167" s="1"/>
    </row>
    <row r="168" spans="1:12" x14ac:dyDescent="0.2">
      <c r="A168" s="33" t="s">
        <v>557</v>
      </c>
      <c r="B168" s="25" t="str">
        <f t="shared" si="17"/>
        <v>6000108)</v>
      </c>
      <c r="C168" s="10">
        <v>6000108</v>
      </c>
      <c r="E168" s="11" t="e">
        <f>SUMIF(#REF!,$A$239&amp;Test!C168,#REF!)</f>
        <v>#REF!</v>
      </c>
      <c r="F168" s="30">
        <f>VLOOKUP(A302,[8]Sheet1!$A$1:$D$65536,4,0)</f>
        <v>0</v>
      </c>
      <c r="G168" s="6" t="e">
        <f t="shared" ref="G168:G199" si="18">F168-E168+J168</f>
        <v>#REF!</v>
      </c>
      <c r="H168" s="5" t="e">
        <f>SUMIF(#REF!,Test!C168,#REF!)</f>
        <v>#REF!</v>
      </c>
      <c r="I168" s="9" t="e">
        <f t="shared" si="16"/>
        <v>#REF!</v>
      </c>
      <c r="L168" s="1"/>
    </row>
    <row r="169" spans="1:12" x14ac:dyDescent="0.2">
      <c r="A169" s="33" t="s">
        <v>558</v>
      </c>
      <c r="B169" s="25" t="str">
        <f t="shared" si="17"/>
        <v>P600109)</v>
      </c>
      <c r="C169" s="10" t="s">
        <v>512</v>
      </c>
      <c r="E169" s="11" t="e">
        <f>SUMIF(#REF!,$A$239&amp;Test!C169,#REF!)</f>
        <v>#REF!</v>
      </c>
      <c r="F169" s="30">
        <f>VLOOKUP(A303,[8]Sheet1!$A$1:$D$65536,4,0)</f>
        <v>0</v>
      </c>
      <c r="G169" s="6" t="e">
        <f t="shared" si="18"/>
        <v>#REF!</v>
      </c>
      <c r="H169" s="5" t="e">
        <f>SUMIF(#REF!,Test!C169,#REF!)</f>
        <v>#REF!</v>
      </c>
      <c r="I169" s="9" t="e">
        <f t="shared" si="16"/>
        <v>#REF!</v>
      </c>
      <c r="L169" s="1"/>
    </row>
    <row r="170" spans="1:12" s="1" customFormat="1" x14ac:dyDescent="0.2">
      <c r="A170" s="33" t="s">
        <v>810</v>
      </c>
      <c r="B170" s="25" t="str">
        <f t="shared" si="17"/>
        <v>P700127)</v>
      </c>
      <c r="C170" s="10" t="s">
        <v>984</v>
      </c>
      <c r="D170" s="10"/>
      <c r="E170" s="11" t="e">
        <f>SUMIF(#REF!,$A$239&amp;Test!C170,#REF!)</f>
        <v>#REF!</v>
      </c>
      <c r="F170" s="30">
        <f>VLOOKUP(A304,[8]Sheet1!$A$1:$D$65536,4,0)</f>
        <v>21135000</v>
      </c>
      <c r="G170" s="6" t="e">
        <f t="shared" si="18"/>
        <v>#REF!</v>
      </c>
      <c r="H170" s="5" t="e">
        <f>SUMIF(#REF!,Test!C170,#REF!)</f>
        <v>#REF!</v>
      </c>
      <c r="I170" s="9" t="e">
        <f t="shared" si="16"/>
        <v>#REF!</v>
      </c>
      <c r="J170" s="5"/>
      <c r="K170" s="10"/>
    </row>
    <row r="171" spans="1:12" s="1" customFormat="1" x14ac:dyDescent="0.2">
      <c r="A171" s="33" t="s">
        <v>811</v>
      </c>
      <c r="B171" s="25" t="str">
        <f t="shared" si="17"/>
        <v>P700075)</v>
      </c>
      <c r="C171" s="10" t="s">
        <v>124</v>
      </c>
      <c r="D171" s="10"/>
      <c r="E171" s="11" t="e">
        <f>SUMIF(#REF!,$A$239&amp;Test!C171,#REF!)</f>
        <v>#REF!</v>
      </c>
      <c r="F171" s="30">
        <f>VLOOKUP(A305,[8]Sheet1!$A$1:$D$65536,4,0)</f>
        <v>349364000</v>
      </c>
      <c r="G171" s="6" t="e">
        <f t="shared" si="18"/>
        <v>#REF!</v>
      </c>
      <c r="H171" s="5" t="e">
        <f>SUMIF(#REF!,Test!C171,#REF!)</f>
        <v>#REF!</v>
      </c>
      <c r="I171" s="9" t="e">
        <f t="shared" si="16"/>
        <v>#REF!</v>
      </c>
      <c r="J171" s="5"/>
      <c r="K171" s="10"/>
    </row>
    <row r="172" spans="1:12" s="1" customFormat="1" x14ac:dyDescent="0.2">
      <c r="A172" s="33" t="s">
        <v>812</v>
      </c>
      <c r="B172" s="25" t="str">
        <f t="shared" si="17"/>
        <v>P700076)</v>
      </c>
      <c r="C172" s="10" t="s">
        <v>126</v>
      </c>
      <c r="D172" s="10"/>
      <c r="E172" s="11" t="e">
        <f>SUMIF(#REF!,$A$239&amp;Test!C172,#REF!)</f>
        <v>#REF!</v>
      </c>
      <c r="F172" s="30">
        <f>VLOOKUP(A306,[8]Sheet1!$A$1:$D$65536,4,0)</f>
        <v>60519000</v>
      </c>
      <c r="G172" s="6" t="e">
        <f t="shared" si="18"/>
        <v>#REF!</v>
      </c>
      <c r="H172" s="5" t="e">
        <f>SUMIF(#REF!,Test!C172,#REF!)</f>
        <v>#REF!</v>
      </c>
      <c r="I172" s="9" t="e">
        <f t="shared" ref="I172:I203" si="19">G172-H172</f>
        <v>#REF!</v>
      </c>
      <c r="J172" s="5"/>
      <c r="K172" s="10"/>
    </row>
    <row r="173" spans="1:12" s="1" customFormat="1" x14ac:dyDescent="0.2">
      <c r="A173" s="33" t="s">
        <v>813</v>
      </c>
      <c r="B173" s="25" t="str">
        <f t="shared" si="17"/>
        <v>P700077)</v>
      </c>
      <c r="C173" s="10" t="s">
        <v>125</v>
      </c>
      <c r="D173" s="10"/>
      <c r="E173" s="11" t="e">
        <f>SUMIF(#REF!,$A$239&amp;Test!C173,#REF!)</f>
        <v>#REF!</v>
      </c>
      <c r="F173" s="30">
        <f>VLOOKUP(A307,[8]Sheet1!$A$1:$D$65536,4,0)</f>
        <v>138127000</v>
      </c>
      <c r="G173" s="6" t="e">
        <f t="shared" si="18"/>
        <v>#REF!</v>
      </c>
      <c r="H173" s="5" t="e">
        <f>SUMIF(#REF!,Test!C173,#REF!)</f>
        <v>#REF!</v>
      </c>
      <c r="I173" s="9" t="e">
        <f t="shared" si="19"/>
        <v>#REF!</v>
      </c>
      <c r="J173" s="5"/>
      <c r="K173" s="10"/>
    </row>
    <row r="174" spans="1:12" s="1" customFormat="1" x14ac:dyDescent="0.2">
      <c r="A174" s="33" t="s">
        <v>819</v>
      </c>
      <c r="B174" s="25" t="str">
        <f t="shared" ref="B174:B205" si="20">RIGHT(A308,8)</f>
        <v>P700128)</v>
      </c>
      <c r="C174" s="10" t="s">
        <v>985</v>
      </c>
      <c r="D174" s="10"/>
      <c r="E174" s="11" t="e">
        <f>SUMIF(#REF!,$A$239&amp;Test!C174,#REF!)</f>
        <v>#REF!</v>
      </c>
      <c r="F174" s="30">
        <f>VLOOKUP(A308,[8]Sheet1!$A$1:$D$65536,4,0)</f>
        <v>2491000</v>
      </c>
      <c r="G174" s="6" t="e">
        <f t="shared" si="18"/>
        <v>#REF!</v>
      </c>
      <c r="H174" s="5" t="e">
        <f>SUMIF(#REF!,Test!C174,#REF!)</f>
        <v>#REF!</v>
      </c>
      <c r="I174" s="9" t="e">
        <f t="shared" si="19"/>
        <v>#REF!</v>
      </c>
      <c r="J174" s="5"/>
      <c r="K174" s="10"/>
    </row>
    <row r="175" spans="1:12" s="1" customFormat="1" x14ac:dyDescent="0.2">
      <c r="A175" s="33" t="s">
        <v>668</v>
      </c>
      <c r="B175" s="25" t="str">
        <f t="shared" si="20"/>
        <v>P700078)</v>
      </c>
      <c r="C175" s="10" t="s">
        <v>874</v>
      </c>
      <c r="D175" s="10"/>
      <c r="E175" s="11" t="e">
        <f>SUMIF(#REF!,$A$239&amp;Test!C175,#REF!)</f>
        <v>#REF!</v>
      </c>
      <c r="F175" s="30">
        <f>VLOOKUP(A309,[8]Sheet1!$A$1:$D$65536,4,0)</f>
        <v>31000</v>
      </c>
      <c r="G175" s="6" t="e">
        <f t="shared" si="18"/>
        <v>#REF!</v>
      </c>
      <c r="H175" s="5" t="e">
        <f>SUMIF(#REF!,Test!C175,#REF!)</f>
        <v>#REF!</v>
      </c>
      <c r="I175" s="9" t="e">
        <f t="shared" si="19"/>
        <v>#REF!</v>
      </c>
      <c r="J175" s="5"/>
      <c r="K175" s="10"/>
    </row>
    <row r="176" spans="1:12" s="1" customFormat="1" x14ac:dyDescent="0.2">
      <c r="A176" s="25" t="s">
        <v>319</v>
      </c>
      <c r="B176" s="25" t="str">
        <f t="shared" si="20"/>
        <v>P700079)</v>
      </c>
      <c r="C176" s="10" t="s">
        <v>544</v>
      </c>
      <c r="D176" s="10"/>
      <c r="E176" s="11" t="e">
        <f>SUMIF(#REF!,$A$239&amp;Test!C176,#REF!)</f>
        <v>#REF!</v>
      </c>
      <c r="F176" s="30">
        <f>VLOOKUP(A310,[8]Sheet1!$A$1:$D$65536,4,0)</f>
        <v>19117000</v>
      </c>
      <c r="G176" s="6" t="e">
        <f t="shared" si="18"/>
        <v>#REF!</v>
      </c>
      <c r="H176" s="5" t="e">
        <f>SUMIF(#REF!,Test!C176,#REF!)</f>
        <v>#REF!</v>
      </c>
      <c r="I176" s="9" t="e">
        <f t="shared" si="19"/>
        <v>#REF!</v>
      </c>
      <c r="J176" s="5"/>
      <c r="K176" s="10"/>
    </row>
    <row r="177" spans="1:12" s="1" customFormat="1" x14ac:dyDescent="0.2">
      <c r="A177" s="33" t="s">
        <v>669</v>
      </c>
      <c r="B177" s="25" t="str">
        <f t="shared" si="20"/>
        <v>P700080)</v>
      </c>
      <c r="C177" s="10" t="s">
        <v>24</v>
      </c>
      <c r="D177" s="10"/>
      <c r="E177" s="11" t="e">
        <f>SUMIF(#REF!,$A$239&amp;Test!C177,#REF!)</f>
        <v>#REF!</v>
      </c>
      <c r="F177" s="30">
        <f>VLOOKUP(A311,[8]Sheet1!$A$1:$D$65536,4,0)</f>
        <v>67505000</v>
      </c>
      <c r="G177" s="6" t="e">
        <f t="shared" si="18"/>
        <v>#REF!</v>
      </c>
      <c r="H177" s="5" t="e">
        <f>SUMIF(#REF!,Test!C177,#REF!)</f>
        <v>#REF!</v>
      </c>
      <c r="I177" s="9" t="e">
        <f t="shared" si="19"/>
        <v>#REF!</v>
      </c>
      <c r="J177" s="5"/>
      <c r="K177" s="10"/>
    </row>
    <row r="178" spans="1:12" s="1" customFormat="1" x14ac:dyDescent="0.2">
      <c r="A178" s="33" t="s">
        <v>670</v>
      </c>
      <c r="B178" s="25" t="str">
        <f t="shared" si="20"/>
        <v>P700136)</v>
      </c>
      <c r="C178" s="10" t="s">
        <v>592</v>
      </c>
      <c r="D178" s="10"/>
      <c r="E178" s="11" t="e">
        <f>SUMIF(#REF!,$A$239&amp;Test!C178,#REF!)</f>
        <v>#REF!</v>
      </c>
      <c r="F178" s="30">
        <f>VLOOKUP(A312,[8]Sheet1!$A$1:$D$65536,4,0)</f>
        <v>0</v>
      </c>
      <c r="G178" s="6" t="e">
        <f t="shared" si="18"/>
        <v>#REF!</v>
      </c>
      <c r="H178" s="5" t="e">
        <f>SUMIF(#REF!,Test!C178,#REF!)</f>
        <v>#REF!</v>
      </c>
      <c r="I178" s="9" t="e">
        <f t="shared" si="19"/>
        <v>#REF!</v>
      </c>
      <c r="J178" s="5"/>
      <c r="K178" s="10"/>
    </row>
    <row r="179" spans="1:12" s="1" customFormat="1" x14ac:dyDescent="0.2">
      <c r="A179" s="33" t="s">
        <v>671</v>
      </c>
      <c r="B179" s="25" t="str">
        <f t="shared" si="20"/>
        <v>P700003)</v>
      </c>
      <c r="C179" s="10" t="s">
        <v>41</v>
      </c>
      <c r="D179" s="10"/>
      <c r="E179" s="11" t="e">
        <f>SUMIF(#REF!,$A$239&amp;Test!C179,#REF!)</f>
        <v>#REF!</v>
      </c>
      <c r="F179" s="30"/>
      <c r="G179" s="6" t="e">
        <f t="shared" si="18"/>
        <v>#REF!</v>
      </c>
      <c r="H179" s="5" t="e">
        <f>SUMIF(#REF!,Test!C179,#REF!)</f>
        <v>#REF!</v>
      </c>
      <c r="I179" s="9" t="e">
        <f t="shared" si="19"/>
        <v>#REF!</v>
      </c>
      <c r="J179" s="5"/>
      <c r="K179" s="10"/>
    </row>
    <row r="180" spans="1:12" s="1" customFormat="1" x14ac:dyDescent="0.2">
      <c r="A180" s="33" t="s">
        <v>516</v>
      </c>
      <c r="B180" s="25" t="str">
        <f t="shared" si="20"/>
        <v>P700045)</v>
      </c>
      <c r="C180" s="10" t="s">
        <v>27</v>
      </c>
      <c r="D180" s="10"/>
      <c r="E180" s="11" t="e">
        <f>SUMIF(#REF!,$A$239&amp;Test!C180,#REF!)</f>
        <v>#REF!</v>
      </c>
      <c r="F180" s="30"/>
      <c r="G180" s="6" t="e">
        <f t="shared" si="18"/>
        <v>#REF!</v>
      </c>
      <c r="H180" s="5" t="e">
        <f>SUMIF(#REF!,Test!C180,#REF!)</f>
        <v>#REF!</v>
      </c>
      <c r="I180" s="9" t="e">
        <f t="shared" si="19"/>
        <v>#REF!</v>
      </c>
      <c r="J180" s="5"/>
      <c r="K180" s="10"/>
    </row>
    <row r="181" spans="1:12" s="1" customFormat="1" x14ac:dyDescent="0.2">
      <c r="A181" s="33" t="s">
        <v>559</v>
      </c>
      <c r="B181" s="25" t="str">
        <f t="shared" si="20"/>
        <v>P700046)</v>
      </c>
      <c r="C181" s="10" t="s">
        <v>44</v>
      </c>
      <c r="D181" s="10"/>
      <c r="E181" s="11" t="e">
        <f>SUMIF(#REF!,$A$239&amp;Test!C181,#REF!)</f>
        <v>#REF!</v>
      </c>
      <c r="F181" s="30">
        <f>VLOOKUP(A315,[8]Sheet1!$A$1:$D$65536,4,0)</f>
        <v>1117545000</v>
      </c>
      <c r="G181" s="6" t="e">
        <f t="shared" si="18"/>
        <v>#REF!</v>
      </c>
      <c r="H181" s="5" t="e">
        <f>SUMIF(#REF!,Test!C181,#REF!)</f>
        <v>#REF!</v>
      </c>
      <c r="I181" s="9" t="e">
        <f t="shared" si="19"/>
        <v>#REF!</v>
      </c>
      <c r="J181" s="5"/>
      <c r="K181" s="10"/>
    </row>
    <row r="182" spans="1:12" s="1" customFormat="1" x14ac:dyDescent="0.2">
      <c r="A182" s="33" t="s">
        <v>560</v>
      </c>
      <c r="B182" s="25" t="str">
        <f t="shared" si="20"/>
        <v>P700047)</v>
      </c>
      <c r="C182" s="10" t="s">
        <v>905</v>
      </c>
      <c r="D182" s="10"/>
      <c r="E182" s="11" t="e">
        <f>SUMIF(#REF!,$A$239&amp;Test!C182,#REF!)</f>
        <v>#REF!</v>
      </c>
      <c r="F182" s="30"/>
      <c r="G182" s="6" t="e">
        <f t="shared" si="18"/>
        <v>#REF!</v>
      </c>
      <c r="H182" s="5" t="e">
        <f>SUMIF(#REF!,Test!C182,#REF!)</f>
        <v>#REF!</v>
      </c>
      <c r="I182" s="9" t="e">
        <f t="shared" si="19"/>
        <v>#REF!</v>
      </c>
      <c r="J182" s="5"/>
      <c r="K182" s="10"/>
    </row>
    <row r="183" spans="1:12" s="1" customFormat="1" x14ac:dyDescent="0.2">
      <c r="A183" s="33" t="s">
        <v>561</v>
      </c>
      <c r="B183" s="25" t="str">
        <f t="shared" si="20"/>
        <v>P700066)</v>
      </c>
      <c r="C183" s="10" t="s">
        <v>45</v>
      </c>
      <c r="D183" s="10"/>
      <c r="E183" s="11" t="e">
        <f>SUMIF(#REF!,$A$239&amp;Test!C183,#REF!)</f>
        <v>#REF!</v>
      </c>
      <c r="F183" s="30"/>
      <c r="G183" s="6" t="e">
        <f t="shared" si="18"/>
        <v>#REF!</v>
      </c>
      <c r="H183" s="5" t="e">
        <f>SUMIF(#REF!,Test!C183,#REF!)</f>
        <v>#REF!</v>
      </c>
      <c r="I183" s="9" t="e">
        <f t="shared" si="19"/>
        <v>#REF!</v>
      </c>
      <c r="J183" s="5"/>
      <c r="K183" s="10"/>
    </row>
    <row r="184" spans="1:12" s="1" customFormat="1" x14ac:dyDescent="0.2">
      <c r="A184" s="25" t="s">
        <v>562</v>
      </c>
      <c r="B184" s="25" t="str">
        <f t="shared" si="20"/>
        <v>P700068)</v>
      </c>
      <c r="C184" s="10" t="s">
        <v>906</v>
      </c>
      <c r="D184" s="10"/>
      <c r="E184" s="11" t="e">
        <f>SUMIF(#REF!,$A$239&amp;Test!C184,#REF!)</f>
        <v>#REF!</v>
      </c>
      <c r="F184" s="30"/>
      <c r="G184" s="6" t="e">
        <f t="shared" si="18"/>
        <v>#REF!</v>
      </c>
      <c r="H184" s="5" t="e">
        <f>SUMIF(#REF!,Test!C184,#REF!)</f>
        <v>#REF!</v>
      </c>
      <c r="I184" s="9" t="e">
        <f t="shared" si="19"/>
        <v>#REF!</v>
      </c>
      <c r="J184" s="5"/>
      <c r="K184" s="10"/>
    </row>
    <row r="185" spans="1:12" s="1" customFormat="1" x14ac:dyDescent="0.2">
      <c r="A185" s="25" t="s">
        <v>320</v>
      </c>
      <c r="B185" s="25" t="str">
        <f t="shared" si="20"/>
        <v>P700095)</v>
      </c>
      <c r="C185" s="10" t="s">
        <v>28</v>
      </c>
      <c r="D185" s="10"/>
      <c r="E185" s="11" t="e">
        <f>SUMIF(#REF!,$A$239&amp;Test!C185,#REF!)</f>
        <v>#REF!</v>
      </c>
      <c r="F185" s="30">
        <f>VLOOKUP(A319,[8]Sheet1!$A$1:$D$65536,4,0)</f>
        <v>3219000</v>
      </c>
      <c r="G185" s="6" t="e">
        <f t="shared" si="18"/>
        <v>#REF!</v>
      </c>
      <c r="H185" s="5" t="e">
        <f>SUMIF(#REF!,Test!C185,#REF!)</f>
        <v>#REF!</v>
      </c>
      <c r="I185" s="9" t="e">
        <f t="shared" si="19"/>
        <v>#REF!</v>
      </c>
      <c r="J185" s="5"/>
      <c r="K185" s="10"/>
    </row>
    <row r="186" spans="1:12" s="1" customFormat="1" x14ac:dyDescent="0.2">
      <c r="A186" s="25" t="s">
        <v>321</v>
      </c>
      <c r="B186" s="25" t="str">
        <f t="shared" si="20"/>
        <v>P700096)</v>
      </c>
      <c r="C186" s="10" t="s">
        <v>40</v>
      </c>
      <c r="D186" s="10"/>
      <c r="E186" s="11" t="e">
        <f>SUMIF(#REF!,$A$239&amp;Test!C186,#REF!)</f>
        <v>#REF!</v>
      </c>
      <c r="F186" s="30">
        <f>VLOOKUP(A320,[8]Sheet1!$A$1:$D$65536,4,0)</f>
        <v>212285000</v>
      </c>
      <c r="G186" s="6" t="e">
        <f t="shared" si="18"/>
        <v>#REF!</v>
      </c>
      <c r="H186" s="5" t="e">
        <f>SUMIF(#REF!,Test!C186,#REF!)</f>
        <v>#REF!</v>
      </c>
      <c r="I186" s="9" t="e">
        <f t="shared" si="19"/>
        <v>#REF!</v>
      </c>
      <c r="J186" s="5"/>
      <c r="K186" s="10"/>
    </row>
    <row r="187" spans="1:12" s="1" customFormat="1" x14ac:dyDescent="0.2">
      <c r="A187" s="33" t="s">
        <v>563</v>
      </c>
      <c r="B187" s="25" t="str">
        <f t="shared" si="20"/>
        <v>P700099)</v>
      </c>
      <c r="C187" s="10" t="s">
        <v>876</v>
      </c>
      <c r="D187" s="10"/>
      <c r="E187" s="11" t="e">
        <f>SUMIF(#REF!,$A$239&amp;Test!C187,#REF!)</f>
        <v>#REF!</v>
      </c>
      <c r="F187" s="30"/>
      <c r="G187" s="6" t="e">
        <f t="shared" si="18"/>
        <v>#REF!</v>
      </c>
      <c r="H187" s="5" t="e">
        <f>SUMIF(#REF!,Test!C187,#REF!)</f>
        <v>#REF!</v>
      </c>
      <c r="I187" s="9" t="e">
        <f t="shared" si="19"/>
        <v>#REF!</v>
      </c>
      <c r="J187" s="5"/>
      <c r="K187" s="10"/>
    </row>
    <row r="188" spans="1:12" s="1" customFormat="1" x14ac:dyDescent="0.2">
      <c r="A188" s="33" t="s">
        <v>564</v>
      </c>
      <c r="B188" s="25" t="str">
        <f t="shared" si="20"/>
        <v>P700118)</v>
      </c>
      <c r="C188" s="10" t="s">
        <v>515</v>
      </c>
      <c r="D188" s="10"/>
      <c r="E188" s="11" t="e">
        <f>SUMIF(#REF!,$A$239&amp;Test!C188,#REF!)</f>
        <v>#REF!</v>
      </c>
      <c r="F188" s="30">
        <f>VLOOKUP(A322,[8]Sheet1!$A$1:$D$65536,4,0)</f>
        <v>-110398000</v>
      </c>
      <c r="G188" s="6" t="e">
        <f t="shared" si="18"/>
        <v>#REF!</v>
      </c>
      <c r="H188" s="5" t="e">
        <f>SUMIF(#REF!,Test!C188,#REF!)</f>
        <v>#REF!</v>
      </c>
      <c r="I188" s="9" t="e">
        <f t="shared" si="19"/>
        <v>#REF!</v>
      </c>
      <c r="J188" s="5"/>
      <c r="K188" s="10"/>
    </row>
    <row r="189" spans="1:12" x14ac:dyDescent="0.2">
      <c r="A189" s="25" t="s">
        <v>565</v>
      </c>
      <c r="B189" s="25" t="str">
        <f t="shared" si="20"/>
        <v>P700124)</v>
      </c>
      <c r="C189" s="10" t="s">
        <v>751</v>
      </c>
      <c r="E189" s="11" t="e">
        <f>SUMIF(#REF!,$A$239&amp;Test!C189,#REF!)</f>
        <v>#REF!</v>
      </c>
      <c r="F189" s="30"/>
      <c r="G189" s="6" t="e">
        <f t="shared" si="18"/>
        <v>#REF!</v>
      </c>
      <c r="H189" s="5" t="e">
        <f>SUMIF(#REF!,Test!C189,#REF!)</f>
        <v>#REF!</v>
      </c>
      <c r="I189" s="9" t="e">
        <f t="shared" si="19"/>
        <v>#REF!</v>
      </c>
      <c r="L189" s="1"/>
    </row>
    <row r="190" spans="1:12" x14ac:dyDescent="0.2">
      <c r="A190" s="33" t="s">
        <v>798</v>
      </c>
      <c r="B190" s="25" t="str">
        <f t="shared" si="20"/>
        <v>P700048)</v>
      </c>
      <c r="C190" s="10" t="s">
        <v>26</v>
      </c>
      <c r="E190" s="11" t="e">
        <f>SUMIF(#REF!,$A$239&amp;Test!C190,#REF!)</f>
        <v>#REF!</v>
      </c>
      <c r="F190" s="30">
        <f>VLOOKUP(A324,[8]Sheet1!$A$1:$D$65536,4,0)</f>
        <v>152170000</v>
      </c>
      <c r="G190" s="6" t="e">
        <f t="shared" si="18"/>
        <v>#REF!</v>
      </c>
      <c r="H190" s="5" t="e">
        <f>SUMIF(#REF!,Test!C190,#REF!)</f>
        <v>#REF!</v>
      </c>
      <c r="I190" s="9" t="e">
        <f t="shared" si="19"/>
        <v>#REF!</v>
      </c>
      <c r="L190" s="1"/>
    </row>
    <row r="191" spans="1:12" x14ac:dyDescent="0.2">
      <c r="A191" s="33" t="s">
        <v>799</v>
      </c>
      <c r="B191" s="25" t="str">
        <f t="shared" si="20"/>
        <v>P700110)</v>
      </c>
      <c r="C191" s="10" t="s">
        <v>907</v>
      </c>
      <c r="E191" s="11" t="e">
        <f>SUMIF(#REF!,$A$239&amp;Test!C191,#REF!)</f>
        <v>#REF!</v>
      </c>
      <c r="F191" s="30"/>
      <c r="G191" s="6" t="e">
        <f t="shared" si="18"/>
        <v>#REF!</v>
      </c>
      <c r="H191" s="5" t="e">
        <f>SUMIF(#REF!,Test!C191,#REF!)</f>
        <v>#REF!</v>
      </c>
      <c r="I191" s="9" t="e">
        <f t="shared" si="19"/>
        <v>#REF!</v>
      </c>
      <c r="L191" s="1"/>
    </row>
    <row r="192" spans="1:12" x14ac:dyDescent="0.2">
      <c r="A192" s="33" t="s">
        <v>771</v>
      </c>
      <c r="B192" s="25" t="str">
        <f t="shared" si="20"/>
        <v>P700112)</v>
      </c>
      <c r="C192" s="10" t="s">
        <v>43</v>
      </c>
      <c r="E192" s="11" t="e">
        <f>SUMIF(#REF!,$A$239&amp;Test!C192,#REF!)</f>
        <v>#REF!</v>
      </c>
      <c r="F192" s="30">
        <f>VLOOKUP(A326,[8]Sheet1!$A$1:$D$65536,4,0)</f>
        <v>50575000</v>
      </c>
      <c r="G192" s="6" t="e">
        <f t="shared" si="18"/>
        <v>#REF!</v>
      </c>
      <c r="H192" s="5" t="e">
        <f>SUMIF(#REF!,Test!C192,#REF!)</f>
        <v>#REF!</v>
      </c>
      <c r="I192" s="9" t="e">
        <f t="shared" si="19"/>
        <v>#REF!</v>
      </c>
      <c r="L192" s="1"/>
    </row>
    <row r="193" spans="1:12" x14ac:dyDescent="0.2">
      <c r="A193" s="33" t="s">
        <v>772</v>
      </c>
      <c r="B193" s="25" t="str">
        <f t="shared" si="20"/>
        <v>P700125)</v>
      </c>
      <c r="C193" s="10" t="s">
        <v>753</v>
      </c>
      <c r="E193" s="11" t="e">
        <f>SUMIF(#REF!,$A$239&amp;Test!C193,#REF!)</f>
        <v>#REF!</v>
      </c>
      <c r="F193" s="30"/>
      <c r="G193" s="6" t="e">
        <f t="shared" si="18"/>
        <v>#REF!</v>
      </c>
      <c r="H193" s="5" t="e">
        <f>SUMIF(#REF!,Test!C193,#REF!)</f>
        <v>#REF!</v>
      </c>
      <c r="I193" s="9" t="e">
        <f t="shared" si="19"/>
        <v>#REF!</v>
      </c>
      <c r="L193" s="1"/>
    </row>
    <row r="194" spans="1:12" x14ac:dyDescent="0.2">
      <c r="A194" s="33" t="s">
        <v>280</v>
      </c>
      <c r="B194" s="25" t="str">
        <f t="shared" si="20"/>
        <v>P700049)</v>
      </c>
      <c r="C194" s="10" t="s">
        <v>25</v>
      </c>
      <c r="E194" s="11" t="e">
        <f>SUMIF(#REF!,$A$239&amp;Test!C194,#REF!)</f>
        <v>#REF!</v>
      </c>
      <c r="F194" s="30">
        <f>VLOOKUP(A328,[8]Sheet1!$A$1:$D$65536,4,0)</f>
        <v>408311000</v>
      </c>
      <c r="G194" s="6" t="e">
        <f t="shared" si="18"/>
        <v>#REF!</v>
      </c>
      <c r="H194" s="5" t="e">
        <f>SUMIF(#REF!,Test!C194,#REF!)</f>
        <v>#REF!</v>
      </c>
      <c r="I194" s="9" t="e">
        <f t="shared" si="19"/>
        <v>#REF!</v>
      </c>
      <c r="L194" s="1"/>
    </row>
    <row r="195" spans="1:12" x14ac:dyDescent="0.2">
      <c r="A195" s="33" t="s">
        <v>269</v>
      </c>
      <c r="B195" s="25" t="str">
        <f t="shared" si="20"/>
        <v>P700111)</v>
      </c>
      <c r="C195" s="10" t="s">
        <v>908</v>
      </c>
      <c r="E195" s="11" t="e">
        <f>SUMIF(#REF!,$A$239&amp;Test!C195,#REF!)</f>
        <v>#REF!</v>
      </c>
      <c r="F195" s="30"/>
      <c r="G195" s="6" t="e">
        <f t="shared" si="18"/>
        <v>#REF!</v>
      </c>
      <c r="H195" s="5" t="e">
        <f>SUMIF(#REF!,Test!C195,#REF!)</f>
        <v>#REF!</v>
      </c>
      <c r="I195" s="9" t="e">
        <f t="shared" si="19"/>
        <v>#REF!</v>
      </c>
      <c r="L195" s="1"/>
    </row>
    <row r="196" spans="1:12" x14ac:dyDescent="0.2">
      <c r="A196" s="33" t="s">
        <v>270</v>
      </c>
      <c r="B196" s="25" t="str">
        <f t="shared" si="20"/>
        <v>P700081)</v>
      </c>
      <c r="C196" s="10" t="s">
        <v>31</v>
      </c>
      <c r="E196" s="11" t="e">
        <f>SUMIF(#REF!,$A$239&amp;Test!C196,#REF!)</f>
        <v>#REF!</v>
      </c>
      <c r="F196" s="30">
        <f>VLOOKUP(A330,[8]Sheet1!$A$1:$D$65536,4,0)</f>
        <v>1000</v>
      </c>
      <c r="G196" s="6" t="e">
        <f t="shared" si="18"/>
        <v>#REF!</v>
      </c>
      <c r="H196" s="5" t="e">
        <f>SUMIF(#REF!,Test!C196,#REF!)</f>
        <v>#REF!</v>
      </c>
      <c r="I196" s="9" t="e">
        <f t="shared" si="19"/>
        <v>#REF!</v>
      </c>
      <c r="L196" s="1"/>
    </row>
    <row r="197" spans="1:12" x14ac:dyDescent="0.2">
      <c r="A197" s="33" t="s">
        <v>271</v>
      </c>
      <c r="B197" s="25" t="str">
        <f t="shared" si="20"/>
        <v>P700113)</v>
      </c>
      <c r="C197" s="10" t="s">
        <v>42</v>
      </c>
      <c r="E197" s="11" t="e">
        <f>SUMIF(#REF!,$A$239&amp;Test!C197,#REF!)</f>
        <v>#REF!</v>
      </c>
      <c r="F197" s="30">
        <f>VLOOKUP(A331,[8]Sheet1!$A$1:$D$65536,4,0)</f>
        <v>115784000</v>
      </c>
      <c r="G197" s="6" t="e">
        <f t="shared" si="18"/>
        <v>#REF!</v>
      </c>
      <c r="H197" s="5" t="e">
        <f>SUMIF(#REF!,Test!C197,#REF!)</f>
        <v>#REF!</v>
      </c>
      <c r="I197" s="9" t="e">
        <f t="shared" si="19"/>
        <v>#REF!</v>
      </c>
      <c r="L197" s="1"/>
    </row>
    <row r="198" spans="1:12" x14ac:dyDescent="0.2">
      <c r="A198" s="33" t="s">
        <v>272</v>
      </c>
      <c r="B198" s="25" t="str">
        <f t="shared" si="20"/>
        <v>P700100)</v>
      </c>
      <c r="C198" s="10" t="s">
        <v>873</v>
      </c>
      <c r="E198" s="11" t="e">
        <f>SUMIF(#REF!,$A$239&amp;Test!C198,#REF!)</f>
        <v>#REF!</v>
      </c>
      <c r="F198" s="30"/>
      <c r="G198" s="6" t="e">
        <f t="shared" si="18"/>
        <v>#REF!</v>
      </c>
      <c r="H198" s="5" t="e">
        <f>SUMIF(#REF!,Test!C198,#REF!)</f>
        <v>#REF!</v>
      </c>
      <c r="I198" s="9" t="e">
        <f t="shared" si="19"/>
        <v>#REF!</v>
      </c>
    </row>
    <row r="199" spans="1:12" x14ac:dyDescent="0.2">
      <c r="A199" s="33" t="s">
        <v>368</v>
      </c>
      <c r="B199" s="25" t="str">
        <f t="shared" si="20"/>
        <v>P700032)</v>
      </c>
      <c r="C199" s="10" t="s">
        <v>30</v>
      </c>
      <c r="E199" s="11" t="e">
        <f>SUMIF(#REF!,$A$239&amp;Test!C199,#REF!)</f>
        <v>#REF!</v>
      </c>
      <c r="F199" s="30"/>
      <c r="G199" s="6" t="e">
        <f t="shared" si="18"/>
        <v>#REF!</v>
      </c>
      <c r="H199" s="5" t="e">
        <f>SUMIF(#REF!,Test!C199,#REF!)</f>
        <v>#REF!</v>
      </c>
      <c r="I199" s="9" t="e">
        <f t="shared" si="19"/>
        <v>#REF!</v>
      </c>
    </row>
    <row r="200" spans="1:12" x14ac:dyDescent="0.2">
      <c r="A200" s="33" t="s">
        <v>369</v>
      </c>
      <c r="B200" s="25" t="str">
        <f t="shared" si="20"/>
        <v>P700135)</v>
      </c>
      <c r="C200" s="10" t="s">
        <v>981</v>
      </c>
      <c r="E200" s="11" t="e">
        <f>SUMIF(#REF!,$A$239&amp;Test!C200,#REF!)</f>
        <v>#REF!</v>
      </c>
      <c r="F200" s="30">
        <f>VLOOKUP(A334,[8]Sheet1!$A$1:$D$65536,4,0)</f>
        <v>880000</v>
      </c>
      <c r="G200" s="6" t="e">
        <f t="shared" ref="G200:G220" si="21">F200-E200+J200</f>
        <v>#REF!</v>
      </c>
      <c r="H200" s="5" t="e">
        <f>SUMIF(#REF!,Test!C200,#REF!)</f>
        <v>#REF!</v>
      </c>
      <c r="I200" s="9" t="e">
        <f t="shared" si="19"/>
        <v>#REF!</v>
      </c>
    </row>
    <row r="201" spans="1:12" x14ac:dyDescent="0.2">
      <c r="A201" s="33" t="s">
        <v>607</v>
      </c>
      <c r="B201" s="25" t="str">
        <f t="shared" si="20"/>
        <v>P700134)</v>
      </c>
      <c r="C201" s="10" t="s">
        <v>980</v>
      </c>
      <c r="E201" s="11" t="e">
        <f>SUMIF(#REF!,$A$239&amp;Test!C201,#REF!)</f>
        <v>#REF!</v>
      </c>
      <c r="F201" s="30">
        <f>VLOOKUP(A335,[8]Sheet1!$A$1:$D$65536,4,0)</f>
        <v>5619000</v>
      </c>
      <c r="G201" s="6" t="e">
        <f t="shared" si="21"/>
        <v>#REF!</v>
      </c>
      <c r="H201" s="5" t="e">
        <f>SUMIF(#REF!,Test!C201,#REF!)</f>
        <v>#REF!</v>
      </c>
      <c r="I201" s="9" t="e">
        <f t="shared" si="19"/>
        <v>#REF!</v>
      </c>
    </row>
    <row r="202" spans="1:12" x14ac:dyDescent="0.2">
      <c r="A202" s="33" t="s">
        <v>608</v>
      </c>
      <c r="B202" s="25" t="str">
        <f t="shared" si="20"/>
        <v>P700133)</v>
      </c>
      <c r="C202" s="10" t="s">
        <v>983</v>
      </c>
      <c r="E202" s="11" t="e">
        <f>SUMIF(#REF!,$A$239&amp;Test!C202,#REF!)</f>
        <v>#REF!</v>
      </c>
      <c r="F202" s="30">
        <f>VLOOKUP(A336,[8]Sheet1!$A$1:$D$65536,4,0)</f>
        <v>1834000</v>
      </c>
      <c r="G202" s="6" t="e">
        <f t="shared" si="21"/>
        <v>#REF!</v>
      </c>
      <c r="H202" s="5" t="e">
        <f>SUMIF(#REF!,Test!C202,#REF!)</f>
        <v>#REF!</v>
      </c>
      <c r="I202" s="9" t="e">
        <f t="shared" si="19"/>
        <v>#REF!</v>
      </c>
    </row>
    <row r="203" spans="1:12" x14ac:dyDescent="0.2">
      <c r="A203" s="25" t="s">
        <v>322</v>
      </c>
      <c r="B203" s="25" t="str">
        <f t="shared" si="20"/>
        <v>P700132)</v>
      </c>
      <c r="C203" s="10" t="s">
        <v>982</v>
      </c>
      <c r="E203" s="11" t="e">
        <f>SUMIF(#REF!,$A$239&amp;Test!C203,#REF!)</f>
        <v>#REF!</v>
      </c>
      <c r="F203" s="30">
        <f>VLOOKUP(A337,[8]Sheet1!$A$1:$D$65536,4,0)</f>
        <v>14371000</v>
      </c>
      <c r="G203" s="6" t="e">
        <f t="shared" si="21"/>
        <v>#REF!</v>
      </c>
      <c r="H203" s="5" t="e">
        <f>SUMIF(#REF!,Test!C203,#REF!)</f>
        <v>#REF!</v>
      </c>
      <c r="I203" s="9" t="e">
        <f t="shared" si="19"/>
        <v>#REF!</v>
      </c>
    </row>
    <row r="204" spans="1:12" x14ac:dyDescent="0.2">
      <c r="A204" s="25" t="s">
        <v>323</v>
      </c>
      <c r="B204" s="25" t="str">
        <f t="shared" si="20"/>
        <v>P700131)</v>
      </c>
      <c r="C204" s="10" t="s">
        <v>978</v>
      </c>
      <c r="E204" s="11" t="e">
        <f>SUMIF(#REF!,$A$239&amp;Test!C204,#REF!)</f>
        <v>#REF!</v>
      </c>
      <c r="F204" s="30">
        <f>VLOOKUP(A338,[8]Sheet1!$A$1:$D$65536,4,0)</f>
        <v>251000</v>
      </c>
      <c r="G204" s="6" t="e">
        <f t="shared" si="21"/>
        <v>#REF!</v>
      </c>
      <c r="H204" s="5" t="e">
        <f>SUMIF(#REF!,Test!C204,#REF!)</f>
        <v>#REF!</v>
      </c>
      <c r="I204" s="9" t="e">
        <f t="shared" ref="I204:I220" si="22">G204-H204</f>
        <v>#REF!</v>
      </c>
    </row>
    <row r="205" spans="1:12" x14ac:dyDescent="0.2">
      <c r="A205" s="25" t="s">
        <v>660</v>
      </c>
      <c r="B205" s="25" t="str">
        <f t="shared" si="20"/>
        <v>P700130)</v>
      </c>
      <c r="C205" s="10" t="s">
        <v>977</v>
      </c>
      <c r="E205" s="11" t="e">
        <f>SUMIF(#REF!,$A$239&amp;Test!C205,#REF!)</f>
        <v>#REF!</v>
      </c>
      <c r="F205" s="30">
        <f>VLOOKUP(A339,[8]Sheet1!$A$1:$D$65536,4,0)</f>
        <v>29781000</v>
      </c>
      <c r="G205" s="6" t="e">
        <f t="shared" si="21"/>
        <v>#REF!</v>
      </c>
      <c r="H205" s="5" t="e">
        <f>SUMIF(#REF!,Test!C205,#REF!)</f>
        <v>#REF!</v>
      </c>
      <c r="I205" s="9" t="e">
        <f t="shared" si="22"/>
        <v>#REF!</v>
      </c>
    </row>
    <row r="206" spans="1:12" x14ac:dyDescent="0.2">
      <c r="A206" s="33" t="s">
        <v>609</v>
      </c>
      <c r="B206" s="25" t="str">
        <f t="shared" ref="B206:B218" si="23">RIGHT(A340,8)</f>
        <v>P700150)</v>
      </c>
      <c r="C206" s="10" t="s">
        <v>54</v>
      </c>
      <c r="E206" s="11" t="e">
        <f>SUMIF(#REF!,$A$239&amp;Test!C206,#REF!)</f>
        <v>#REF!</v>
      </c>
      <c r="F206" s="30"/>
      <c r="G206" s="6" t="e">
        <f t="shared" si="21"/>
        <v>#REF!</v>
      </c>
      <c r="H206" s="5" t="e">
        <f>SUMIF(#REF!,Test!C206,#REF!)</f>
        <v>#REF!</v>
      </c>
      <c r="I206" s="9" t="e">
        <f t="shared" si="22"/>
        <v>#REF!</v>
      </c>
    </row>
    <row r="207" spans="1:12" x14ac:dyDescent="0.2">
      <c r="A207" s="33" t="s">
        <v>610</v>
      </c>
      <c r="B207" s="25" t="str">
        <f t="shared" si="23"/>
        <v>P700129)</v>
      </c>
      <c r="C207" s="10" t="s">
        <v>979</v>
      </c>
      <c r="E207" s="11" t="e">
        <f>SUMIF(#REF!,$A$239&amp;Test!C207,#REF!)</f>
        <v>#REF!</v>
      </c>
      <c r="F207" s="30">
        <f>VLOOKUP(A341,[8]Sheet1!$A$1:$D$65536,4,0)</f>
        <v>427000</v>
      </c>
      <c r="G207" s="6" t="e">
        <f t="shared" si="21"/>
        <v>#REF!</v>
      </c>
      <c r="H207" s="5" t="e">
        <f>SUMIF(#REF!,Test!C207,#REF!)</f>
        <v>#REF!</v>
      </c>
      <c r="I207" s="9" t="e">
        <f t="shared" si="22"/>
        <v>#REF!</v>
      </c>
    </row>
    <row r="208" spans="1:12" x14ac:dyDescent="0.2">
      <c r="A208" s="33" t="s">
        <v>290</v>
      </c>
      <c r="B208" s="25" t="str">
        <f t="shared" si="23"/>
        <v>P700157)</v>
      </c>
      <c r="C208" s="10" t="s">
        <v>57</v>
      </c>
      <c r="E208" s="11" t="e">
        <f>SUMIF(#REF!,$A$239&amp;Test!C208,#REF!)</f>
        <v>#REF!</v>
      </c>
      <c r="F208" s="30"/>
      <c r="G208" s="6" t="e">
        <f t="shared" si="21"/>
        <v>#REF!</v>
      </c>
      <c r="H208" s="5" t="e">
        <f>SUMIF(#REF!,Test!C208,#REF!)</f>
        <v>#REF!</v>
      </c>
      <c r="I208" s="9" t="e">
        <f t="shared" si="22"/>
        <v>#REF!</v>
      </c>
    </row>
    <row r="209" spans="1:9" x14ac:dyDescent="0.2">
      <c r="A209" s="33" t="s">
        <v>291</v>
      </c>
      <c r="B209" s="25" t="str">
        <f t="shared" si="23"/>
        <v>P700151)</v>
      </c>
      <c r="C209" s="10" t="s">
        <v>868</v>
      </c>
      <c r="E209" s="11" t="e">
        <f>SUMIF(#REF!,$A$239&amp;Test!C209,#REF!)</f>
        <v>#REF!</v>
      </c>
      <c r="F209" s="30"/>
      <c r="G209" s="6" t="e">
        <f t="shared" si="21"/>
        <v>#REF!</v>
      </c>
      <c r="H209" s="5" t="e">
        <f>SUMIF(#REF!,Test!C209,#REF!)</f>
        <v>#REF!</v>
      </c>
      <c r="I209" s="9" t="e">
        <f t="shared" si="22"/>
        <v>#REF!</v>
      </c>
    </row>
    <row r="210" spans="1:9" x14ac:dyDescent="0.2">
      <c r="A210" s="25" t="s">
        <v>324</v>
      </c>
      <c r="B210" s="25" t="str">
        <f t="shared" si="23"/>
        <v>P700004)</v>
      </c>
      <c r="C210" s="10" t="s">
        <v>39</v>
      </c>
      <c r="E210" s="11" t="e">
        <f>SUMIF(#REF!,$A$239&amp;Test!C210,#REF!)</f>
        <v>#REF!</v>
      </c>
      <c r="F210" s="30">
        <f>VLOOKUP(A344,[8]Sheet1!$A$1:$D$65536,4,0)</f>
        <v>938000</v>
      </c>
      <c r="G210" s="6" t="e">
        <f t="shared" si="21"/>
        <v>#REF!</v>
      </c>
      <c r="H210" s="5" t="e">
        <f>SUMIF(#REF!,Test!C210,#REF!)</f>
        <v>#REF!</v>
      </c>
      <c r="I210" s="9" t="e">
        <f t="shared" si="22"/>
        <v>#REF!</v>
      </c>
    </row>
    <row r="211" spans="1:9" x14ac:dyDescent="0.2">
      <c r="A211" s="33" t="s">
        <v>292</v>
      </c>
      <c r="B211" s="25" t="str">
        <f t="shared" si="23"/>
        <v>P700050)</v>
      </c>
      <c r="C211" s="10" t="s">
        <v>46</v>
      </c>
      <c r="E211" s="11" t="e">
        <f>SUMIF(#REF!,$A$239&amp;Test!C211,#REF!)</f>
        <v>#REF!</v>
      </c>
      <c r="F211" s="30">
        <f>VLOOKUP(A345,[8]Sheet1!$A$1:$D$65536,4,0)</f>
        <v>29831000</v>
      </c>
      <c r="G211" s="6" t="e">
        <f t="shared" si="21"/>
        <v>#REF!</v>
      </c>
      <c r="H211" s="5" t="e">
        <f>SUMIF(#REF!,Test!C211,#REF!)</f>
        <v>#REF!</v>
      </c>
      <c r="I211" s="9" t="e">
        <f t="shared" si="22"/>
        <v>#REF!</v>
      </c>
    </row>
    <row r="212" spans="1:9" x14ac:dyDescent="0.2">
      <c r="A212" s="34" t="s">
        <v>796</v>
      </c>
      <c r="B212" s="25" t="str">
        <f t="shared" si="23"/>
        <v>P700154)</v>
      </c>
      <c r="C212" s="10" t="s">
        <v>55</v>
      </c>
      <c r="E212" s="11" t="e">
        <f>SUMIF(#REF!,$A$239&amp;Test!C212,#REF!)</f>
        <v>#REF!</v>
      </c>
      <c r="F212" s="30"/>
      <c r="G212" s="6" t="e">
        <f t="shared" si="21"/>
        <v>#REF!</v>
      </c>
      <c r="H212" s="5" t="e">
        <f>SUMIF(#REF!,Test!C212,#REF!)</f>
        <v>#REF!</v>
      </c>
      <c r="I212" s="9" t="e">
        <f t="shared" si="22"/>
        <v>#REF!</v>
      </c>
    </row>
    <row r="213" spans="1:9" x14ac:dyDescent="0.2">
      <c r="A213" s="34" t="s">
        <v>791</v>
      </c>
      <c r="B213" s="25" t="str">
        <f t="shared" si="23"/>
        <v>P700153)</v>
      </c>
      <c r="C213" s="10" t="s">
        <v>53</v>
      </c>
      <c r="E213" s="11" t="e">
        <f>SUMIF(#REF!,$A$239&amp;Test!C213,#REF!)</f>
        <v>#REF!</v>
      </c>
      <c r="F213" s="30"/>
      <c r="G213" s="6" t="e">
        <f t="shared" si="21"/>
        <v>#REF!</v>
      </c>
      <c r="H213" s="5" t="e">
        <f>SUMIF(#REF!,Test!C213,#REF!)</f>
        <v>#REF!</v>
      </c>
      <c r="I213" s="9" t="e">
        <f t="shared" si="22"/>
        <v>#REF!</v>
      </c>
    </row>
    <row r="214" spans="1:9" x14ac:dyDescent="0.2">
      <c r="A214" s="34" t="s">
        <v>792</v>
      </c>
      <c r="B214" s="25" t="str">
        <f t="shared" si="23"/>
        <v>P700051)</v>
      </c>
      <c r="C214" s="10" t="s">
        <v>879</v>
      </c>
      <c r="E214" s="11" t="e">
        <f>SUMIF(#REF!,$A$239&amp;Test!C214,#REF!)</f>
        <v>#REF!</v>
      </c>
      <c r="F214" s="30">
        <f>VLOOKUP(A348,[8]Sheet1!$A$1:$D$65536,4,0)</f>
        <v>354000</v>
      </c>
      <c r="G214" s="6" t="e">
        <f t="shared" si="21"/>
        <v>#REF!</v>
      </c>
      <c r="H214" s="5" t="e">
        <f>SUMIF(#REF!,Test!C214,#REF!)</f>
        <v>#REF!</v>
      </c>
      <c r="I214" s="9" t="e">
        <f t="shared" si="22"/>
        <v>#REF!</v>
      </c>
    </row>
    <row r="215" spans="1:9" x14ac:dyDescent="0.2">
      <c r="A215" s="33" t="s">
        <v>293</v>
      </c>
      <c r="B215" s="25" t="str">
        <f t="shared" si="23"/>
        <v>P700156)</v>
      </c>
      <c r="C215" s="10" t="s">
        <v>56</v>
      </c>
      <c r="E215" s="11" t="e">
        <f>SUMIF(#REF!,$A$239&amp;Test!C215,#REF!)</f>
        <v>#REF!</v>
      </c>
      <c r="F215" s="30"/>
      <c r="G215" s="6" t="e">
        <f t="shared" si="21"/>
        <v>#REF!</v>
      </c>
      <c r="H215" s="5" t="e">
        <f>SUMIF(#REF!,Test!C215,#REF!)</f>
        <v>#REF!</v>
      </c>
      <c r="I215" s="9" t="e">
        <f t="shared" si="22"/>
        <v>#REF!</v>
      </c>
    </row>
    <row r="216" spans="1:9" x14ac:dyDescent="0.2">
      <c r="A216" s="33" t="s">
        <v>294</v>
      </c>
      <c r="B216" s="25" t="str">
        <f t="shared" si="23"/>
        <v>P700152)</v>
      </c>
      <c r="C216" s="10" t="s">
        <v>869</v>
      </c>
      <c r="E216" s="11" t="e">
        <f>SUMIF(#REF!,$A$239&amp;Test!C216,#REF!)</f>
        <v>#REF!</v>
      </c>
      <c r="F216" s="30"/>
      <c r="G216" s="6" t="e">
        <f t="shared" si="21"/>
        <v>#REF!</v>
      </c>
      <c r="H216" s="5" t="e">
        <f>SUMIF(#REF!,Test!C216,#REF!)</f>
        <v>#REF!</v>
      </c>
      <c r="I216" s="9" t="e">
        <f t="shared" si="22"/>
        <v>#REF!</v>
      </c>
    </row>
    <row r="217" spans="1:9" x14ac:dyDescent="0.2">
      <c r="A217" s="33" t="s">
        <v>295</v>
      </c>
      <c r="B217" s="25" t="str">
        <f t="shared" si="23"/>
        <v>P700052)</v>
      </c>
      <c r="C217" s="10" t="s">
        <v>29</v>
      </c>
      <c r="E217" s="11" t="e">
        <f>SUMIF(#REF!,$A$239&amp;Test!C217,#REF!)</f>
        <v>#REF!</v>
      </c>
      <c r="F217" s="30">
        <f>VLOOKUP(A351,[8]Sheet1!$A$1:$D$65536,4,0)</f>
        <v>2044000</v>
      </c>
      <c r="G217" s="6" t="e">
        <f t="shared" si="21"/>
        <v>#REF!</v>
      </c>
      <c r="H217" s="5" t="e">
        <f>SUMIF(#REF!,Test!C217,#REF!)</f>
        <v>#REF!</v>
      </c>
      <c r="I217" s="9" t="e">
        <f t="shared" si="22"/>
        <v>#REF!</v>
      </c>
    </row>
    <row r="218" spans="1:9" x14ac:dyDescent="0.2">
      <c r="A218" s="33" t="s">
        <v>296</v>
      </c>
      <c r="B218" s="25" t="str">
        <f t="shared" si="23"/>
        <v/>
      </c>
      <c r="C218" s="10" t="s">
        <v>508</v>
      </c>
      <c r="E218" s="11" t="e">
        <f>SUMIF(#REF!,$A$239&amp;Test!C218,#REF!)</f>
        <v>#REF!</v>
      </c>
      <c r="F218" s="30"/>
      <c r="G218" s="6" t="e">
        <f t="shared" si="21"/>
        <v>#REF!</v>
      </c>
      <c r="I218" s="9" t="e">
        <f t="shared" si="22"/>
        <v>#REF!</v>
      </c>
    </row>
    <row r="219" spans="1:9" x14ac:dyDescent="0.2">
      <c r="A219" s="25" t="s">
        <v>297</v>
      </c>
      <c r="B219" s="25"/>
      <c r="E219" s="2" t="e">
        <f>SUM(E220:E221)</f>
        <v>#REF!</v>
      </c>
      <c r="F219" s="30"/>
      <c r="G219" s="6" t="e">
        <f t="shared" si="21"/>
        <v>#REF!</v>
      </c>
      <c r="H219" s="5" t="e">
        <f>SUMIF(#REF!,Test!C219,#REF!)</f>
        <v>#REF!</v>
      </c>
      <c r="I219" s="9" t="e">
        <f t="shared" si="22"/>
        <v>#REF!</v>
      </c>
    </row>
    <row r="220" spans="1:9" x14ac:dyDescent="0.2">
      <c r="A220" s="33" t="s">
        <v>298</v>
      </c>
      <c r="B220" s="25"/>
      <c r="C220" s="10" t="s">
        <v>582</v>
      </c>
      <c r="E220" s="11" t="e">
        <f>SUMIF(#REF!,$A$239&amp;Test!C220,#REF!)</f>
        <v>#REF!</v>
      </c>
      <c r="F220" s="30"/>
      <c r="G220" s="6" t="e">
        <f t="shared" si="21"/>
        <v>#REF!</v>
      </c>
      <c r="H220" s="5" t="e">
        <f>SUMIF(#REF!,Test!C220,#REF!)</f>
        <v>#REF!</v>
      </c>
      <c r="I220" s="9" t="e">
        <f t="shared" si="22"/>
        <v>#REF!</v>
      </c>
    </row>
    <row r="221" spans="1:9" x14ac:dyDescent="0.2">
      <c r="A221" s="33" t="s">
        <v>299</v>
      </c>
      <c r="B221" s="25"/>
      <c r="C221" s="10" t="s">
        <v>817</v>
      </c>
      <c r="E221" s="11" t="e">
        <f>SUMIF(#REF!,$A$239&amp;Test!C221,#REF!)</f>
        <v>#REF!</v>
      </c>
      <c r="F221" s="30"/>
      <c r="G221" s="6"/>
      <c r="I221" s="9"/>
    </row>
    <row r="222" spans="1:9" x14ac:dyDescent="0.2">
      <c r="A222" s="33" t="s">
        <v>300</v>
      </c>
      <c r="B222" s="25"/>
      <c r="C222" s="10" t="s">
        <v>583</v>
      </c>
      <c r="F222" s="30"/>
      <c r="G222" s="6"/>
      <c r="I222" s="9"/>
    </row>
    <row r="223" spans="1:9" x14ac:dyDescent="0.2">
      <c r="A223" s="33" t="s">
        <v>301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33" t="s">
        <v>302</v>
      </c>
      <c r="B224" s="25"/>
      <c r="C224" s="10" t="s">
        <v>574</v>
      </c>
      <c r="F224" s="30"/>
      <c r="G224" s="6"/>
      <c r="I224" s="9"/>
    </row>
    <row r="225" spans="1:10" x14ac:dyDescent="0.2">
      <c r="A225" s="33" t="s">
        <v>303</v>
      </c>
      <c r="B225" s="25"/>
      <c r="C225" s="10" t="s">
        <v>569</v>
      </c>
      <c r="E225" s="11" t="e">
        <f>SUMIF(#REF!,$A$239&amp;Test!C225,#REF!)</f>
        <v>#REF!</v>
      </c>
      <c r="F225" s="30"/>
      <c r="G225" s="6"/>
      <c r="I225" s="9"/>
    </row>
    <row r="226" spans="1:10" x14ac:dyDescent="0.2">
      <c r="A226" s="33" t="s">
        <v>304</v>
      </c>
      <c r="B226" s="25"/>
      <c r="C226" s="1" t="s">
        <v>121</v>
      </c>
      <c r="E226" s="35" t="e">
        <f>SUMIF(#REF!,Test!C226,#REF!)</f>
        <v>#REF!</v>
      </c>
      <c r="F226" s="30"/>
      <c r="G226" s="6"/>
      <c r="I226" s="9"/>
    </row>
    <row r="227" spans="1:10" x14ac:dyDescent="0.2">
      <c r="A227" s="33" t="s">
        <v>305</v>
      </c>
      <c r="B227" s="25"/>
      <c r="F227" s="30"/>
      <c r="G227" s="6"/>
      <c r="I227" s="9"/>
    </row>
    <row r="228" spans="1:10" x14ac:dyDescent="0.2">
      <c r="A228" s="33" t="s">
        <v>793</v>
      </c>
      <c r="B228" s="25"/>
      <c r="F228" s="30"/>
      <c r="G228" s="6"/>
      <c r="I228" s="9"/>
    </row>
    <row r="229" spans="1:10" x14ac:dyDescent="0.2">
      <c r="A229" s="34" t="s">
        <v>306</v>
      </c>
      <c r="B229" s="25"/>
      <c r="F229" s="30"/>
      <c r="G229" s="6"/>
      <c r="I229" s="9"/>
    </row>
    <row r="230" spans="1:10" x14ac:dyDescent="0.2">
      <c r="A230" s="24" t="s">
        <v>754</v>
      </c>
      <c r="B230" s="25"/>
      <c r="F230" s="30"/>
      <c r="G230" s="6"/>
      <c r="I230" s="9"/>
    </row>
    <row r="231" spans="1:10" x14ac:dyDescent="0.2">
      <c r="A231" s="24" t="s">
        <v>307</v>
      </c>
      <c r="B231" s="25"/>
      <c r="F231" s="30"/>
      <c r="G231" s="6"/>
      <c r="I231" s="9"/>
    </row>
    <row r="232" spans="1:10" x14ac:dyDescent="0.2">
      <c r="A232" s="34" t="s">
        <v>598</v>
      </c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25" t="s">
        <v>308</v>
      </c>
      <c r="B234" s="25" t="str">
        <f>RIGHT(A368,8)</f>
        <v>P700063)</v>
      </c>
      <c r="C234" s="1" t="s">
        <v>118</v>
      </c>
      <c r="D234" s="1"/>
      <c r="E234" s="35" t="e">
        <f>SUMIF(#REF!,Test!C234,#REF!)</f>
        <v>#REF!</v>
      </c>
      <c r="F234" s="30">
        <f>VLOOKUP(A368,[8]Sheet1!$A$1:$D$65536,4,0)</f>
        <v>5210000</v>
      </c>
      <c r="G234" s="6" t="e">
        <f t="shared" ref="G234:G239" si="24">F234-E234</f>
        <v>#REF!</v>
      </c>
      <c r="H234" s="5" t="e">
        <f>SUMIF(#REF!,Test!C234,#REF!)</f>
        <v>#REF!</v>
      </c>
      <c r="I234" s="9" t="e">
        <f t="shared" ref="I234:I239" si="25">G234-H234</f>
        <v>#REF!</v>
      </c>
    </row>
    <row r="235" spans="1:10" x14ac:dyDescent="0.2">
      <c r="A235" s="34" t="s">
        <v>506</v>
      </c>
      <c r="B235" s="25"/>
      <c r="C235" s="1"/>
      <c r="D235" s="1"/>
      <c r="E235" s="2" t="e">
        <f>E236+E237+E238+E240+E239</f>
        <v>#REF!</v>
      </c>
      <c r="F235" s="30">
        <f>VLOOKUP(A369,[8]Sheet1!$A$1:$D$65536,4,0)</f>
        <v>404942000</v>
      </c>
      <c r="G235" s="6" t="e">
        <f t="shared" si="24"/>
        <v>#REF!</v>
      </c>
      <c r="H235" s="5" t="e">
        <f>SUMIF(#REF!,Test!C235,#REF!)</f>
        <v>#REF!</v>
      </c>
      <c r="I235" s="9" t="e">
        <f t="shared" si="25"/>
        <v>#REF!</v>
      </c>
    </row>
    <row r="236" spans="1:10" s="1" customFormat="1" x14ac:dyDescent="0.2">
      <c r="A236" s="24" t="s">
        <v>309</v>
      </c>
      <c r="B236" s="25" t="str">
        <f>RIGHT(A370,8)</f>
        <v>P300005)</v>
      </c>
      <c r="C236" s="1" t="s">
        <v>120</v>
      </c>
      <c r="E236" s="11" t="e">
        <f>SUMIF(#REF!,$A$239&amp;Test!C236,#REF!)</f>
        <v>#REF!</v>
      </c>
      <c r="F236" s="30"/>
      <c r="G236" s="6" t="e">
        <f t="shared" si="24"/>
        <v>#REF!</v>
      </c>
      <c r="H236" s="5" t="e">
        <f>SUMIF(#REF!,Test!C236,#REF!)</f>
        <v>#REF!</v>
      </c>
      <c r="I236" s="9" t="e">
        <f t="shared" si="25"/>
        <v>#REF!</v>
      </c>
      <c r="J236" s="5"/>
    </row>
    <row r="237" spans="1:10" s="1" customFormat="1" x14ac:dyDescent="0.2">
      <c r="B237" s="25" t="str">
        <f>RIGHT(A371,8)</f>
        <v>P300019)</v>
      </c>
      <c r="C237" s="10" t="s">
        <v>119</v>
      </c>
      <c r="D237" s="10"/>
      <c r="E237" s="11" t="e">
        <f>SUMIF(#REF!,Test!C237,#REF!)</f>
        <v>#REF!</v>
      </c>
      <c r="F237" s="30"/>
      <c r="G237" s="6" t="e">
        <f t="shared" si="24"/>
        <v>#REF!</v>
      </c>
      <c r="H237" s="5" t="e">
        <f>SUMIF(#REF!,Test!C237,#REF!)</f>
        <v>#REF!</v>
      </c>
      <c r="I237" s="9" t="e">
        <f t="shared" si="25"/>
        <v>#REF!</v>
      </c>
      <c r="J237" s="5"/>
    </row>
    <row r="238" spans="1:10" s="1" customFormat="1" x14ac:dyDescent="0.2">
      <c r="B238" s="25" t="str">
        <f>RIGHT(A372,8)</f>
        <v>P700053)</v>
      </c>
      <c r="C238" s="10" t="s">
        <v>877</v>
      </c>
      <c r="D238" s="10"/>
      <c r="E238" s="37" t="e">
        <f>SUMIF(#REF!,Test!C238,#REF!)</f>
        <v>#REF!</v>
      </c>
      <c r="F238" s="30">
        <f>VLOOKUP(A372,[8]Sheet1!$A$1:$D$65536,4,0)</f>
        <v>204078000</v>
      </c>
      <c r="G238" s="6" t="e">
        <f t="shared" si="24"/>
        <v>#REF!</v>
      </c>
      <c r="H238" s="5" t="e">
        <f>SUMIF(#REF!,Test!C238,#REF!)</f>
        <v>#REF!</v>
      </c>
      <c r="I238" s="9" t="e">
        <f t="shared" si="25"/>
        <v>#REF!</v>
      </c>
      <c r="J238" s="5"/>
    </row>
    <row r="239" spans="1:10" s="1" customFormat="1" x14ac:dyDescent="0.2">
      <c r="A239" s="10" t="s">
        <v>776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24"/>
        <v>#REF!</v>
      </c>
      <c r="H239" s="5" t="e">
        <f>SUMIF(#REF!,Test!C239,#REF!)</f>
        <v>#REF!</v>
      </c>
      <c r="I239" s="9" t="e">
        <f t="shared" si="25"/>
        <v>#REF!</v>
      </c>
      <c r="J239" s="5"/>
    </row>
    <row r="240" spans="1:10" s="1" customFormat="1" x14ac:dyDescent="0.2">
      <c r="A240" s="10" t="s">
        <v>961</v>
      </c>
      <c r="B240" s="25"/>
      <c r="C240" s="10" t="s">
        <v>815</v>
      </c>
      <c r="D240" s="10"/>
      <c r="E240" s="11" t="e">
        <f>SUMIF(#REF!,Test!C240,#REF!)</f>
        <v>#REF!</v>
      </c>
      <c r="F240" s="30">
        <f>VLOOKUP(A374,[8]Sheet1!$A$1:$D$65536,4,0)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25" t="s">
        <v>962</v>
      </c>
      <c r="B241" s="25" t="str">
        <f>RIGHT(A375,8)</f>
        <v/>
      </c>
      <c r="C241" s="10" t="s">
        <v>508</v>
      </c>
      <c r="D241" s="10"/>
      <c r="E241" s="11" t="e">
        <f>SUMIF(#REF!,Test!C241,#REF!)</f>
        <v>#REF!</v>
      </c>
      <c r="F241" s="30"/>
      <c r="G241" s="6" t="e">
        <f>F241-E241</f>
        <v>#REF!</v>
      </c>
      <c r="H241" s="5" t="e">
        <f>SUMIF(#REF!,Test!C241,#REF!)</f>
        <v>#REF!</v>
      </c>
      <c r="I241" s="9" t="e">
        <f>G241-H241</f>
        <v>#REF!</v>
      </c>
      <c r="J241" s="5"/>
    </row>
    <row r="242" spans="1:10" s="1" customFormat="1" x14ac:dyDescent="0.2">
      <c r="A242" s="25" t="s">
        <v>102</v>
      </c>
      <c r="B242" s="25"/>
      <c r="C242" s="10"/>
      <c r="D242" s="10"/>
      <c r="E242" s="11" t="e">
        <f>E107+E219+E220+#REF!+#REF!+E234</f>
        <v>#REF!</v>
      </c>
      <c r="F242" s="30">
        <f>VLOOKUP(A376,[8]Sheet1!$A$1:$D$65536,4,0)</f>
        <v>5441671000</v>
      </c>
      <c r="G242" s="6" t="e">
        <f>F242-E242</f>
        <v>#REF!</v>
      </c>
      <c r="H242" s="5" t="e">
        <f>SUMIF(#REF!,Test!C242,#REF!)</f>
        <v>#REF!</v>
      </c>
      <c r="I242" s="9" t="e">
        <f>G242-H242</f>
        <v>#REF!</v>
      </c>
      <c r="J242" s="5"/>
    </row>
    <row r="243" spans="1:10" s="1" customFormat="1" x14ac:dyDescent="0.2">
      <c r="A243" s="23" t="s">
        <v>950</v>
      </c>
      <c r="B243" s="25"/>
      <c r="C243" s="10"/>
      <c r="D243" s="10"/>
      <c r="E243" s="2" t="e">
        <f>-E245+E90</f>
        <v>#REF!</v>
      </c>
      <c r="F243" s="30">
        <f>VLOOKUP(A377,[8]Sheet1!$A$1:$D$65536,4,0)</f>
        <v>5441671000</v>
      </c>
      <c r="G243" s="6" t="e">
        <f>F243-E243</f>
        <v>#REF!</v>
      </c>
      <c r="H243" s="5" t="e">
        <f>SUMIF(#REF!,Test!C243,#REF!)</f>
        <v>#REF!</v>
      </c>
      <c r="I243" s="9" t="e">
        <f>G243-H243</f>
        <v>#REF!</v>
      </c>
      <c r="J243" s="5"/>
    </row>
    <row r="244" spans="1:10" s="1" customFormat="1" x14ac:dyDescent="0.2">
      <c r="A244" s="33" t="s">
        <v>963</v>
      </c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A245" s="33" t="s">
        <v>797</v>
      </c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SUMIF(#REF!,Test!C245,#REF!)</f>
        <v>#REF!</v>
      </c>
      <c r="I245" s="9" t="e">
        <f>G245-H245</f>
        <v>#REF!</v>
      </c>
    </row>
    <row r="246" spans="1:10" x14ac:dyDescent="0.2">
      <c r="A246" s="33" t="s">
        <v>964</v>
      </c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SUMIF(#REF!,Test!C246,#REF!)</f>
        <v>#REF!</v>
      </c>
      <c r="I246" s="9" t="e">
        <f>G246-H246</f>
        <v>#REF!</v>
      </c>
      <c r="J246" s="9"/>
    </row>
    <row r="247" spans="1:10" x14ac:dyDescent="0.2">
      <c r="A247" s="33" t="s">
        <v>967</v>
      </c>
    </row>
    <row r="248" spans="1:10" x14ac:dyDescent="0.2">
      <c r="A248" s="33" t="s">
        <v>333</v>
      </c>
      <c r="I248" s="6" t="e">
        <f>I246-I90</f>
        <v>#REF!</v>
      </c>
    </row>
    <row r="249" spans="1:10" x14ac:dyDescent="0.2">
      <c r="A249" s="33" t="s">
        <v>334</v>
      </c>
    </row>
    <row r="250" spans="1:10" x14ac:dyDescent="0.2">
      <c r="A250" s="33" t="s">
        <v>335</v>
      </c>
    </row>
    <row r="251" spans="1:10" x14ac:dyDescent="0.2">
      <c r="A251" s="33" t="s">
        <v>336</v>
      </c>
    </row>
    <row r="252" spans="1:10" x14ac:dyDescent="0.2">
      <c r="A252" s="33" t="s">
        <v>337</v>
      </c>
    </row>
    <row r="253" spans="1:10" x14ac:dyDescent="0.2">
      <c r="A253" s="25" t="s">
        <v>338</v>
      </c>
    </row>
    <row r="254" spans="1:10" x14ac:dyDescent="0.2">
      <c r="A254" s="33" t="s">
        <v>339</v>
      </c>
    </row>
    <row r="255" spans="1:10" x14ac:dyDescent="0.2">
      <c r="A255" s="33" t="s">
        <v>340</v>
      </c>
    </row>
    <row r="256" spans="1:10" x14ac:dyDescent="0.2">
      <c r="A256" s="33" t="s">
        <v>341</v>
      </c>
    </row>
    <row r="257" spans="1:1" x14ac:dyDescent="0.2">
      <c r="A257" s="33" t="s">
        <v>342</v>
      </c>
    </row>
    <row r="258" spans="1:1" x14ac:dyDescent="0.2">
      <c r="A258" s="33" t="s">
        <v>347</v>
      </c>
    </row>
    <row r="259" spans="1:1" x14ac:dyDescent="0.2">
      <c r="A259" s="33" t="s">
        <v>673</v>
      </c>
    </row>
    <row r="260" spans="1:1" x14ac:dyDescent="0.2">
      <c r="A260" s="33" t="s">
        <v>665</v>
      </c>
    </row>
    <row r="261" spans="1:1" x14ac:dyDescent="0.2">
      <c r="A261" s="25" t="s">
        <v>674</v>
      </c>
    </row>
    <row r="262" spans="1:1" x14ac:dyDescent="0.2">
      <c r="A262" s="25" t="s">
        <v>58</v>
      </c>
    </row>
    <row r="263" spans="1:1" x14ac:dyDescent="0.2">
      <c r="A263" s="25" t="s">
        <v>59</v>
      </c>
    </row>
    <row r="264" spans="1:1" x14ac:dyDescent="0.2">
      <c r="A264" s="25" t="s">
        <v>60</v>
      </c>
    </row>
    <row r="265" spans="1:1" x14ac:dyDescent="0.2">
      <c r="A265" s="33" t="s">
        <v>599</v>
      </c>
    </row>
    <row r="266" spans="1:1" x14ac:dyDescent="0.2">
      <c r="A266" s="33" t="s">
        <v>666</v>
      </c>
    </row>
    <row r="267" spans="1:1" x14ac:dyDescent="0.2">
      <c r="A267" s="33" t="s">
        <v>667</v>
      </c>
    </row>
    <row r="268" spans="1:1" x14ac:dyDescent="0.2">
      <c r="A268" s="25" t="s">
        <v>61</v>
      </c>
    </row>
    <row r="269" spans="1:1" x14ac:dyDescent="0.2">
      <c r="A269" s="33" t="s">
        <v>600</v>
      </c>
    </row>
    <row r="270" spans="1:1" x14ac:dyDescent="0.2">
      <c r="A270" s="33" t="s">
        <v>601</v>
      </c>
    </row>
    <row r="271" spans="1:1" x14ac:dyDescent="0.2">
      <c r="A271" s="33" t="s">
        <v>806</v>
      </c>
    </row>
    <row r="272" spans="1:1" x14ac:dyDescent="0.2">
      <c r="A272" s="33" t="s">
        <v>807</v>
      </c>
    </row>
    <row r="273" spans="1:1" x14ac:dyDescent="0.2">
      <c r="A273" s="33" t="s">
        <v>808</v>
      </c>
    </row>
    <row r="274" spans="1:1" x14ac:dyDescent="0.2">
      <c r="A274" s="25" t="s">
        <v>62</v>
      </c>
    </row>
    <row r="275" spans="1:1" x14ac:dyDescent="0.2">
      <c r="A275" s="33" t="s">
        <v>809</v>
      </c>
    </row>
    <row r="276" spans="1:1" x14ac:dyDescent="0.2">
      <c r="A276" s="33" t="s">
        <v>286</v>
      </c>
    </row>
    <row r="277" spans="1:1" x14ac:dyDescent="0.2">
      <c r="A277" s="33" t="s">
        <v>287</v>
      </c>
    </row>
    <row r="278" spans="1:1" x14ac:dyDescent="0.2">
      <c r="A278" s="33" t="s">
        <v>288</v>
      </c>
    </row>
    <row r="279" spans="1:1" x14ac:dyDescent="0.2">
      <c r="A279" s="33" t="s">
        <v>289</v>
      </c>
    </row>
    <row r="280" spans="1:1" x14ac:dyDescent="0.2">
      <c r="A280" s="33" t="s">
        <v>98</v>
      </c>
    </row>
    <row r="281" spans="1:1" x14ac:dyDescent="0.2">
      <c r="A281" s="33" t="s">
        <v>99</v>
      </c>
    </row>
    <row r="282" spans="1:1" x14ac:dyDescent="0.2">
      <c r="A282" s="33" t="s">
        <v>100</v>
      </c>
    </row>
    <row r="283" spans="1:1" x14ac:dyDescent="0.2">
      <c r="A283" s="33" t="s">
        <v>951</v>
      </c>
    </row>
    <row r="284" spans="1:1" x14ac:dyDescent="0.2">
      <c r="A284" s="33" t="s">
        <v>952</v>
      </c>
    </row>
    <row r="285" spans="1:1" x14ac:dyDescent="0.2">
      <c r="A285" s="33" t="s">
        <v>92</v>
      </c>
    </row>
    <row r="286" spans="1:1" x14ac:dyDescent="0.2">
      <c r="A286" s="33" t="s">
        <v>63</v>
      </c>
    </row>
    <row r="287" spans="1:1" x14ac:dyDescent="0.2">
      <c r="A287" s="33" t="s">
        <v>64</v>
      </c>
    </row>
    <row r="288" spans="1:1" x14ac:dyDescent="0.2">
      <c r="A288" s="33" t="s">
        <v>65</v>
      </c>
    </row>
    <row r="289" spans="1:1" x14ac:dyDescent="0.2">
      <c r="A289" s="33" t="s">
        <v>93</v>
      </c>
    </row>
    <row r="290" spans="1:1" x14ac:dyDescent="0.2">
      <c r="A290" s="33" t="s">
        <v>94</v>
      </c>
    </row>
    <row r="291" spans="1:1" x14ac:dyDescent="0.2">
      <c r="A291" s="33" t="s">
        <v>95</v>
      </c>
    </row>
    <row r="292" spans="1:1" x14ac:dyDescent="0.2">
      <c r="A292" s="33" t="s">
        <v>96</v>
      </c>
    </row>
    <row r="293" spans="1:1" x14ac:dyDescent="0.2">
      <c r="A293" s="33" t="s">
        <v>859</v>
      </c>
    </row>
    <row r="294" spans="1:1" x14ac:dyDescent="0.2">
      <c r="A294" s="25" t="s">
        <v>66</v>
      </c>
    </row>
    <row r="295" spans="1:1" x14ac:dyDescent="0.2">
      <c r="A295" s="33" t="s">
        <v>97</v>
      </c>
    </row>
    <row r="296" spans="1:1" x14ac:dyDescent="0.2">
      <c r="A296" s="33" t="s">
        <v>584</v>
      </c>
    </row>
    <row r="297" spans="1:1" x14ac:dyDescent="0.2">
      <c r="A297" s="33" t="s">
        <v>585</v>
      </c>
    </row>
    <row r="298" spans="1:1" x14ac:dyDescent="0.2">
      <c r="A298" s="33" t="s">
        <v>965</v>
      </c>
    </row>
    <row r="299" spans="1:1" x14ac:dyDescent="0.2">
      <c r="A299" s="33" t="s">
        <v>966</v>
      </c>
    </row>
    <row r="300" spans="1:1" x14ac:dyDescent="0.2">
      <c r="A300" s="25" t="s">
        <v>67</v>
      </c>
    </row>
    <row r="301" spans="1:1" x14ac:dyDescent="0.2">
      <c r="A301" s="33" t="s">
        <v>787</v>
      </c>
    </row>
    <row r="302" spans="1:1" x14ac:dyDescent="0.2">
      <c r="A302" s="33" t="s">
        <v>366</v>
      </c>
    </row>
    <row r="303" spans="1:1" x14ac:dyDescent="0.2">
      <c r="A303" s="33" t="s">
        <v>167</v>
      </c>
    </row>
    <row r="304" spans="1:1" x14ac:dyDescent="0.2">
      <c r="A304" s="33" t="s">
        <v>168</v>
      </c>
    </row>
    <row r="305" spans="1:1" x14ac:dyDescent="0.2">
      <c r="A305" s="33" t="s">
        <v>348</v>
      </c>
    </row>
    <row r="306" spans="1:1" x14ac:dyDescent="0.2">
      <c r="A306" s="33" t="s">
        <v>349</v>
      </c>
    </row>
    <row r="307" spans="1:1" x14ac:dyDescent="0.2">
      <c r="A307" s="33" t="s">
        <v>617</v>
      </c>
    </row>
    <row r="308" spans="1:1" x14ac:dyDescent="0.2">
      <c r="A308" s="33" t="s">
        <v>137</v>
      </c>
    </row>
    <row r="309" spans="1:1" x14ac:dyDescent="0.2">
      <c r="A309" s="33" t="s">
        <v>618</v>
      </c>
    </row>
    <row r="310" spans="1:1" x14ac:dyDescent="0.2">
      <c r="A310" s="33" t="s">
        <v>619</v>
      </c>
    </row>
    <row r="311" spans="1:1" x14ac:dyDescent="0.2">
      <c r="A311" s="33" t="s">
        <v>353</v>
      </c>
    </row>
    <row r="312" spans="1:1" x14ac:dyDescent="0.2">
      <c r="A312" s="33" t="s">
        <v>138</v>
      </c>
    </row>
    <row r="313" spans="1:1" x14ac:dyDescent="0.2">
      <c r="A313" s="25" t="s">
        <v>602</v>
      </c>
    </row>
    <row r="314" spans="1:1" x14ac:dyDescent="0.2">
      <c r="A314" s="25" t="s">
        <v>354</v>
      </c>
    </row>
    <row r="315" spans="1:1" x14ac:dyDescent="0.2">
      <c r="A315" s="33" t="s">
        <v>350</v>
      </c>
    </row>
    <row r="316" spans="1:1" x14ac:dyDescent="0.2">
      <c r="A316" s="25" t="s">
        <v>68</v>
      </c>
    </row>
    <row r="317" spans="1:1" x14ac:dyDescent="0.2">
      <c r="A317" s="25" t="s">
        <v>69</v>
      </c>
    </row>
    <row r="318" spans="1:1" x14ac:dyDescent="0.2">
      <c r="A318" s="25" t="s">
        <v>70</v>
      </c>
    </row>
    <row r="319" spans="1:1" x14ac:dyDescent="0.2">
      <c r="A319" s="33" t="s">
        <v>351</v>
      </c>
    </row>
    <row r="320" spans="1:1" x14ac:dyDescent="0.2">
      <c r="A320" s="33" t="s">
        <v>352</v>
      </c>
    </row>
    <row r="321" spans="1:1" x14ac:dyDescent="0.2">
      <c r="A321" s="25" t="s">
        <v>71</v>
      </c>
    </row>
    <row r="322" spans="1:1" x14ac:dyDescent="0.2">
      <c r="A322" s="33" t="s">
        <v>139</v>
      </c>
    </row>
    <row r="323" spans="1:1" x14ac:dyDescent="0.2">
      <c r="A323" s="25" t="s">
        <v>750</v>
      </c>
    </row>
    <row r="324" spans="1:1" x14ac:dyDescent="0.2">
      <c r="A324" s="33" t="s">
        <v>968</v>
      </c>
    </row>
    <row r="325" spans="1:1" x14ac:dyDescent="0.2">
      <c r="A325" s="25" t="s">
        <v>84</v>
      </c>
    </row>
    <row r="326" spans="1:1" x14ac:dyDescent="0.2">
      <c r="A326" s="33" t="s">
        <v>969</v>
      </c>
    </row>
    <row r="327" spans="1:1" x14ac:dyDescent="0.2">
      <c r="A327" s="25" t="s">
        <v>752</v>
      </c>
    </row>
    <row r="328" spans="1:1" x14ac:dyDescent="0.2">
      <c r="A328" s="33" t="s">
        <v>970</v>
      </c>
    </row>
    <row r="329" spans="1:1" x14ac:dyDescent="0.2">
      <c r="A329" s="25" t="s">
        <v>85</v>
      </c>
    </row>
    <row r="330" spans="1:1" x14ac:dyDescent="0.2">
      <c r="A330" s="33" t="s">
        <v>800</v>
      </c>
    </row>
    <row r="331" spans="1:1" x14ac:dyDescent="0.2">
      <c r="A331" s="33" t="s">
        <v>801</v>
      </c>
    </row>
    <row r="332" spans="1:1" x14ac:dyDescent="0.2">
      <c r="A332" s="25" t="s">
        <v>901</v>
      </c>
    </row>
    <row r="333" spans="1:1" x14ac:dyDescent="0.2">
      <c r="A333" s="25" t="s">
        <v>902</v>
      </c>
    </row>
    <row r="334" spans="1:1" x14ac:dyDescent="0.2">
      <c r="A334" s="33" t="s">
        <v>140</v>
      </c>
    </row>
    <row r="335" spans="1:1" x14ac:dyDescent="0.2">
      <c r="A335" s="33" t="s">
        <v>141</v>
      </c>
    </row>
    <row r="336" spans="1:1" x14ac:dyDescent="0.2">
      <c r="A336" s="33" t="s">
        <v>142</v>
      </c>
    </row>
    <row r="337" spans="1:1" x14ac:dyDescent="0.2">
      <c r="A337" s="33" t="s">
        <v>143</v>
      </c>
    </row>
    <row r="338" spans="1:1" x14ac:dyDescent="0.2">
      <c r="A338" s="33" t="s">
        <v>662</v>
      </c>
    </row>
    <row r="339" spans="1:1" x14ac:dyDescent="0.2">
      <c r="A339" s="33" t="s">
        <v>663</v>
      </c>
    </row>
    <row r="340" spans="1:1" x14ac:dyDescent="0.2">
      <c r="A340" s="25" t="s">
        <v>603</v>
      </c>
    </row>
    <row r="341" spans="1:1" x14ac:dyDescent="0.2">
      <c r="A341" s="33" t="s">
        <v>664</v>
      </c>
    </row>
    <row r="342" spans="1:1" x14ac:dyDescent="0.2">
      <c r="A342" s="25" t="s">
        <v>909</v>
      </c>
    </row>
    <row r="343" spans="1:1" x14ac:dyDescent="0.2">
      <c r="A343" s="25" t="s">
        <v>604</v>
      </c>
    </row>
    <row r="344" spans="1:1" x14ac:dyDescent="0.2">
      <c r="A344" s="33" t="s">
        <v>802</v>
      </c>
    </row>
    <row r="345" spans="1:1" x14ac:dyDescent="0.2">
      <c r="A345" s="33" t="s">
        <v>803</v>
      </c>
    </row>
    <row r="346" spans="1:1" x14ac:dyDescent="0.2">
      <c r="A346" s="25" t="s">
        <v>464</v>
      </c>
    </row>
    <row r="347" spans="1:1" x14ac:dyDescent="0.2">
      <c r="A347" s="25" t="s">
        <v>605</v>
      </c>
    </row>
    <row r="348" spans="1:1" x14ac:dyDescent="0.2">
      <c r="A348" s="33" t="s">
        <v>804</v>
      </c>
    </row>
    <row r="349" spans="1:1" x14ac:dyDescent="0.2">
      <c r="A349" s="25" t="s">
        <v>465</v>
      </c>
    </row>
    <row r="350" spans="1:1" x14ac:dyDescent="0.2">
      <c r="A350" s="25" t="s">
        <v>606</v>
      </c>
    </row>
    <row r="351" spans="1:1" x14ac:dyDescent="0.2">
      <c r="A351" s="33" t="s">
        <v>805</v>
      </c>
    </row>
    <row r="352" spans="1:1" x14ac:dyDescent="0.2">
      <c r="A352" s="25"/>
    </row>
    <row r="353" spans="1:1" x14ac:dyDescent="0.2">
      <c r="A353" s="24" t="s">
        <v>590</v>
      </c>
    </row>
    <row r="354" spans="1:1" x14ac:dyDescent="0.2">
      <c r="A354" s="25" t="s">
        <v>971</v>
      </c>
    </row>
    <row r="355" spans="1:1" x14ac:dyDescent="0.2">
      <c r="A355" s="25" t="s">
        <v>591</v>
      </c>
    </row>
    <row r="356" spans="1:1" x14ac:dyDescent="0.2">
      <c r="A356" s="25" t="s">
        <v>773</v>
      </c>
    </row>
    <row r="357" spans="1:1" x14ac:dyDescent="0.2">
      <c r="A357" s="24" t="s">
        <v>774</v>
      </c>
    </row>
    <row r="358" spans="1:1" x14ac:dyDescent="0.2">
      <c r="A358" s="25" t="s">
        <v>775</v>
      </c>
    </row>
    <row r="359" spans="1:1" x14ac:dyDescent="0.2">
      <c r="A359" s="25" t="s">
        <v>281</v>
      </c>
    </row>
    <row r="360" spans="1:1" x14ac:dyDescent="0.2">
      <c r="A360" s="24" t="s">
        <v>282</v>
      </c>
    </row>
    <row r="361" spans="1:1" x14ac:dyDescent="0.2">
      <c r="A361" s="25" t="s">
        <v>283</v>
      </c>
    </row>
    <row r="362" spans="1:1" x14ac:dyDescent="0.2">
      <c r="A362" s="25" t="s">
        <v>284</v>
      </c>
    </row>
    <row r="363" spans="1:1" x14ac:dyDescent="0.2">
      <c r="A363" s="25" t="s">
        <v>285</v>
      </c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1" t="s">
        <v>586</v>
      </c>
    </row>
    <row r="369" spans="1:1" x14ac:dyDescent="0.2">
      <c r="A369" s="1" t="s">
        <v>922</v>
      </c>
    </row>
    <row r="370" spans="1:1" x14ac:dyDescent="0.2">
      <c r="A370" s="33" t="s">
        <v>587</v>
      </c>
    </row>
    <row r="371" spans="1:1" x14ac:dyDescent="0.2">
      <c r="A371" s="33" t="s">
        <v>588</v>
      </c>
    </row>
    <row r="372" spans="1:1" x14ac:dyDescent="0.2">
      <c r="A372" s="33" t="s">
        <v>504</v>
      </c>
    </row>
    <row r="373" spans="1:1" x14ac:dyDescent="0.2">
      <c r="A373" s="10" t="s">
        <v>923</v>
      </c>
    </row>
    <row r="374" spans="1:1" x14ac:dyDescent="0.2">
      <c r="A374" t="s">
        <v>90</v>
      </c>
    </row>
    <row r="376" spans="1:1" x14ac:dyDescent="0.2">
      <c r="A376" s="1" t="s">
        <v>505</v>
      </c>
    </row>
    <row r="377" spans="1:1" x14ac:dyDescent="0.2">
      <c r="A377" s="19" t="s">
        <v>505</v>
      </c>
    </row>
  </sheetData>
  <autoFilter ref="A6:C243" xr:uid="{00000000-0009-0000-0000-000000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"/>
  <sheetViews>
    <sheetView tabSelected="1" zoomScaleNormal="100" zoomScaleSheetLayoutView="100" workbookViewId="0">
      <selection activeCell="A2" sqref="A2:B2"/>
    </sheetView>
  </sheetViews>
  <sheetFormatPr defaultRowHeight="12.75" x14ac:dyDescent="0.2"/>
  <cols>
    <col min="1" max="1" width="13.42578125" style="331" customWidth="1"/>
    <col min="2" max="2" width="14.5703125" style="331" customWidth="1"/>
    <col min="3" max="3" width="16.5703125" style="318" customWidth="1"/>
    <col min="4" max="4" width="58.85546875" style="318" customWidth="1"/>
    <col min="5" max="5" width="19.28515625" style="318" customWidth="1"/>
    <col min="6" max="6" width="14" style="318" customWidth="1"/>
    <col min="7" max="7" width="18.7109375" style="317" bestFit="1" customWidth="1"/>
    <col min="8" max="8" width="25.7109375" style="317" hidden="1" customWidth="1"/>
    <col min="9" max="9" width="18.7109375" style="317" hidden="1" customWidth="1"/>
    <col min="10" max="10" width="25.140625" style="318" hidden="1" customWidth="1"/>
    <col min="11" max="11" width="28.5703125" style="318" customWidth="1"/>
    <col min="12" max="12" width="17.85546875" style="318" customWidth="1"/>
    <col min="13" max="13" width="14" style="318" customWidth="1"/>
    <col min="14" max="14" width="17.28515625" style="317" customWidth="1"/>
    <col min="15" max="15" width="14.28515625" style="318" bestFit="1" customWidth="1"/>
    <col min="16" max="16" width="15" style="318" bestFit="1" customWidth="1"/>
    <col min="17" max="19" width="9.140625" style="318"/>
    <col min="20" max="20" width="32.5703125" style="318" customWidth="1"/>
    <col min="21" max="21" width="16.85546875" style="318" bestFit="1" customWidth="1"/>
    <col min="22" max="257" width="9.140625" style="318"/>
    <col min="258" max="258" width="16.5703125" style="318" customWidth="1"/>
    <col min="259" max="259" width="17.140625" style="318" customWidth="1"/>
    <col min="260" max="260" width="16.7109375" style="318" bestFit="1" customWidth="1"/>
    <col min="261" max="262" width="14" style="318" customWidth="1"/>
    <col min="263" max="263" width="16.42578125" style="318" customWidth="1"/>
    <col min="264" max="264" width="7.140625" style="318" customWidth="1"/>
    <col min="265" max="265" width="14" style="318" customWidth="1"/>
    <col min="266" max="266" width="26.5703125" style="318" customWidth="1"/>
    <col min="267" max="267" width="16.42578125" style="318" customWidth="1"/>
    <col min="268" max="269" width="14" style="318" customWidth="1"/>
    <col min="270" max="270" width="17" style="318" bestFit="1" customWidth="1"/>
    <col min="271" max="271" width="14.28515625" style="318" bestFit="1" customWidth="1"/>
    <col min="272" max="272" width="15" style="318" bestFit="1" customWidth="1"/>
    <col min="273" max="275" width="9.140625" style="318"/>
    <col min="276" max="276" width="32.5703125" style="318" customWidth="1"/>
    <col min="277" max="277" width="16.85546875" style="318" bestFit="1" customWidth="1"/>
    <col min="278" max="513" width="9.140625" style="318"/>
    <col min="514" max="514" width="16.5703125" style="318" customWidth="1"/>
    <col min="515" max="515" width="17.140625" style="318" customWidth="1"/>
    <col min="516" max="516" width="16.7109375" style="318" bestFit="1" customWidth="1"/>
    <col min="517" max="518" width="14" style="318" customWidth="1"/>
    <col min="519" max="519" width="16.42578125" style="318" customWidth="1"/>
    <col min="520" max="520" width="7.140625" style="318" customWidth="1"/>
    <col min="521" max="521" width="14" style="318" customWidth="1"/>
    <col min="522" max="522" width="26.5703125" style="318" customWidth="1"/>
    <col min="523" max="523" width="16.42578125" style="318" customWidth="1"/>
    <col min="524" max="525" width="14" style="318" customWidth="1"/>
    <col min="526" max="526" width="17" style="318" bestFit="1" customWidth="1"/>
    <col min="527" max="527" width="14.28515625" style="318" bestFit="1" customWidth="1"/>
    <col min="528" max="528" width="15" style="318" bestFit="1" customWidth="1"/>
    <col min="529" max="531" width="9.140625" style="318"/>
    <col min="532" max="532" width="32.5703125" style="318" customWidth="1"/>
    <col min="533" max="533" width="16.85546875" style="318" bestFit="1" customWidth="1"/>
    <col min="534" max="769" width="9.140625" style="318"/>
    <col min="770" max="770" width="16.5703125" style="318" customWidth="1"/>
    <col min="771" max="771" width="17.140625" style="318" customWidth="1"/>
    <col min="772" max="772" width="16.7109375" style="318" bestFit="1" customWidth="1"/>
    <col min="773" max="774" width="14" style="318" customWidth="1"/>
    <col min="775" max="775" width="16.42578125" style="318" customWidth="1"/>
    <col min="776" max="776" width="7.140625" style="318" customWidth="1"/>
    <col min="777" max="777" width="14" style="318" customWidth="1"/>
    <col min="778" max="778" width="26.5703125" style="318" customWidth="1"/>
    <col min="779" max="779" width="16.42578125" style="318" customWidth="1"/>
    <col min="780" max="781" width="14" style="318" customWidth="1"/>
    <col min="782" max="782" width="17" style="318" bestFit="1" customWidth="1"/>
    <col min="783" max="783" width="14.28515625" style="318" bestFit="1" customWidth="1"/>
    <col min="784" max="784" width="15" style="318" bestFit="1" customWidth="1"/>
    <col min="785" max="787" width="9.140625" style="318"/>
    <col min="788" max="788" width="32.5703125" style="318" customWidth="1"/>
    <col min="789" max="789" width="16.85546875" style="318" bestFit="1" customWidth="1"/>
    <col min="790" max="1025" width="9.140625" style="318"/>
    <col min="1026" max="1026" width="16.5703125" style="318" customWidth="1"/>
    <col min="1027" max="1027" width="17.140625" style="318" customWidth="1"/>
    <col min="1028" max="1028" width="16.7109375" style="318" bestFit="1" customWidth="1"/>
    <col min="1029" max="1030" width="14" style="318" customWidth="1"/>
    <col min="1031" max="1031" width="16.42578125" style="318" customWidth="1"/>
    <col min="1032" max="1032" width="7.140625" style="318" customWidth="1"/>
    <col min="1033" max="1033" width="14" style="318" customWidth="1"/>
    <col min="1034" max="1034" width="26.5703125" style="318" customWidth="1"/>
    <col min="1035" max="1035" width="16.42578125" style="318" customWidth="1"/>
    <col min="1036" max="1037" width="14" style="318" customWidth="1"/>
    <col min="1038" max="1038" width="17" style="318" bestFit="1" customWidth="1"/>
    <col min="1039" max="1039" width="14.28515625" style="318" bestFit="1" customWidth="1"/>
    <col min="1040" max="1040" width="15" style="318" bestFit="1" customWidth="1"/>
    <col min="1041" max="1043" width="9.140625" style="318"/>
    <col min="1044" max="1044" width="32.5703125" style="318" customWidth="1"/>
    <col min="1045" max="1045" width="16.85546875" style="318" bestFit="1" customWidth="1"/>
    <col min="1046" max="1281" width="9.140625" style="318"/>
    <col min="1282" max="1282" width="16.5703125" style="318" customWidth="1"/>
    <col min="1283" max="1283" width="17.140625" style="318" customWidth="1"/>
    <col min="1284" max="1284" width="16.7109375" style="318" bestFit="1" customWidth="1"/>
    <col min="1285" max="1286" width="14" style="318" customWidth="1"/>
    <col min="1287" max="1287" width="16.42578125" style="318" customWidth="1"/>
    <col min="1288" max="1288" width="7.140625" style="318" customWidth="1"/>
    <col min="1289" max="1289" width="14" style="318" customWidth="1"/>
    <col min="1290" max="1290" width="26.5703125" style="318" customWidth="1"/>
    <col min="1291" max="1291" width="16.42578125" style="318" customWidth="1"/>
    <col min="1292" max="1293" width="14" style="318" customWidth="1"/>
    <col min="1294" max="1294" width="17" style="318" bestFit="1" customWidth="1"/>
    <col min="1295" max="1295" width="14.28515625" style="318" bestFit="1" customWidth="1"/>
    <col min="1296" max="1296" width="15" style="318" bestFit="1" customWidth="1"/>
    <col min="1297" max="1299" width="9.140625" style="318"/>
    <col min="1300" max="1300" width="32.5703125" style="318" customWidth="1"/>
    <col min="1301" max="1301" width="16.85546875" style="318" bestFit="1" customWidth="1"/>
    <col min="1302" max="1537" width="9.140625" style="318"/>
    <col min="1538" max="1538" width="16.5703125" style="318" customWidth="1"/>
    <col min="1539" max="1539" width="17.140625" style="318" customWidth="1"/>
    <col min="1540" max="1540" width="16.7109375" style="318" bestFit="1" customWidth="1"/>
    <col min="1541" max="1542" width="14" style="318" customWidth="1"/>
    <col min="1543" max="1543" width="16.42578125" style="318" customWidth="1"/>
    <col min="1544" max="1544" width="7.140625" style="318" customWidth="1"/>
    <col min="1545" max="1545" width="14" style="318" customWidth="1"/>
    <col min="1546" max="1546" width="26.5703125" style="318" customWidth="1"/>
    <col min="1547" max="1547" width="16.42578125" style="318" customWidth="1"/>
    <col min="1548" max="1549" width="14" style="318" customWidth="1"/>
    <col min="1550" max="1550" width="17" style="318" bestFit="1" customWidth="1"/>
    <col min="1551" max="1551" width="14.28515625" style="318" bestFit="1" customWidth="1"/>
    <col min="1552" max="1552" width="15" style="318" bestFit="1" customWidth="1"/>
    <col min="1553" max="1555" width="9.140625" style="318"/>
    <col min="1556" max="1556" width="32.5703125" style="318" customWidth="1"/>
    <col min="1557" max="1557" width="16.85546875" style="318" bestFit="1" customWidth="1"/>
    <col min="1558" max="1793" width="9.140625" style="318"/>
    <col min="1794" max="1794" width="16.5703125" style="318" customWidth="1"/>
    <col min="1795" max="1795" width="17.140625" style="318" customWidth="1"/>
    <col min="1796" max="1796" width="16.7109375" style="318" bestFit="1" customWidth="1"/>
    <col min="1797" max="1798" width="14" style="318" customWidth="1"/>
    <col min="1799" max="1799" width="16.42578125" style="318" customWidth="1"/>
    <col min="1800" max="1800" width="7.140625" style="318" customWidth="1"/>
    <col min="1801" max="1801" width="14" style="318" customWidth="1"/>
    <col min="1802" max="1802" width="26.5703125" style="318" customWidth="1"/>
    <col min="1803" max="1803" width="16.42578125" style="318" customWidth="1"/>
    <col min="1804" max="1805" width="14" style="318" customWidth="1"/>
    <col min="1806" max="1806" width="17" style="318" bestFit="1" customWidth="1"/>
    <col min="1807" max="1807" width="14.28515625" style="318" bestFit="1" customWidth="1"/>
    <col min="1808" max="1808" width="15" style="318" bestFit="1" customWidth="1"/>
    <col min="1809" max="1811" width="9.140625" style="318"/>
    <col min="1812" max="1812" width="32.5703125" style="318" customWidth="1"/>
    <col min="1813" max="1813" width="16.85546875" style="318" bestFit="1" customWidth="1"/>
    <col min="1814" max="2049" width="9.140625" style="318"/>
    <col min="2050" max="2050" width="16.5703125" style="318" customWidth="1"/>
    <col min="2051" max="2051" width="17.140625" style="318" customWidth="1"/>
    <col min="2052" max="2052" width="16.7109375" style="318" bestFit="1" customWidth="1"/>
    <col min="2053" max="2054" width="14" style="318" customWidth="1"/>
    <col min="2055" max="2055" width="16.42578125" style="318" customWidth="1"/>
    <col min="2056" max="2056" width="7.140625" style="318" customWidth="1"/>
    <col min="2057" max="2057" width="14" style="318" customWidth="1"/>
    <col min="2058" max="2058" width="26.5703125" style="318" customWidth="1"/>
    <col min="2059" max="2059" width="16.42578125" style="318" customWidth="1"/>
    <col min="2060" max="2061" width="14" style="318" customWidth="1"/>
    <col min="2062" max="2062" width="17" style="318" bestFit="1" customWidth="1"/>
    <col min="2063" max="2063" width="14.28515625" style="318" bestFit="1" customWidth="1"/>
    <col min="2064" max="2064" width="15" style="318" bestFit="1" customWidth="1"/>
    <col min="2065" max="2067" width="9.140625" style="318"/>
    <col min="2068" max="2068" width="32.5703125" style="318" customWidth="1"/>
    <col min="2069" max="2069" width="16.85546875" style="318" bestFit="1" customWidth="1"/>
    <col min="2070" max="2305" width="9.140625" style="318"/>
    <col min="2306" max="2306" width="16.5703125" style="318" customWidth="1"/>
    <col min="2307" max="2307" width="17.140625" style="318" customWidth="1"/>
    <col min="2308" max="2308" width="16.7109375" style="318" bestFit="1" customWidth="1"/>
    <col min="2309" max="2310" width="14" style="318" customWidth="1"/>
    <col min="2311" max="2311" width="16.42578125" style="318" customWidth="1"/>
    <col min="2312" max="2312" width="7.140625" style="318" customWidth="1"/>
    <col min="2313" max="2313" width="14" style="318" customWidth="1"/>
    <col min="2314" max="2314" width="26.5703125" style="318" customWidth="1"/>
    <col min="2315" max="2315" width="16.42578125" style="318" customWidth="1"/>
    <col min="2316" max="2317" width="14" style="318" customWidth="1"/>
    <col min="2318" max="2318" width="17" style="318" bestFit="1" customWidth="1"/>
    <col min="2319" max="2319" width="14.28515625" style="318" bestFit="1" customWidth="1"/>
    <col min="2320" max="2320" width="15" style="318" bestFit="1" customWidth="1"/>
    <col min="2321" max="2323" width="9.140625" style="318"/>
    <col min="2324" max="2324" width="32.5703125" style="318" customWidth="1"/>
    <col min="2325" max="2325" width="16.85546875" style="318" bestFit="1" customWidth="1"/>
    <col min="2326" max="2561" width="9.140625" style="318"/>
    <col min="2562" max="2562" width="16.5703125" style="318" customWidth="1"/>
    <col min="2563" max="2563" width="17.140625" style="318" customWidth="1"/>
    <col min="2564" max="2564" width="16.7109375" style="318" bestFit="1" customWidth="1"/>
    <col min="2565" max="2566" width="14" style="318" customWidth="1"/>
    <col min="2567" max="2567" width="16.42578125" style="318" customWidth="1"/>
    <col min="2568" max="2568" width="7.140625" style="318" customWidth="1"/>
    <col min="2569" max="2569" width="14" style="318" customWidth="1"/>
    <col min="2570" max="2570" width="26.5703125" style="318" customWidth="1"/>
    <col min="2571" max="2571" width="16.42578125" style="318" customWidth="1"/>
    <col min="2572" max="2573" width="14" style="318" customWidth="1"/>
    <col min="2574" max="2574" width="17" style="318" bestFit="1" customWidth="1"/>
    <col min="2575" max="2575" width="14.28515625" style="318" bestFit="1" customWidth="1"/>
    <col min="2576" max="2576" width="15" style="318" bestFit="1" customWidth="1"/>
    <col min="2577" max="2579" width="9.140625" style="318"/>
    <col min="2580" max="2580" width="32.5703125" style="318" customWidth="1"/>
    <col min="2581" max="2581" width="16.85546875" style="318" bestFit="1" customWidth="1"/>
    <col min="2582" max="2817" width="9.140625" style="318"/>
    <col min="2818" max="2818" width="16.5703125" style="318" customWidth="1"/>
    <col min="2819" max="2819" width="17.140625" style="318" customWidth="1"/>
    <col min="2820" max="2820" width="16.7109375" style="318" bestFit="1" customWidth="1"/>
    <col min="2821" max="2822" width="14" style="318" customWidth="1"/>
    <col min="2823" max="2823" width="16.42578125" style="318" customWidth="1"/>
    <col min="2824" max="2824" width="7.140625" style="318" customWidth="1"/>
    <col min="2825" max="2825" width="14" style="318" customWidth="1"/>
    <col min="2826" max="2826" width="26.5703125" style="318" customWidth="1"/>
    <col min="2827" max="2827" width="16.42578125" style="318" customWidth="1"/>
    <col min="2828" max="2829" width="14" style="318" customWidth="1"/>
    <col min="2830" max="2830" width="17" style="318" bestFit="1" customWidth="1"/>
    <col min="2831" max="2831" width="14.28515625" style="318" bestFit="1" customWidth="1"/>
    <col min="2832" max="2832" width="15" style="318" bestFit="1" customWidth="1"/>
    <col min="2833" max="2835" width="9.140625" style="318"/>
    <col min="2836" max="2836" width="32.5703125" style="318" customWidth="1"/>
    <col min="2837" max="2837" width="16.85546875" style="318" bestFit="1" customWidth="1"/>
    <col min="2838" max="3073" width="9.140625" style="318"/>
    <col min="3074" max="3074" width="16.5703125" style="318" customWidth="1"/>
    <col min="3075" max="3075" width="17.140625" style="318" customWidth="1"/>
    <col min="3076" max="3076" width="16.7109375" style="318" bestFit="1" customWidth="1"/>
    <col min="3077" max="3078" width="14" style="318" customWidth="1"/>
    <col min="3079" max="3079" width="16.42578125" style="318" customWidth="1"/>
    <col min="3080" max="3080" width="7.140625" style="318" customWidth="1"/>
    <col min="3081" max="3081" width="14" style="318" customWidth="1"/>
    <col min="3082" max="3082" width="26.5703125" style="318" customWidth="1"/>
    <col min="3083" max="3083" width="16.42578125" style="318" customWidth="1"/>
    <col min="3084" max="3085" width="14" style="318" customWidth="1"/>
    <col min="3086" max="3086" width="17" style="318" bestFit="1" customWidth="1"/>
    <col min="3087" max="3087" width="14.28515625" style="318" bestFit="1" customWidth="1"/>
    <col min="3088" max="3088" width="15" style="318" bestFit="1" customWidth="1"/>
    <col min="3089" max="3091" width="9.140625" style="318"/>
    <col min="3092" max="3092" width="32.5703125" style="318" customWidth="1"/>
    <col min="3093" max="3093" width="16.85546875" style="318" bestFit="1" customWidth="1"/>
    <col min="3094" max="3329" width="9.140625" style="318"/>
    <col min="3330" max="3330" width="16.5703125" style="318" customWidth="1"/>
    <col min="3331" max="3331" width="17.140625" style="318" customWidth="1"/>
    <col min="3332" max="3332" width="16.7109375" style="318" bestFit="1" customWidth="1"/>
    <col min="3333" max="3334" width="14" style="318" customWidth="1"/>
    <col min="3335" max="3335" width="16.42578125" style="318" customWidth="1"/>
    <col min="3336" max="3336" width="7.140625" style="318" customWidth="1"/>
    <col min="3337" max="3337" width="14" style="318" customWidth="1"/>
    <col min="3338" max="3338" width="26.5703125" style="318" customWidth="1"/>
    <col min="3339" max="3339" width="16.42578125" style="318" customWidth="1"/>
    <col min="3340" max="3341" width="14" style="318" customWidth="1"/>
    <col min="3342" max="3342" width="17" style="318" bestFit="1" customWidth="1"/>
    <col min="3343" max="3343" width="14.28515625" style="318" bestFit="1" customWidth="1"/>
    <col min="3344" max="3344" width="15" style="318" bestFit="1" customWidth="1"/>
    <col min="3345" max="3347" width="9.140625" style="318"/>
    <col min="3348" max="3348" width="32.5703125" style="318" customWidth="1"/>
    <col min="3349" max="3349" width="16.85546875" style="318" bestFit="1" customWidth="1"/>
    <col min="3350" max="3585" width="9.140625" style="318"/>
    <col min="3586" max="3586" width="16.5703125" style="318" customWidth="1"/>
    <col min="3587" max="3587" width="17.140625" style="318" customWidth="1"/>
    <col min="3588" max="3588" width="16.7109375" style="318" bestFit="1" customWidth="1"/>
    <col min="3589" max="3590" width="14" style="318" customWidth="1"/>
    <col min="3591" max="3591" width="16.42578125" style="318" customWidth="1"/>
    <col min="3592" max="3592" width="7.140625" style="318" customWidth="1"/>
    <col min="3593" max="3593" width="14" style="318" customWidth="1"/>
    <col min="3594" max="3594" width="26.5703125" style="318" customWidth="1"/>
    <col min="3595" max="3595" width="16.42578125" style="318" customWidth="1"/>
    <col min="3596" max="3597" width="14" style="318" customWidth="1"/>
    <col min="3598" max="3598" width="17" style="318" bestFit="1" customWidth="1"/>
    <col min="3599" max="3599" width="14.28515625" style="318" bestFit="1" customWidth="1"/>
    <col min="3600" max="3600" width="15" style="318" bestFit="1" customWidth="1"/>
    <col min="3601" max="3603" width="9.140625" style="318"/>
    <col min="3604" max="3604" width="32.5703125" style="318" customWidth="1"/>
    <col min="3605" max="3605" width="16.85546875" style="318" bestFit="1" customWidth="1"/>
    <col min="3606" max="3841" width="9.140625" style="318"/>
    <col min="3842" max="3842" width="16.5703125" style="318" customWidth="1"/>
    <col min="3843" max="3843" width="17.140625" style="318" customWidth="1"/>
    <col min="3844" max="3844" width="16.7109375" style="318" bestFit="1" customWidth="1"/>
    <col min="3845" max="3846" width="14" style="318" customWidth="1"/>
    <col min="3847" max="3847" width="16.42578125" style="318" customWidth="1"/>
    <col min="3848" max="3848" width="7.140625" style="318" customWidth="1"/>
    <col min="3849" max="3849" width="14" style="318" customWidth="1"/>
    <col min="3850" max="3850" width="26.5703125" style="318" customWidth="1"/>
    <col min="3851" max="3851" width="16.42578125" style="318" customWidth="1"/>
    <col min="3852" max="3853" width="14" style="318" customWidth="1"/>
    <col min="3854" max="3854" width="17" style="318" bestFit="1" customWidth="1"/>
    <col min="3855" max="3855" width="14.28515625" style="318" bestFit="1" customWidth="1"/>
    <col min="3856" max="3856" width="15" style="318" bestFit="1" customWidth="1"/>
    <col min="3857" max="3859" width="9.140625" style="318"/>
    <col min="3860" max="3860" width="32.5703125" style="318" customWidth="1"/>
    <col min="3861" max="3861" width="16.85546875" style="318" bestFit="1" customWidth="1"/>
    <col min="3862" max="4097" width="9.140625" style="318"/>
    <col min="4098" max="4098" width="16.5703125" style="318" customWidth="1"/>
    <col min="4099" max="4099" width="17.140625" style="318" customWidth="1"/>
    <col min="4100" max="4100" width="16.7109375" style="318" bestFit="1" customWidth="1"/>
    <col min="4101" max="4102" width="14" style="318" customWidth="1"/>
    <col min="4103" max="4103" width="16.42578125" style="318" customWidth="1"/>
    <col min="4104" max="4104" width="7.140625" style="318" customWidth="1"/>
    <col min="4105" max="4105" width="14" style="318" customWidth="1"/>
    <col min="4106" max="4106" width="26.5703125" style="318" customWidth="1"/>
    <col min="4107" max="4107" width="16.42578125" style="318" customWidth="1"/>
    <col min="4108" max="4109" width="14" style="318" customWidth="1"/>
    <col min="4110" max="4110" width="17" style="318" bestFit="1" customWidth="1"/>
    <col min="4111" max="4111" width="14.28515625" style="318" bestFit="1" customWidth="1"/>
    <col min="4112" max="4112" width="15" style="318" bestFit="1" customWidth="1"/>
    <col min="4113" max="4115" width="9.140625" style="318"/>
    <col min="4116" max="4116" width="32.5703125" style="318" customWidth="1"/>
    <col min="4117" max="4117" width="16.85546875" style="318" bestFit="1" customWidth="1"/>
    <col min="4118" max="4353" width="9.140625" style="318"/>
    <col min="4354" max="4354" width="16.5703125" style="318" customWidth="1"/>
    <col min="4355" max="4355" width="17.140625" style="318" customWidth="1"/>
    <col min="4356" max="4356" width="16.7109375" style="318" bestFit="1" customWidth="1"/>
    <col min="4357" max="4358" width="14" style="318" customWidth="1"/>
    <col min="4359" max="4359" width="16.42578125" style="318" customWidth="1"/>
    <col min="4360" max="4360" width="7.140625" style="318" customWidth="1"/>
    <col min="4361" max="4361" width="14" style="318" customWidth="1"/>
    <col min="4362" max="4362" width="26.5703125" style="318" customWidth="1"/>
    <col min="4363" max="4363" width="16.42578125" style="318" customWidth="1"/>
    <col min="4364" max="4365" width="14" style="318" customWidth="1"/>
    <col min="4366" max="4366" width="17" style="318" bestFit="1" customWidth="1"/>
    <col min="4367" max="4367" width="14.28515625" style="318" bestFit="1" customWidth="1"/>
    <col min="4368" max="4368" width="15" style="318" bestFit="1" customWidth="1"/>
    <col min="4369" max="4371" width="9.140625" style="318"/>
    <col min="4372" max="4372" width="32.5703125" style="318" customWidth="1"/>
    <col min="4373" max="4373" width="16.85546875" style="318" bestFit="1" customWidth="1"/>
    <col min="4374" max="4609" width="9.140625" style="318"/>
    <col min="4610" max="4610" width="16.5703125" style="318" customWidth="1"/>
    <col min="4611" max="4611" width="17.140625" style="318" customWidth="1"/>
    <col min="4612" max="4612" width="16.7109375" style="318" bestFit="1" customWidth="1"/>
    <col min="4613" max="4614" width="14" style="318" customWidth="1"/>
    <col min="4615" max="4615" width="16.42578125" style="318" customWidth="1"/>
    <col min="4616" max="4616" width="7.140625" style="318" customWidth="1"/>
    <col min="4617" max="4617" width="14" style="318" customWidth="1"/>
    <col min="4618" max="4618" width="26.5703125" style="318" customWidth="1"/>
    <col min="4619" max="4619" width="16.42578125" style="318" customWidth="1"/>
    <col min="4620" max="4621" width="14" style="318" customWidth="1"/>
    <col min="4622" max="4622" width="17" style="318" bestFit="1" customWidth="1"/>
    <col min="4623" max="4623" width="14.28515625" style="318" bestFit="1" customWidth="1"/>
    <col min="4624" max="4624" width="15" style="318" bestFit="1" customWidth="1"/>
    <col min="4625" max="4627" width="9.140625" style="318"/>
    <col min="4628" max="4628" width="32.5703125" style="318" customWidth="1"/>
    <col min="4629" max="4629" width="16.85546875" style="318" bestFit="1" customWidth="1"/>
    <col min="4630" max="4865" width="9.140625" style="318"/>
    <col min="4866" max="4866" width="16.5703125" style="318" customWidth="1"/>
    <col min="4867" max="4867" width="17.140625" style="318" customWidth="1"/>
    <col min="4868" max="4868" width="16.7109375" style="318" bestFit="1" customWidth="1"/>
    <col min="4869" max="4870" width="14" style="318" customWidth="1"/>
    <col min="4871" max="4871" width="16.42578125" style="318" customWidth="1"/>
    <col min="4872" max="4872" width="7.140625" style="318" customWidth="1"/>
    <col min="4873" max="4873" width="14" style="318" customWidth="1"/>
    <col min="4874" max="4874" width="26.5703125" style="318" customWidth="1"/>
    <col min="4875" max="4875" width="16.42578125" style="318" customWidth="1"/>
    <col min="4876" max="4877" width="14" style="318" customWidth="1"/>
    <col min="4878" max="4878" width="17" style="318" bestFit="1" customWidth="1"/>
    <col min="4879" max="4879" width="14.28515625" style="318" bestFit="1" customWidth="1"/>
    <col min="4880" max="4880" width="15" style="318" bestFit="1" customWidth="1"/>
    <col min="4881" max="4883" width="9.140625" style="318"/>
    <col min="4884" max="4884" width="32.5703125" style="318" customWidth="1"/>
    <col min="4885" max="4885" width="16.85546875" style="318" bestFit="1" customWidth="1"/>
    <col min="4886" max="5121" width="9.140625" style="318"/>
    <col min="5122" max="5122" width="16.5703125" style="318" customWidth="1"/>
    <col min="5123" max="5123" width="17.140625" style="318" customWidth="1"/>
    <col min="5124" max="5124" width="16.7109375" style="318" bestFit="1" customWidth="1"/>
    <col min="5125" max="5126" width="14" style="318" customWidth="1"/>
    <col min="5127" max="5127" width="16.42578125" style="318" customWidth="1"/>
    <col min="5128" max="5128" width="7.140625" style="318" customWidth="1"/>
    <col min="5129" max="5129" width="14" style="318" customWidth="1"/>
    <col min="5130" max="5130" width="26.5703125" style="318" customWidth="1"/>
    <col min="5131" max="5131" width="16.42578125" style="318" customWidth="1"/>
    <col min="5132" max="5133" width="14" style="318" customWidth="1"/>
    <col min="5134" max="5134" width="17" style="318" bestFit="1" customWidth="1"/>
    <col min="5135" max="5135" width="14.28515625" style="318" bestFit="1" customWidth="1"/>
    <col min="5136" max="5136" width="15" style="318" bestFit="1" customWidth="1"/>
    <col min="5137" max="5139" width="9.140625" style="318"/>
    <col min="5140" max="5140" width="32.5703125" style="318" customWidth="1"/>
    <col min="5141" max="5141" width="16.85546875" style="318" bestFit="1" customWidth="1"/>
    <col min="5142" max="5377" width="9.140625" style="318"/>
    <col min="5378" max="5378" width="16.5703125" style="318" customWidth="1"/>
    <col min="5379" max="5379" width="17.140625" style="318" customWidth="1"/>
    <col min="5380" max="5380" width="16.7109375" style="318" bestFit="1" customWidth="1"/>
    <col min="5381" max="5382" width="14" style="318" customWidth="1"/>
    <col min="5383" max="5383" width="16.42578125" style="318" customWidth="1"/>
    <col min="5384" max="5384" width="7.140625" style="318" customWidth="1"/>
    <col min="5385" max="5385" width="14" style="318" customWidth="1"/>
    <col min="5386" max="5386" width="26.5703125" style="318" customWidth="1"/>
    <col min="5387" max="5387" width="16.42578125" style="318" customWidth="1"/>
    <col min="5388" max="5389" width="14" style="318" customWidth="1"/>
    <col min="5390" max="5390" width="17" style="318" bestFit="1" customWidth="1"/>
    <col min="5391" max="5391" width="14.28515625" style="318" bestFit="1" customWidth="1"/>
    <col min="5392" max="5392" width="15" style="318" bestFit="1" customWidth="1"/>
    <col min="5393" max="5395" width="9.140625" style="318"/>
    <col min="5396" max="5396" width="32.5703125" style="318" customWidth="1"/>
    <col min="5397" max="5397" width="16.85546875" style="318" bestFit="1" customWidth="1"/>
    <col min="5398" max="5633" width="9.140625" style="318"/>
    <col min="5634" max="5634" width="16.5703125" style="318" customWidth="1"/>
    <col min="5635" max="5635" width="17.140625" style="318" customWidth="1"/>
    <col min="5636" max="5636" width="16.7109375" style="318" bestFit="1" customWidth="1"/>
    <col min="5637" max="5638" width="14" style="318" customWidth="1"/>
    <col min="5639" max="5639" width="16.42578125" style="318" customWidth="1"/>
    <col min="5640" max="5640" width="7.140625" style="318" customWidth="1"/>
    <col min="5641" max="5641" width="14" style="318" customWidth="1"/>
    <col min="5642" max="5642" width="26.5703125" style="318" customWidth="1"/>
    <col min="5643" max="5643" width="16.42578125" style="318" customWidth="1"/>
    <col min="5644" max="5645" width="14" style="318" customWidth="1"/>
    <col min="5646" max="5646" width="17" style="318" bestFit="1" customWidth="1"/>
    <col min="5647" max="5647" width="14.28515625" style="318" bestFit="1" customWidth="1"/>
    <col min="5648" max="5648" width="15" style="318" bestFit="1" customWidth="1"/>
    <col min="5649" max="5651" width="9.140625" style="318"/>
    <col min="5652" max="5652" width="32.5703125" style="318" customWidth="1"/>
    <col min="5653" max="5653" width="16.85546875" style="318" bestFit="1" customWidth="1"/>
    <col min="5654" max="5889" width="9.140625" style="318"/>
    <col min="5890" max="5890" width="16.5703125" style="318" customWidth="1"/>
    <col min="5891" max="5891" width="17.140625" style="318" customWidth="1"/>
    <col min="5892" max="5892" width="16.7109375" style="318" bestFit="1" customWidth="1"/>
    <col min="5893" max="5894" width="14" style="318" customWidth="1"/>
    <col min="5895" max="5895" width="16.42578125" style="318" customWidth="1"/>
    <col min="5896" max="5896" width="7.140625" style="318" customWidth="1"/>
    <col min="5897" max="5897" width="14" style="318" customWidth="1"/>
    <col min="5898" max="5898" width="26.5703125" style="318" customWidth="1"/>
    <col min="5899" max="5899" width="16.42578125" style="318" customWidth="1"/>
    <col min="5900" max="5901" width="14" style="318" customWidth="1"/>
    <col min="5902" max="5902" width="17" style="318" bestFit="1" customWidth="1"/>
    <col min="5903" max="5903" width="14.28515625" style="318" bestFit="1" customWidth="1"/>
    <col min="5904" max="5904" width="15" style="318" bestFit="1" customWidth="1"/>
    <col min="5905" max="5907" width="9.140625" style="318"/>
    <col min="5908" max="5908" width="32.5703125" style="318" customWidth="1"/>
    <col min="5909" max="5909" width="16.85546875" style="318" bestFit="1" customWidth="1"/>
    <col min="5910" max="6145" width="9.140625" style="318"/>
    <col min="6146" max="6146" width="16.5703125" style="318" customWidth="1"/>
    <col min="6147" max="6147" width="17.140625" style="318" customWidth="1"/>
    <col min="6148" max="6148" width="16.7109375" style="318" bestFit="1" customWidth="1"/>
    <col min="6149" max="6150" width="14" style="318" customWidth="1"/>
    <col min="6151" max="6151" width="16.42578125" style="318" customWidth="1"/>
    <col min="6152" max="6152" width="7.140625" style="318" customWidth="1"/>
    <col min="6153" max="6153" width="14" style="318" customWidth="1"/>
    <col min="6154" max="6154" width="26.5703125" style="318" customWidth="1"/>
    <col min="6155" max="6155" width="16.42578125" style="318" customWidth="1"/>
    <col min="6156" max="6157" width="14" style="318" customWidth="1"/>
    <col min="6158" max="6158" width="17" style="318" bestFit="1" customWidth="1"/>
    <col min="6159" max="6159" width="14.28515625" style="318" bestFit="1" customWidth="1"/>
    <col min="6160" max="6160" width="15" style="318" bestFit="1" customWidth="1"/>
    <col min="6161" max="6163" width="9.140625" style="318"/>
    <col min="6164" max="6164" width="32.5703125" style="318" customWidth="1"/>
    <col min="6165" max="6165" width="16.85546875" style="318" bestFit="1" customWidth="1"/>
    <col min="6166" max="6401" width="9.140625" style="318"/>
    <col min="6402" max="6402" width="16.5703125" style="318" customWidth="1"/>
    <col min="6403" max="6403" width="17.140625" style="318" customWidth="1"/>
    <col min="6404" max="6404" width="16.7109375" style="318" bestFit="1" customWidth="1"/>
    <col min="6405" max="6406" width="14" style="318" customWidth="1"/>
    <col min="6407" max="6407" width="16.42578125" style="318" customWidth="1"/>
    <col min="6408" max="6408" width="7.140625" style="318" customWidth="1"/>
    <col min="6409" max="6409" width="14" style="318" customWidth="1"/>
    <col min="6410" max="6410" width="26.5703125" style="318" customWidth="1"/>
    <col min="6411" max="6411" width="16.42578125" style="318" customWidth="1"/>
    <col min="6412" max="6413" width="14" style="318" customWidth="1"/>
    <col min="6414" max="6414" width="17" style="318" bestFit="1" customWidth="1"/>
    <col min="6415" max="6415" width="14.28515625" style="318" bestFit="1" customWidth="1"/>
    <col min="6416" max="6416" width="15" style="318" bestFit="1" customWidth="1"/>
    <col min="6417" max="6419" width="9.140625" style="318"/>
    <col min="6420" max="6420" width="32.5703125" style="318" customWidth="1"/>
    <col min="6421" max="6421" width="16.85546875" style="318" bestFit="1" customWidth="1"/>
    <col min="6422" max="6657" width="9.140625" style="318"/>
    <col min="6658" max="6658" width="16.5703125" style="318" customWidth="1"/>
    <col min="6659" max="6659" width="17.140625" style="318" customWidth="1"/>
    <col min="6660" max="6660" width="16.7109375" style="318" bestFit="1" customWidth="1"/>
    <col min="6661" max="6662" width="14" style="318" customWidth="1"/>
    <col min="6663" max="6663" width="16.42578125" style="318" customWidth="1"/>
    <col min="6664" max="6664" width="7.140625" style="318" customWidth="1"/>
    <col min="6665" max="6665" width="14" style="318" customWidth="1"/>
    <col min="6666" max="6666" width="26.5703125" style="318" customWidth="1"/>
    <col min="6667" max="6667" width="16.42578125" style="318" customWidth="1"/>
    <col min="6668" max="6669" width="14" style="318" customWidth="1"/>
    <col min="6670" max="6670" width="17" style="318" bestFit="1" customWidth="1"/>
    <col min="6671" max="6671" width="14.28515625" style="318" bestFit="1" customWidth="1"/>
    <col min="6672" max="6672" width="15" style="318" bestFit="1" customWidth="1"/>
    <col min="6673" max="6675" width="9.140625" style="318"/>
    <col min="6676" max="6676" width="32.5703125" style="318" customWidth="1"/>
    <col min="6677" max="6677" width="16.85546875" style="318" bestFit="1" customWidth="1"/>
    <col min="6678" max="6913" width="9.140625" style="318"/>
    <col min="6914" max="6914" width="16.5703125" style="318" customWidth="1"/>
    <col min="6915" max="6915" width="17.140625" style="318" customWidth="1"/>
    <col min="6916" max="6916" width="16.7109375" style="318" bestFit="1" customWidth="1"/>
    <col min="6917" max="6918" width="14" style="318" customWidth="1"/>
    <col min="6919" max="6919" width="16.42578125" style="318" customWidth="1"/>
    <col min="6920" max="6920" width="7.140625" style="318" customWidth="1"/>
    <col min="6921" max="6921" width="14" style="318" customWidth="1"/>
    <col min="6922" max="6922" width="26.5703125" style="318" customWidth="1"/>
    <col min="6923" max="6923" width="16.42578125" style="318" customWidth="1"/>
    <col min="6924" max="6925" width="14" style="318" customWidth="1"/>
    <col min="6926" max="6926" width="17" style="318" bestFit="1" customWidth="1"/>
    <col min="6927" max="6927" width="14.28515625" style="318" bestFit="1" customWidth="1"/>
    <col min="6928" max="6928" width="15" style="318" bestFit="1" customWidth="1"/>
    <col min="6929" max="6931" width="9.140625" style="318"/>
    <col min="6932" max="6932" width="32.5703125" style="318" customWidth="1"/>
    <col min="6933" max="6933" width="16.85546875" style="318" bestFit="1" customWidth="1"/>
    <col min="6934" max="7169" width="9.140625" style="318"/>
    <col min="7170" max="7170" width="16.5703125" style="318" customWidth="1"/>
    <col min="7171" max="7171" width="17.140625" style="318" customWidth="1"/>
    <col min="7172" max="7172" width="16.7109375" style="318" bestFit="1" customWidth="1"/>
    <col min="7173" max="7174" width="14" style="318" customWidth="1"/>
    <col min="7175" max="7175" width="16.42578125" style="318" customWidth="1"/>
    <col min="7176" max="7176" width="7.140625" style="318" customWidth="1"/>
    <col min="7177" max="7177" width="14" style="318" customWidth="1"/>
    <col min="7178" max="7178" width="26.5703125" style="318" customWidth="1"/>
    <col min="7179" max="7179" width="16.42578125" style="318" customWidth="1"/>
    <col min="7180" max="7181" width="14" style="318" customWidth="1"/>
    <col min="7182" max="7182" width="17" style="318" bestFit="1" customWidth="1"/>
    <col min="7183" max="7183" width="14.28515625" style="318" bestFit="1" customWidth="1"/>
    <col min="7184" max="7184" width="15" style="318" bestFit="1" customWidth="1"/>
    <col min="7185" max="7187" width="9.140625" style="318"/>
    <col min="7188" max="7188" width="32.5703125" style="318" customWidth="1"/>
    <col min="7189" max="7189" width="16.85546875" style="318" bestFit="1" customWidth="1"/>
    <col min="7190" max="7425" width="9.140625" style="318"/>
    <col min="7426" max="7426" width="16.5703125" style="318" customWidth="1"/>
    <col min="7427" max="7427" width="17.140625" style="318" customWidth="1"/>
    <col min="7428" max="7428" width="16.7109375" style="318" bestFit="1" customWidth="1"/>
    <col min="7429" max="7430" width="14" style="318" customWidth="1"/>
    <col min="7431" max="7431" width="16.42578125" style="318" customWidth="1"/>
    <col min="7432" max="7432" width="7.140625" style="318" customWidth="1"/>
    <col min="7433" max="7433" width="14" style="318" customWidth="1"/>
    <col min="7434" max="7434" width="26.5703125" style="318" customWidth="1"/>
    <col min="7435" max="7435" width="16.42578125" style="318" customWidth="1"/>
    <col min="7436" max="7437" width="14" style="318" customWidth="1"/>
    <col min="7438" max="7438" width="17" style="318" bestFit="1" customWidth="1"/>
    <col min="7439" max="7439" width="14.28515625" style="318" bestFit="1" customWidth="1"/>
    <col min="7440" max="7440" width="15" style="318" bestFit="1" customWidth="1"/>
    <col min="7441" max="7443" width="9.140625" style="318"/>
    <col min="7444" max="7444" width="32.5703125" style="318" customWidth="1"/>
    <col min="7445" max="7445" width="16.85546875" style="318" bestFit="1" customWidth="1"/>
    <col min="7446" max="7681" width="9.140625" style="318"/>
    <col min="7682" max="7682" width="16.5703125" style="318" customWidth="1"/>
    <col min="7683" max="7683" width="17.140625" style="318" customWidth="1"/>
    <col min="7684" max="7684" width="16.7109375" style="318" bestFit="1" customWidth="1"/>
    <col min="7685" max="7686" width="14" style="318" customWidth="1"/>
    <col min="7687" max="7687" width="16.42578125" style="318" customWidth="1"/>
    <col min="7688" max="7688" width="7.140625" style="318" customWidth="1"/>
    <col min="7689" max="7689" width="14" style="318" customWidth="1"/>
    <col min="7690" max="7690" width="26.5703125" style="318" customWidth="1"/>
    <col min="7691" max="7691" width="16.42578125" style="318" customWidth="1"/>
    <col min="7692" max="7693" width="14" style="318" customWidth="1"/>
    <col min="7694" max="7694" width="17" style="318" bestFit="1" customWidth="1"/>
    <col min="7695" max="7695" width="14.28515625" style="318" bestFit="1" customWidth="1"/>
    <col min="7696" max="7696" width="15" style="318" bestFit="1" customWidth="1"/>
    <col min="7697" max="7699" width="9.140625" style="318"/>
    <col min="7700" max="7700" width="32.5703125" style="318" customWidth="1"/>
    <col min="7701" max="7701" width="16.85546875" style="318" bestFit="1" customWidth="1"/>
    <col min="7702" max="7937" width="9.140625" style="318"/>
    <col min="7938" max="7938" width="16.5703125" style="318" customWidth="1"/>
    <col min="7939" max="7939" width="17.140625" style="318" customWidth="1"/>
    <col min="7940" max="7940" width="16.7109375" style="318" bestFit="1" customWidth="1"/>
    <col min="7941" max="7942" width="14" style="318" customWidth="1"/>
    <col min="7943" max="7943" width="16.42578125" style="318" customWidth="1"/>
    <col min="7944" max="7944" width="7.140625" style="318" customWidth="1"/>
    <col min="7945" max="7945" width="14" style="318" customWidth="1"/>
    <col min="7946" max="7946" width="26.5703125" style="318" customWidth="1"/>
    <col min="7947" max="7947" width="16.42578125" style="318" customWidth="1"/>
    <col min="7948" max="7949" width="14" style="318" customWidth="1"/>
    <col min="7950" max="7950" width="17" style="318" bestFit="1" customWidth="1"/>
    <col min="7951" max="7951" width="14.28515625" style="318" bestFit="1" customWidth="1"/>
    <col min="7952" max="7952" width="15" style="318" bestFit="1" customWidth="1"/>
    <col min="7953" max="7955" width="9.140625" style="318"/>
    <col min="7956" max="7956" width="32.5703125" style="318" customWidth="1"/>
    <col min="7957" max="7957" width="16.85546875" style="318" bestFit="1" customWidth="1"/>
    <col min="7958" max="8193" width="9.140625" style="318"/>
    <col min="8194" max="8194" width="16.5703125" style="318" customWidth="1"/>
    <col min="8195" max="8195" width="17.140625" style="318" customWidth="1"/>
    <col min="8196" max="8196" width="16.7109375" style="318" bestFit="1" customWidth="1"/>
    <col min="8197" max="8198" width="14" style="318" customWidth="1"/>
    <col min="8199" max="8199" width="16.42578125" style="318" customWidth="1"/>
    <col min="8200" max="8200" width="7.140625" style="318" customWidth="1"/>
    <col min="8201" max="8201" width="14" style="318" customWidth="1"/>
    <col min="8202" max="8202" width="26.5703125" style="318" customWidth="1"/>
    <col min="8203" max="8203" width="16.42578125" style="318" customWidth="1"/>
    <col min="8204" max="8205" width="14" style="318" customWidth="1"/>
    <col min="8206" max="8206" width="17" style="318" bestFit="1" customWidth="1"/>
    <col min="8207" max="8207" width="14.28515625" style="318" bestFit="1" customWidth="1"/>
    <col min="8208" max="8208" width="15" style="318" bestFit="1" customWidth="1"/>
    <col min="8209" max="8211" width="9.140625" style="318"/>
    <col min="8212" max="8212" width="32.5703125" style="318" customWidth="1"/>
    <col min="8213" max="8213" width="16.85546875" style="318" bestFit="1" customWidth="1"/>
    <col min="8214" max="8449" width="9.140625" style="318"/>
    <col min="8450" max="8450" width="16.5703125" style="318" customWidth="1"/>
    <col min="8451" max="8451" width="17.140625" style="318" customWidth="1"/>
    <col min="8452" max="8452" width="16.7109375" style="318" bestFit="1" customWidth="1"/>
    <col min="8453" max="8454" width="14" style="318" customWidth="1"/>
    <col min="8455" max="8455" width="16.42578125" style="318" customWidth="1"/>
    <col min="8456" max="8456" width="7.140625" style="318" customWidth="1"/>
    <col min="8457" max="8457" width="14" style="318" customWidth="1"/>
    <col min="8458" max="8458" width="26.5703125" style="318" customWidth="1"/>
    <col min="8459" max="8459" width="16.42578125" style="318" customWidth="1"/>
    <col min="8460" max="8461" width="14" style="318" customWidth="1"/>
    <col min="8462" max="8462" width="17" style="318" bestFit="1" customWidth="1"/>
    <col min="8463" max="8463" width="14.28515625" style="318" bestFit="1" customWidth="1"/>
    <col min="8464" max="8464" width="15" style="318" bestFit="1" customWidth="1"/>
    <col min="8465" max="8467" width="9.140625" style="318"/>
    <col min="8468" max="8468" width="32.5703125" style="318" customWidth="1"/>
    <col min="8469" max="8469" width="16.85546875" style="318" bestFit="1" customWidth="1"/>
    <col min="8470" max="8705" width="9.140625" style="318"/>
    <col min="8706" max="8706" width="16.5703125" style="318" customWidth="1"/>
    <col min="8707" max="8707" width="17.140625" style="318" customWidth="1"/>
    <col min="8708" max="8708" width="16.7109375" style="318" bestFit="1" customWidth="1"/>
    <col min="8709" max="8710" width="14" style="318" customWidth="1"/>
    <col min="8711" max="8711" width="16.42578125" style="318" customWidth="1"/>
    <col min="8712" max="8712" width="7.140625" style="318" customWidth="1"/>
    <col min="8713" max="8713" width="14" style="318" customWidth="1"/>
    <col min="8714" max="8714" width="26.5703125" style="318" customWidth="1"/>
    <col min="8715" max="8715" width="16.42578125" style="318" customWidth="1"/>
    <col min="8716" max="8717" width="14" style="318" customWidth="1"/>
    <col min="8718" max="8718" width="17" style="318" bestFit="1" customWidth="1"/>
    <col min="8719" max="8719" width="14.28515625" style="318" bestFit="1" customWidth="1"/>
    <col min="8720" max="8720" width="15" style="318" bestFit="1" customWidth="1"/>
    <col min="8721" max="8723" width="9.140625" style="318"/>
    <col min="8724" max="8724" width="32.5703125" style="318" customWidth="1"/>
    <col min="8725" max="8725" width="16.85546875" style="318" bestFit="1" customWidth="1"/>
    <col min="8726" max="8961" width="9.140625" style="318"/>
    <col min="8962" max="8962" width="16.5703125" style="318" customWidth="1"/>
    <col min="8963" max="8963" width="17.140625" style="318" customWidth="1"/>
    <col min="8964" max="8964" width="16.7109375" style="318" bestFit="1" customWidth="1"/>
    <col min="8965" max="8966" width="14" style="318" customWidth="1"/>
    <col min="8967" max="8967" width="16.42578125" style="318" customWidth="1"/>
    <col min="8968" max="8968" width="7.140625" style="318" customWidth="1"/>
    <col min="8969" max="8969" width="14" style="318" customWidth="1"/>
    <col min="8970" max="8970" width="26.5703125" style="318" customWidth="1"/>
    <col min="8971" max="8971" width="16.42578125" style="318" customWidth="1"/>
    <col min="8972" max="8973" width="14" style="318" customWidth="1"/>
    <col min="8974" max="8974" width="17" style="318" bestFit="1" customWidth="1"/>
    <col min="8975" max="8975" width="14.28515625" style="318" bestFit="1" customWidth="1"/>
    <col min="8976" max="8976" width="15" style="318" bestFit="1" customWidth="1"/>
    <col min="8977" max="8979" width="9.140625" style="318"/>
    <col min="8980" max="8980" width="32.5703125" style="318" customWidth="1"/>
    <col min="8981" max="8981" width="16.85546875" style="318" bestFit="1" customWidth="1"/>
    <col min="8982" max="9217" width="9.140625" style="318"/>
    <col min="9218" max="9218" width="16.5703125" style="318" customWidth="1"/>
    <col min="9219" max="9219" width="17.140625" style="318" customWidth="1"/>
    <col min="9220" max="9220" width="16.7109375" style="318" bestFit="1" customWidth="1"/>
    <col min="9221" max="9222" width="14" style="318" customWidth="1"/>
    <col min="9223" max="9223" width="16.42578125" style="318" customWidth="1"/>
    <col min="9224" max="9224" width="7.140625" style="318" customWidth="1"/>
    <col min="9225" max="9225" width="14" style="318" customWidth="1"/>
    <col min="9226" max="9226" width="26.5703125" style="318" customWidth="1"/>
    <col min="9227" max="9227" width="16.42578125" style="318" customWidth="1"/>
    <col min="9228" max="9229" width="14" style="318" customWidth="1"/>
    <col min="9230" max="9230" width="17" style="318" bestFit="1" customWidth="1"/>
    <col min="9231" max="9231" width="14.28515625" style="318" bestFit="1" customWidth="1"/>
    <col min="9232" max="9232" width="15" style="318" bestFit="1" customWidth="1"/>
    <col min="9233" max="9235" width="9.140625" style="318"/>
    <col min="9236" max="9236" width="32.5703125" style="318" customWidth="1"/>
    <col min="9237" max="9237" width="16.85546875" style="318" bestFit="1" customWidth="1"/>
    <col min="9238" max="9473" width="9.140625" style="318"/>
    <col min="9474" max="9474" width="16.5703125" style="318" customWidth="1"/>
    <col min="9475" max="9475" width="17.140625" style="318" customWidth="1"/>
    <col min="9476" max="9476" width="16.7109375" style="318" bestFit="1" customWidth="1"/>
    <col min="9477" max="9478" width="14" style="318" customWidth="1"/>
    <col min="9479" max="9479" width="16.42578125" style="318" customWidth="1"/>
    <col min="9480" max="9480" width="7.140625" style="318" customWidth="1"/>
    <col min="9481" max="9481" width="14" style="318" customWidth="1"/>
    <col min="9482" max="9482" width="26.5703125" style="318" customWidth="1"/>
    <col min="9483" max="9483" width="16.42578125" style="318" customWidth="1"/>
    <col min="9484" max="9485" width="14" style="318" customWidth="1"/>
    <col min="9486" max="9486" width="17" style="318" bestFit="1" customWidth="1"/>
    <col min="9487" max="9487" width="14.28515625" style="318" bestFit="1" customWidth="1"/>
    <col min="9488" max="9488" width="15" style="318" bestFit="1" customWidth="1"/>
    <col min="9489" max="9491" width="9.140625" style="318"/>
    <col min="9492" max="9492" width="32.5703125" style="318" customWidth="1"/>
    <col min="9493" max="9493" width="16.85546875" style="318" bestFit="1" customWidth="1"/>
    <col min="9494" max="9729" width="9.140625" style="318"/>
    <col min="9730" max="9730" width="16.5703125" style="318" customWidth="1"/>
    <col min="9731" max="9731" width="17.140625" style="318" customWidth="1"/>
    <col min="9732" max="9732" width="16.7109375" style="318" bestFit="1" customWidth="1"/>
    <col min="9733" max="9734" width="14" style="318" customWidth="1"/>
    <col min="9735" max="9735" width="16.42578125" style="318" customWidth="1"/>
    <col min="9736" max="9736" width="7.140625" style="318" customWidth="1"/>
    <col min="9737" max="9737" width="14" style="318" customWidth="1"/>
    <col min="9738" max="9738" width="26.5703125" style="318" customWidth="1"/>
    <col min="9739" max="9739" width="16.42578125" style="318" customWidth="1"/>
    <col min="9740" max="9741" width="14" style="318" customWidth="1"/>
    <col min="9742" max="9742" width="17" style="318" bestFit="1" customWidth="1"/>
    <col min="9743" max="9743" width="14.28515625" style="318" bestFit="1" customWidth="1"/>
    <col min="9744" max="9744" width="15" style="318" bestFit="1" customWidth="1"/>
    <col min="9745" max="9747" width="9.140625" style="318"/>
    <col min="9748" max="9748" width="32.5703125" style="318" customWidth="1"/>
    <col min="9749" max="9749" width="16.85546875" style="318" bestFit="1" customWidth="1"/>
    <col min="9750" max="9985" width="9.140625" style="318"/>
    <col min="9986" max="9986" width="16.5703125" style="318" customWidth="1"/>
    <col min="9987" max="9987" width="17.140625" style="318" customWidth="1"/>
    <col min="9988" max="9988" width="16.7109375" style="318" bestFit="1" customWidth="1"/>
    <col min="9989" max="9990" width="14" style="318" customWidth="1"/>
    <col min="9991" max="9991" width="16.42578125" style="318" customWidth="1"/>
    <col min="9992" max="9992" width="7.140625" style="318" customWidth="1"/>
    <col min="9993" max="9993" width="14" style="318" customWidth="1"/>
    <col min="9994" max="9994" width="26.5703125" style="318" customWidth="1"/>
    <col min="9995" max="9995" width="16.42578125" style="318" customWidth="1"/>
    <col min="9996" max="9997" width="14" style="318" customWidth="1"/>
    <col min="9998" max="9998" width="17" style="318" bestFit="1" customWidth="1"/>
    <col min="9999" max="9999" width="14.28515625" style="318" bestFit="1" customWidth="1"/>
    <col min="10000" max="10000" width="15" style="318" bestFit="1" customWidth="1"/>
    <col min="10001" max="10003" width="9.140625" style="318"/>
    <col min="10004" max="10004" width="32.5703125" style="318" customWidth="1"/>
    <col min="10005" max="10005" width="16.85546875" style="318" bestFit="1" customWidth="1"/>
    <col min="10006" max="10241" width="9.140625" style="318"/>
    <col min="10242" max="10242" width="16.5703125" style="318" customWidth="1"/>
    <col min="10243" max="10243" width="17.140625" style="318" customWidth="1"/>
    <col min="10244" max="10244" width="16.7109375" style="318" bestFit="1" customWidth="1"/>
    <col min="10245" max="10246" width="14" style="318" customWidth="1"/>
    <col min="10247" max="10247" width="16.42578125" style="318" customWidth="1"/>
    <col min="10248" max="10248" width="7.140625" style="318" customWidth="1"/>
    <col min="10249" max="10249" width="14" style="318" customWidth="1"/>
    <col min="10250" max="10250" width="26.5703125" style="318" customWidth="1"/>
    <col min="10251" max="10251" width="16.42578125" style="318" customWidth="1"/>
    <col min="10252" max="10253" width="14" style="318" customWidth="1"/>
    <col min="10254" max="10254" width="17" style="318" bestFit="1" customWidth="1"/>
    <col min="10255" max="10255" width="14.28515625" style="318" bestFit="1" customWidth="1"/>
    <col min="10256" max="10256" width="15" style="318" bestFit="1" customWidth="1"/>
    <col min="10257" max="10259" width="9.140625" style="318"/>
    <col min="10260" max="10260" width="32.5703125" style="318" customWidth="1"/>
    <col min="10261" max="10261" width="16.85546875" style="318" bestFit="1" customWidth="1"/>
    <col min="10262" max="10497" width="9.140625" style="318"/>
    <col min="10498" max="10498" width="16.5703125" style="318" customWidth="1"/>
    <col min="10499" max="10499" width="17.140625" style="318" customWidth="1"/>
    <col min="10500" max="10500" width="16.7109375" style="318" bestFit="1" customWidth="1"/>
    <col min="10501" max="10502" width="14" style="318" customWidth="1"/>
    <col min="10503" max="10503" width="16.42578125" style="318" customWidth="1"/>
    <col min="10504" max="10504" width="7.140625" style="318" customWidth="1"/>
    <col min="10505" max="10505" width="14" style="318" customWidth="1"/>
    <col min="10506" max="10506" width="26.5703125" style="318" customWidth="1"/>
    <col min="10507" max="10507" width="16.42578125" style="318" customWidth="1"/>
    <col min="10508" max="10509" width="14" style="318" customWidth="1"/>
    <col min="10510" max="10510" width="17" style="318" bestFit="1" customWidth="1"/>
    <col min="10511" max="10511" width="14.28515625" style="318" bestFit="1" customWidth="1"/>
    <col min="10512" max="10512" width="15" style="318" bestFit="1" customWidth="1"/>
    <col min="10513" max="10515" width="9.140625" style="318"/>
    <col min="10516" max="10516" width="32.5703125" style="318" customWidth="1"/>
    <col min="10517" max="10517" width="16.85546875" style="318" bestFit="1" customWidth="1"/>
    <col min="10518" max="10753" width="9.140625" style="318"/>
    <col min="10754" max="10754" width="16.5703125" style="318" customWidth="1"/>
    <col min="10755" max="10755" width="17.140625" style="318" customWidth="1"/>
    <col min="10756" max="10756" width="16.7109375" style="318" bestFit="1" customWidth="1"/>
    <col min="10757" max="10758" width="14" style="318" customWidth="1"/>
    <col min="10759" max="10759" width="16.42578125" style="318" customWidth="1"/>
    <col min="10760" max="10760" width="7.140625" style="318" customWidth="1"/>
    <col min="10761" max="10761" width="14" style="318" customWidth="1"/>
    <col min="10762" max="10762" width="26.5703125" style="318" customWidth="1"/>
    <col min="10763" max="10763" width="16.42578125" style="318" customWidth="1"/>
    <col min="10764" max="10765" width="14" style="318" customWidth="1"/>
    <col min="10766" max="10766" width="17" style="318" bestFit="1" customWidth="1"/>
    <col min="10767" max="10767" width="14.28515625" style="318" bestFit="1" customWidth="1"/>
    <col min="10768" max="10768" width="15" style="318" bestFit="1" customWidth="1"/>
    <col min="10769" max="10771" width="9.140625" style="318"/>
    <col min="10772" max="10772" width="32.5703125" style="318" customWidth="1"/>
    <col min="10773" max="10773" width="16.85546875" style="318" bestFit="1" customWidth="1"/>
    <col min="10774" max="11009" width="9.140625" style="318"/>
    <col min="11010" max="11010" width="16.5703125" style="318" customWidth="1"/>
    <col min="11011" max="11011" width="17.140625" style="318" customWidth="1"/>
    <col min="11012" max="11012" width="16.7109375" style="318" bestFit="1" customWidth="1"/>
    <col min="11013" max="11014" width="14" style="318" customWidth="1"/>
    <col min="11015" max="11015" width="16.42578125" style="318" customWidth="1"/>
    <col min="11016" max="11016" width="7.140625" style="318" customWidth="1"/>
    <col min="11017" max="11017" width="14" style="318" customWidth="1"/>
    <col min="11018" max="11018" width="26.5703125" style="318" customWidth="1"/>
    <col min="11019" max="11019" width="16.42578125" style="318" customWidth="1"/>
    <col min="11020" max="11021" width="14" style="318" customWidth="1"/>
    <col min="11022" max="11022" width="17" style="318" bestFit="1" customWidth="1"/>
    <col min="11023" max="11023" width="14.28515625" style="318" bestFit="1" customWidth="1"/>
    <col min="11024" max="11024" width="15" style="318" bestFit="1" customWidth="1"/>
    <col min="11025" max="11027" width="9.140625" style="318"/>
    <col min="11028" max="11028" width="32.5703125" style="318" customWidth="1"/>
    <col min="11029" max="11029" width="16.85546875" style="318" bestFit="1" customWidth="1"/>
    <col min="11030" max="11265" width="9.140625" style="318"/>
    <col min="11266" max="11266" width="16.5703125" style="318" customWidth="1"/>
    <col min="11267" max="11267" width="17.140625" style="318" customWidth="1"/>
    <col min="11268" max="11268" width="16.7109375" style="318" bestFit="1" customWidth="1"/>
    <col min="11269" max="11270" width="14" style="318" customWidth="1"/>
    <col min="11271" max="11271" width="16.42578125" style="318" customWidth="1"/>
    <col min="11272" max="11272" width="7.140625" style="318" customWidth="1"/>
    <col min="11273" max="11273" width="14" style="318" customWidth="1"/>
    <col min="11274" max="11274" width="26.5703125" style="318" customWidth="1"/>
    <col min="11275" max="11275" width="16.42578125" style="318" customWidth="1"/>
    <col min="11276" max="11277" width="14" style="318" customWidth="1"/>
    <col min="11278" max="11278" width="17" style="318" bestFit="1" customWidth="1"/>
    <col min="11279" max="11279" width="14.28515625" style="318" bestFit="1" customWidth="1"/>
    <col min="11280" max="11280" width="15" style="318" bestFit="1" customWidth="1"/>
    <col min="11281" max="11283" width="9.140625" style="318"/>
    <col min="11284" max="11284" width="32.5703125" style="318" customWidth="1"/>
    <col min="11285" max="11285" width="16.85546875" style="318" bestFit="1" customWidth="1"/>
    <col min="11286" max="11521" width="9.140625" style="318"/>
    <col min="11522" max="11522" width="16.5703125" style="318" customWidth="1"/>
    <col min="11523" max="11523" width="17.140625" style="318" customWidth="1"/>
    <col min="11524" max="11524" width="16.7109375" style="318" bestFit="1" customWidth="1"/>
    <col min="11525" max="11526" width="14" style="318" customWidth="1"/>
    <col min="11527" max="11527" width="16.42578125" style="318" customWidth="1"/>
    <col min="11528" max="11528" width="7.140625" style="318" customWidth="1"/>
    <col min="11529" max="11529" width="14" style="318" customWidth="1"/>
    <col min="11530" max="11530" width="26.5703125" style="318" customWidth="1"/>
    <col min="11531" max="11531" width="16.42578125" style="318" customWidth="1"/>
    <col min="11532" max="11533" width="14" style="318" customWidth="1"/>
    <col min="11534" max="11534" width="17" style="318" bestFit="1" customWidth="1"/>
    <col min="11535" max="11535" width="14.28515625" style="318" bestFit="1" customWidth="1"/>
    <col min="11536" max="11536" width="15" style="318" bestFit="1" customWidth="1"/>
    <col min="11537" max="11539" width="9.140625" style="318"/>
    <col min="11540" max="11540" width="32.5703125" style="318" customWidth="1"/>
    <col min="11541" max="11541" width="16.85546875" style="318" bestFit="1" customWidth="1"/>
    <col min="11542" max="11777" width="9.140625" style="318"/>
    <col min="11778" max="11778" width="16.5703125" style="318" customWidth="1"/>
    <col min="11779" max="11779" width="17.140625" style="318" customWidth="1"/>
    <col min="11780" max="11780" width="16.7109375" style="318" bestFit="1" customWidth="1"/>
    <col min="11781" max="11782" width="14" style="318" customWidth="1"/>
    <col min="11783" max="11783" width="16.42578125" style="318" customWidth="1"/>
    <col min="11784" max="11784" width="7.140625" style="318" customWidth="1"/>
    <col min="11785" max="11785" width="14" style="318" customWidth="1"/>
    <col min="11786" max="11786" width="26.5703125" style="318" customWidth="1"/>
    <col min="11787" max="11787" width="16.42578125" style="318" customWidth="1"/>
    <col min="11788" max="11789" width="14" style="318" customWidth="1"/>
    <col min="11790" max="11790" width="17" style="318" bestFit="1" customWidth="1"/>
    <col min="11791" max="11791" width="14.28515625" style="318" bestFit="1" customWidth="1"/>
    <col min="11792" max="11792" width="15" style="318" bestFit="1" customWidth="1"/>
    <col min="11793" max="11795" width="9.140625" style="318"/>
    <col min="11796" max="11796" width="32.5703125" style="318" customWidth="1"/>
    <col min="11797" max="11797" width="16.85546875" style="318" bestFit="1" customWidth="1"/>
    <col min="11798" max="12033" width="9.140625" style="318"/>
    <col min="12034" max="12034" width="16.5703125" style="318" customWidth="1"/>
    <col min="12035" max="12035" width="17.140625" style="318" customWidth="1"/>
    <col min="12036" max="12036" width="16.7109375" style="318" bestFit="1" customWidth="1"/>
    <col min="12037" max="12038" width="14" style="318" customWidth="1"/>
    <col min="12039" max="12039" width="16.42578125" style="318" customWidth="1"/>
    <col min="12040" max="12040" width="7.140625" style="318" customWidth="1"/>
    <col min="12041" max="12041" width="14" style="318" customWidth="1"/>
    <col min="12042" max="12042" width="26.5703125" style="318" customWidth="1"/>
    <col min="12043" max="12043" width="16.42578125" style="318" customWidth="1"/>
    <col min="12044" max="12045" width="14" style="318" customWidth="1"/>
    <col min="12046" max="12046" width="17" style="318" bestFit="1" customWidth="1"/>
    <col min="12047" max="12047" width="14.28515625" style="318" bestFit="1" customWidth="1"/>
    <col min="12048" max="12048" width="15" style="318" bestFit="1" customWidth="1"/>
    <col min="12049" max="12051" width="9.140625" style="318"/>
    <col min="12052" max="12052" width="32.5703125" style="318" customWidth="1"/>
    <col min="12053" max="12053" width="16.85546875" style="318" bestFit="1" customWidth="1"/>
    <col min="12054" max="12289" width="9.140625" style="318"/>
    <col min="12290" max="12290" width="16.5703125" style="318" customWidth="1"/>
    <col min="12291" max="12291" width="17.140625" style="318" customWidth="1"/>
    <col min="12292" max="12292" width="16.7109375" style="318" bestFit="1" customWidth="1"/>
    <col min="12293" max="12294" width="14" style="318" customWidth="1"/>
    <col min="12295" max="12295" width="16.42578125" style="318" customWidth="1"/>
    <col min="12296" max="12296" width="7.140625" style="318" customWidth="1"/>
    <col min="12297" max="12297" width="14" style="318" customWidth="1"/>
    <col min="12298" max="12298" width="26.5703125" style="318" customWidth="1"/>
    <col min="12299" max="12299" width="16.42578125" style="318" customWidth="1"/>
    <col min="12300" max="12301" width="14" style="318" customWidth="1"/>
    <col min="12302" max="12302" width="17" style="318" bestFit="1" customWidth="1"/>
    <col min="12303" max="12303" width="14.28515625" style="318" bestFit="1" customWidth="1"/>
    <col min="12304" max="12304" width="15" style="318" bestFit="1" customWidth="1"/>
    <col min="12305" max="12307" width="9.140625" style="318"/>
    <col min="12308" max="12308" width="32.5703125" style="318" customWidth="1"/>
    <col min="12309" max="12309" width="16.85546875" style="318" bestFit="1" customWidth="1"/>
    <col min="12310" max="12545" width="9.140625" style="318"/>
    <col min="12546" max="12546" width="16.5703125" style="318" customWidth="1"/>
    <col min="12547" max="12547" width="17.140625" style="318" customWidth="1"/>
    <col min="12548" max="12548" width="16.7109375" style="318" bestFit="1" customWidth="1"/>
    <col min="12549" max="12550" width="14" style="318" customWidth="1"/>
    <col min="12551" max="12551" width="16.42578125" style="318" customWidth="1"/>
    <col min="12552" max="12552" width="7.140625" style="318" customWidth="1"/>
    <col min="12553" max="12553" width="14" style="318" customWidth="1"/>
    <col min="12554" max="12554" width="26.5703125" style="318" customWidth="1"/>
    <col min="12555" max="12555" width="16.42578125" style="318" customWidth="1"/>
    <col min="12556" max="12557" width="14" style="318" customWidth="1"/>
    <col min="12558" max="12558" width="17" style="318" bestFit="1" customWidth="1"/>
    <col min="12559" max="12559" width="14.28515625" style="318" bestFit="1" customWidth="1"/>
    <col min="12560" max="12560" width="15" style="318" bestFit="1" customWidth="1"/>
    <col min="12561" max="12563" width="9.140625" style="318"/>
    <col min="12564" max="12564" width="32.5703125" style="318" customWidth="1"/>
    <col min="12565" max="12565" width="16.85546875" style="318" bestFit="1" customWidth="1"/>
    <col min="12566" max="12801" width="9.140625" style="318"/>
    <col min="12802" max="12802" width="16.5703125" style="318" customWidth="1"/>
    <col min="12803" max="12803" width="17.140625" style="318" customWidth="1"/>
    <col min="12804" max="12804" width="16.7109375" style="318" bestFit="1" customWidth="1"/>
    <col min="12805" max="12806" width="14" style="318" customWidth="1"/>
    <col min="12807" max="12807" width="16.42578125" style="318" customWidth="1"/>
    <col min="12808" max="12808" width="7.140625" style="318" customWidth="1"/>
    <col min="12809" max="12809" width="14" style="318" customWidth="1"/>
    <col min="12810" max="12810" width="26.5703125" style="318" customWidth="1"/>
    <col min="12811" max="12811" width="16.42578125" style="318" customWidth="1"/>
    <col min="12812" max="12813" width="14" style="318" customWidth="1"/>
    <col min="12814" max="12814" width="17" style="318" bestFit="1" customWidth="1"/>
    <col min="12815" max="12815" width="14.28515625" style="318" bestFit="1" customWidth="1"/>
    <col min="12816" max="12816" width="15" style="318" bestFit="1" customWidth="1"/>
    <col min="12817" max="12819" width="9.140625" style="318"/>
    <col min="12820" max="12820" width="32.5703125" style="318" customWidth="1"/>
    <col min="12821" max="12821" width="16.85546875" style="318" bestFit="1" customWidth="1"/>
    <col min="12822" max="13057" width="9.140625" style="318"/>
    <col min="13058" max="13058" width="16.5703125" style="318" customWidth="1"/>
    <col min="13059" max="13059" width="17.140625" style="318" customWidth="1"/>
    <col min="13060" max="13060" width="16.7109375" style="318" bestFit="1" customWidth="1"/>
    <col min="13061" max="13062" width="14" style="318" customWidth="1"/>
    <col min="13063" max="13063" width="16.42578125" style="318" customWidth="1"/>
    <col min="13064" max="13064" width="7.140625" style="318" customWidth="1"/>
    <col min="13065" max="13065" width="14" style="318" customWidth="1"/>
    <col min="13066" max="13066" width="26.5703125" style="318" customWidth="1"/>
    <col min="13067" max="13067" width="16.42578125" style="318" customWidth="1"/>
    <col min="13068" max="13069" width="14" style="318" customWidth="1"/>
    <col min="13070" max="13070" width="17" style="318" bestFit="1" customWidth="1"/>
    <col min="13071" max="13071" width="14.28515625" style="318" bestFit="1" customWidth="1"/>
    <col min="13072" max="13072" width="15" style="318" bestFit="1" customWidth="1"/>
    <col min="13073" max="13075" width="9.140625" style="318"/>
    <col min="13076" max="13076" width="32.5703125" style="318" customWidth="1"/>
    <col min="13077" max="13077" width="16.85546875" style="318" bestFit="1" customWidth="1"/>
    <col min="13078" max="13313" width="9.140625" style="318"/>
    <col min="13314" max="13314" width="16.5703125" style="318" customWidth="1"/>
    <col min="13315" max="13315" width="17.140625" style="318" customWidth="1"/>
    <col min="13316" max="13316" width="16.7109375" style="318" bestFit="1" customWidth="1"/>
    <col min="13317" max="13318" width="14" style="318" customWidth="1"/>
    <col min="13319" max="13319" width="16.42578125" style="318" customWidth="1"/>
    <col min="13320" max="13320" width="7.140625" style="318" customWidth="1"/>
    <col min="13321" max="13321" width="14" style="318" customWidth="1"/>
    <col min="13322" max="13322" width="26.5703125" style="318" customWidth="1"/>
    <col min="13323" max="13323" width="16.42578125" style="318" customWidth="1"/>
    <col min="13324" max="13325" width="14" style="318" customWidth="1"/>
    <col min="13326" max="13326" width="17" style="318" bestFit="1" customWidth="1"/>
    <col min="13327" max="13327" width="14.28515625" style="318" bestFit="1" customWidth="1"/>
    <col min="13328" max="13328" width="15" style="318" bestFit="1" customWidth="1"/>
    <col min="13329" max="13331" width="9.140625" style="318"/>
    <col min="13332" max="13332" width="32.5703125" style="318" customWidth="1"/>
    <col min="13333" max="13333" width="16.85546875" style="318" bestFit="1" customWidth="1"/>
    <col min="13334" max="13569" width="9.140625" style="318"/>
    <col min="13570" max="13570" width="16.5703125" style="318" customWidth="1"/>
    <col min="13571" max="13571" width="17.140625" style="318" customWidth="1"/>
    <col min="13572" max="13572" width="16.7109375" style="318" bestFit="1" customWidth="1"/>
    <col min="13573" max="13574" width="14" style="318" customWidth="1"/>
    <col min="13575" max="13575" width="16.42578125" style="318" customWidth="1"/>
    <col min="13576" max="13576" width="7.140625" style="318" customWidth="1"/>
    <col min="13577" max="13577" width="14" style="318" customWidth="1"/>
    <col min="13578" max="13578" width="26.5703125" style="318" customWidth="1"/>
    <col min="13579" max="13579" width="16.42578125" style="318" customWidth="1"/>
    <col min="13580" max="13581" width="14" style="318" customWidth="1"/>
    <col min="13582" max="13582" width="17" style="318" bestFit="1" customWidth="1"/>
    <col min="13583" max="13583" width="14.28515625" style="318" bestFit="1" customWidth="1"/>
    <col min="13584" max="13584" width="15" style="318" bestFit="1" customWidth="1"/>
    <col min="13585" max="13587" width="9.140625" style="318"/>
    <col min="13588" max="13588" width="32.5703125" style="318" customWidth="1"/>
    <col min="13589" max="13589" width="16.85546875" style="318" bestFit="1" customWidth="1"/>
    <col min="13590" max="13825" width="9.140625" style="318"/>
    <col min="13826" max="13826" width="16.5703125" style="318" customWidth="1"/>
    <col min="13827" max="13827" width="17.140625" style="318" customWidth="1"/>
    <col min="13828" max="13828" width="16.7109375" style="318" bestFit="1" customWidth="1"/>
    <col min="13829" max="13830" width="14" style="318" customWidth="1"/>
    <col min="13831" max="13831" width="16.42578125" style="318" customWidth="1"/>
    <col min="13832" max="13832" width="7.140625" style="318" customWidth="1"/>
    <col min="13833" max="13833" width="14" style="318" customWidth="1"/>
    <col min="13834" max="13834" width="26.5703125" style="318" customWidth="1"/>
    <col min="13835" max="13835" width="16.42578125" style="318" customWidth="1"/>
    <col min="13836" max="13837" width="14" style="318" customWidth="1"/>
    <col min="13838" max="13838" width="17" style="318" bestFit="1" customWidth="1"/>
    <col min="13839" max="13839" width="14.28515625" style="318" bestFit="1" customWidth="1"/>
    <col min="13840" max="13840" width="15" style="318" bestFit="1" customWidth="1"/>
    <col min="13841" max="13843" width="9.140625" style="318"/>
    <col min="13844" max="13844" width="32.5703125" style="318" customWidth="1"/>
    <col min="13845" max="13845" width="16.85546875" style="318" bestFit="1" customWidth="1"/>
    <col min="13846" max="14081" width="9.140625" style="318"/>
    <col min="14082" max="14082" width="16.5703125" style="318" customWidth="1"/>
    <col min="14083" max="14083" width="17.140625" style="318" customWidth="1"/>
    <col min="14084" max="14084" width="16.7109375" style="318" bestFit="1" customWidth="1"/>
    <col min="14085" max="14086" width="14" style="318" customWidth="1"/>
    <col min="14087" max="14087" width="16.42578125" style="318" customWidth="1"/>
    <col min="14088" max="14088" width="7.140625" style="318" customWidth="1"/>
    <col min="14089" max="14089" width="14" style="318" customWidth="1"/>
    <col min="14090" max="14090" width="26.5703125" style="318" customWidth="1"/>
    <col min="14091" max="14091" width="16.42578125" style="318" customWidth="1"/>
    <col min="14092" max="14093" width="14" style="318" customWidth="1"/>
    <col min="14094" max="14094" width="17" style="318" bestFit="1" customWidth="1"/>
    <col min="14095" max="14095" width="14.28515625" style="318" bestFit="1" customWidth="1"/>
    <col min="14096" max="14096" width="15" style="318" bestFit="1" customWidth="1"/>
    <col min="14097" max="14099" width="9.140625" style="318"/>
    <col min="14100" max="14100" width="32.5703125" style="318" customWidth="1"/>
    <col min="14101" max="14101" width="16.85546875" style="318" bestFit="1" customWidth="1"/>
    <col min="14102" max="14337" width="9.140625" style="318"/>
    <col min="14338" max="14338" width="16.5703125" style="318" customWidth="1"/>
    <col min="14339" max="14339" width="17.140625" style="318" customWidth="1"/>
    <col min="14340" max="14340" width="16.7109375" style="318" bestFit="1" customWidth="1"/>
    <col min="14341" max="14342" width="14" style="318" customWidth="1"/>
    <col min="14343" max="14343" width="16.42578125" style="318" customWidth="1"/>
    <col min="14344" max="14344" width="7.140625" style="318" customWidth="1"/>
    <col min="14345" max="14345" width="14" style="318" customWidth="1"/>
    <col min="14346" max="14346" width="26.5703125" style="318" customWidth="1"/>
    <col min="14347" max="14347" width="16.42578125" style="318" customWidth="1"/>
    <col min="14348" max="14349" width="14" style="318" customWidth="1"/>
    <col min="14350" max="14350" width="17" style="318" bestFit="1" customWidth="1"/>
    <col min="14351" max="14351" width="14.28515625" style="318" bestFit="1" customWidth="1"/>
    <col min="14352" max="14352" width="15" style="318" bestFit="1" customWidth="1"/>
    <col min="14353" max="14355" width="9.140625" style="318"/>
    <col min="14356" max="14356" width="32.5703125" style="318" customWidth="1"/>
    <col min="14357" max="14357" width="16.85546875" style="318" bestFit="1" customWidth="1"/>
    <col min="14358" max="14593" width="9.140625" style="318"/>
    <col min="14594" max="14594" width="16.5703125" style="318" customWidth="1"/>
    <col min="14595" max="14595" width="17.140625" style="318" customWidth="1"/>
    <col min="14596" max="14596" width="16.7109375" style="318" bestFit="1" customWidth="1"/>
    <col min="14597" max="14598" width="14" style="318" customWidth="1"/>
    <col min="14599" max="14599" width="16.42578125" style="318" customWidth="1"/>
    <col min="14600" max="14600" width="7.140625" style="318" customWidth="1"/>
    <col min="14601" max="14601" width="14" style="318" customWidth="1"/>
    <col min="14602" max="14602" width="26.5703125" style="318" customWidth="1"/>
    <col min="14603" max="14603" width="16.42578125" style="318" customWidth="1"/>
    <col min="14604" max="14605" width="14" style="318" customWidth="1"/>
    <col min="14606" max="14606" width="17" style="318" bestFit="1" customWidth="1"/>
    <col min="14607" max="14607" width="14.28515625" style="318" bestFit="1" customWidth="1"/>
    <col min="14608" max="14608" width="15" style="318" bestFit="1" customWidth="1"/>
    <col min="14609" max="14611" width="9.140625" style="318"/>
    <col min="14612" max="14612" width="32.5703125" style="318" customWidth="1"/>
    <col min="14613" max="14613" width="16.85546875" style="318" bestFit="1" customWidth="1"/>
    <col min="14614" max="14849" width="9.140625" style="318"/>
    <col min="14850" max="14850" width="16.5703125" style="318" customWidth="1"/>
    <col min="14851" max="14851" width="17.140625" style="318" customWidth="1"/>
    <col min="14852" max="14852" width="16.7109375" style="318" bestFit="1" customWidth="1"/>
    <col min="14853" max="14854" width="14" style="318" customWidth="1"/>
    <col min="14855" max="14855" width="16.42578125" style="318" customWidth="1"/>
    <col min="14856" max="14856" width="7.140625" style="318" customWidth="1"/>
    <col min="14857" max="14857" width="14" style="318" customWidth="1"/>
    <col min="14858" max="14858" width="26.5703125" style="318" customWidth="1"/>
    <col min="14859" max="14859" width="16.42578125" style="318" customWidth="1"/>
    <col min="14860" max="14861" width="14" style="318" customWidth="1"/>
    <col min="14862" max="14862" width="17" style="318" bestFit="1" customWidth="1"/>
    <col min="14863" max="14863" width="14.28515625" style="318" bestFit="1" customWidth="1"/>
    <col min="14864" max="14864" width="15" style="318" bestFit="1" customWidth="1"/>
    <col min="14865" max="14867" width="9.140625" style="318"/>
    <col min="14868" max="14868" width="32.5703125" style="318" customWidth="1"/>
    <col min="14869" max="14869" width="16.85546875" style="318" bestFit="1" customWidth="1"/>
    <col min="14870" max="15105" width="9.140625" style="318"/>
    <col min="15106" max="15106" width="16.5703125" style="318" customWidth="1"/>
    <col min="15107" max="15107" width="17.140625" style="318" customWidth="1"/>
    <col min="15108" max="15108" width="16.7109375" style="318" bestFit="1" customWidth="1"/>
    <col min="15109" max="15110" width="14" style="318" customWidth="1"/>
    <col min="15111" max="15111" width="16.42578125" style="318" customWidth="1"/>
    <col min="15112" max="15112" width="7.140625" style="318" customWidth="1"/>
    <col min="15113" max="15113" width="14" style="318" customWidth="1"/>
    <col min="15114" max="15114" width="26.5703125" style="318" customWidth="1"/>
    <col min="15115" max="15115" width="16.42578125" style="318" customWidth="1"/>
    <col min="15116" max="15117" width="14" style="318" customWidth="1"/>
    <col min="15118" max="15118" width="17" style="318" bestFit="1" customWidth="1"/>
    <col min="15119" max="15119" width="14.28515625" style="318" bestFit="1" customWidth="1"/>
    <col min="15120" max="15120" width="15" style="318" bestFit="1" customWidth="1"/>
    <col min="15121" max="15123" width="9.140625" style="318"/>
    <col min="15124" max="15124" width="32.5703125" style="318" customWidth="1"/>
    <col min="15125" max="15125" width="16.85546875" style="318" bestFit="1" customWidth="1"/>
    <col min="15126" max="15361" width="9.140625" style="318"/>
    <col min="15362" max="15362" width="16.5703125" style="318" customWidth="1"/>
    <col min="15363" max="15363" width="17.140625" style="318" customWidth="1"/>
    <col min="15364" max="15364" width="16.7109375" style="318" bestFit="1" customWidth="1"/>
    <col min="15365" max="15366" width="14" style="318" customWidth="1"/>
    <col min="15367" max="15367" width="16.42578125" style="318" customWidth="1"/>
    <col min="15368" max="15368" width="7.140625" style="318" customWidth="1"/>
    <col min="15369" max="15369" width="14" style="318" customWidth="1"/>
    <col min="15370" max="15370" width="26.5703125" style="318" customWidth="1"/>
    <col min="15371" max="15371" width="16.42578125" style="318" customWidth="1"/>
    <col min="15372" max="15373" width="14" style="318" customWidth="1"/>
    <col min="15374" max="15374" width="17" style="318" bestFit="1" customWidth="1"/>
    <col min="15375" max="15375" width="14.28515625" style="318" bestFit="1" customWidth="1"/>
    <col min="15376" max="15376" width="15" style="318" bestFit="1" customWidth="1"/>
    <col min="15377" max="15379" width="9.140625" style="318"/>
    <col min="15380" max="15380" width="32.5703125" style="318" customWidth="1"/>
    <col min="15381" max="15381" width="16.85546875" style="318" bestFit="1" customWidth="1"/>
    <col min="15382" max="15617" width="9.140625" style="318"/>
    <col min="15618" max="15618" width="16.5703125" style="318" customWidth="1"/>
    <col min="15619" max="15619" width="17.140625" style="318" customWidth="1"/>
    <col min="15620" max="15620" width="16.7109375" style="318" bestFit="1" customWidth="1"/>
    <col min="15621" max="15622" width="14" style="318" customWidth="1"/>
    <col min="15623" max="15623" width="16.42578125" style="318" customWidth="1"/>
    <col min="15624" max="15624" width="7.140625" style="318" customWidth="1"/>
    <col min="15625" max="15625" width="14" style="318" customWidth="1"/>
    <col min="15626" max="15626" width="26.5703125" style="318" customWidth="1"/>
    <col min="15627" max="15627" width="16.42578125" style="318" customWidth="1"/>
    <col min="15628" max="15629" width="14" style="318" customWidth="1"/>
    <col min="15630" max="15630" width="17" style="318" bestFit="1" customWidth="1"/>
    <col min="15631" max="15631" width="14.28515625" style="318" bestFit="1" customWidth="1"/>
    <col min="15632" max="15632" width="15" style="318" bestFit="1" customWidth="1"/>
    <col min="15633" max="15635" width="9.140625" style="318"/>
    <col min="15636" max="15636" width="32.5703125" style="318" customWidth="1"/>
    <col min="15637" max="15637" width="16.85546875" style="318" bestFit="1" customWidth="1"/>
    <col min="15638" max="15873" width="9.140625" style="318"/>
    <col min="15874" max="15874" width="16.5703125" style="318" customWidth="1"/>
    <col min="15875" max="15875" width="17.140625" style="318" customWidth="1"/>
    <col min="15876" max="15876" width="16.7109375" style="318" bestFit="1" customWidth="1"/>
    <col min="15877" max="15878" width="14" style="318" customWidth="1"/>
    <col min="15879" max="15879" width="16.42578125" style="318" customWidth="1"/>
    <col min="15880" max="15880" width="7.140625" style="318" customWidth="1"/>
    <col min="15881" max="15881" width="14" style="318" customWidth="1"/>
    <col min="15882" max="15882" width="26.5703125" style="318" customWidth="1"/>
    <col min="15883" max="15883" width="16.42578125" style="318" customWidth="1"/>
    <col min="15884" max="15885" width="14" style="318" customWidth="1"/>
    <col min="15886" max="15886" width="17" style="318" bestFit="1" customWidth="1"/>
    <col min="15887" max="15887" width="14.28515625" style="318" bestFit="1" customWidth="1"/>
    <col min="15888" max="15888" width="15" style="318" bestFit="1" customWidth="1"/>
    <col min="15889" max="15891" width="9.140625" style="318"/>
    <col min="15892" max="15892" width="32.5703125" style="318" customWidth="1"/>
    <col min="15893" max="15893" width="16.85546875" style="318" bestFit="1" customWidth="1"/>
    <col min="15894" max="16129" width="9.140625" style="318"/>
    <col min="16130" max="16130" width="16.5703125" style="318" customWidth="1"/>
    <col min="16131" max="16131" width="17.140625" style="318" customWidth="1"/>
    <col min="16132" max="16132" width="16.7109375" style="318" bestFit="1" customWidth="1"/>
    <col min="16133" max="16134" width="14" style="318" customWidth="1"/>
    <col min="16135" max="16135" width="16.42578125" style="318" customWidth="1"/>
    <col min="16136" max="16136" width="7.140625" style="318" customWidth="1"/>
    <col min="16137" max="16137" width="14" style="318" customWidth="1"/>
    <col min="16138" max="16138" width="26.5703125" style="318" customWidth="1"/>
    <col min="16139" max="16139" width="16.42578125" style="318" customWidth="1"/>
    <col min="16140" max="16141" width="14" style="318" customWidth="1"/>
    <col min="16142" max="16142" width="17" style="318" bestFit="1" customWidth="1"/>
    <col min="16143" max="16143" width="14.28515625" style="318" bestFit="1" customWidth="1"/>
    <col min="16144" max="16144" width="15" style="318" bestFit="1" customWidth="1"/>
    <col min="16145" max="16147" width="9.140625" style="318"/>
    <col min="16148" max="16148" width="32.5703125" style="318" customWidth="1"/>
    <col min="16149" max="16149" width="16.85546875" style="318" bestFit="1" customWidth="1"/>
    <col min="16150" max="16384" width="9.140625" style="318"/>
  </cols>
  <sheetData>
    <row r="1" spans="1:14" ht="14.25" customHeight="1" x14ac:dyDescent="0.2">
      <c r="A1" s="478" t="s">
        <v>1122</v>
      </c>
      <c r="B1" s="477">
        <v>44197</v>
      </c>
      <c r="C1" s="476"/>
      <c r="D1" s="480" t="s">
        <v>1125</v>
      </c>
      <c r="E1" s="476"/>
      <c r="F1" s="490">
        <v>44197</v>
      </c>
      <c r="G1" s="479"/>
      <c r="H1" s="354"/>
      <c r="I1" s="353"/>
      <c r="J1" s="360"/>
    </row>
    <row r="2" spans="1:14" ht="15" x14ac:dyDescent="0.25">
      <c r="A2" s="492" t="s">
        <v>1120</v>
      </c>
      <c r="B2" s="493"/>
      <c r="C2" s="515"/>
      <c r="D2" s="515"/>
      <c r="H2" s="362"/>
      <c r="I2" s="362"/>
      <c r="J2" s="320"/>
      <c r="K2" s="320"/>
      <c r="L2" s="320"/>
      <c r="M2" s="320"/>
    </row>
    <row r="3" spans="1:14" ht="15" x14ac:dyDescent="0.25">
      <c r="A3" s="494" t="s">
        <v>1121</v>
      </c>
      <c r="B3" s="495"/>
      <c r="E3" s="321"/>
      <c r="H3" s="362"/>
      <c r="I3" s="362"/>
    </row>
    <row r="4" spans="1:14" ht="45" x14ac:dyDescent="0.2">
      <c r="A4" s="443" t="s">
        <v>1034</v>
      </c>
      <c r="B4" s="404" t="s">
        <v>1102</v>
      </c>
      <c r="C4" s="475" t="s">
        <v>1017</v>
      </c>
      <c r="E4" s="321" t="s">
        <v>1020</v>
      </c>
      <c r="F4" s="321" t="s">
        <v>1019</v>
      </c>
      <c r="G4" s="321" t="s">
        <v>1029</v>
      </c>
      <c r="H4" s="363" t="s">
        <v>1037</v>
      </c>
      <c r="I4" s="364" t="s">
        <v>1035</v>
      </c>
      <c r="J4" s="377" t="s">
        <v>1070</v>
      </c>
    </row>
    <row r="5" spans="1:14" ht="2.25" customHeight="1" x14ac:dyDescent="0.2">
      <c r="A5" s="357"/>
      <c r="B5" s="357"/>
      <c r="C5" s="319"/>
      <c r="E5" s="321"/>
      <c r="F5" s="321"/>
      <c r="G5" s="321"/>
      <c r="H5" s="363"/>
      <c r="I5" s="364"/>
      <c r="J5" s="377"/>
    </row>
    <row r="6" spans="1:14" x14ac:dyDescent="0.2">
      <c r="A6" s="356"/>
      <c r="B6" s="355">
        <v>8</v>
      </c>
      <c r="C6" s="444" t="s">
        <v>1073</v>
      </c>
      <c r="D6" s="390"/>
      <c r="E6" s="391"/>
      <c r="F6" s="392"/>
      <c r="G6" s="393"/>
      <c r="H6" s="363"/>
      <c r="I6" s="365" t="s">
        <v>1036</v>
      </c>
    </row>
    <row r="7" spans="1:14" s="322" customFormat="1" ht="12.95" customHeight="1" x14ac:dyDescent="0.2">
      <c r="A7" s="356">
        <v>1</v>
      </c>
      <c r="B7" s="355">
        <v>9</v>
      </c>
      <c r="C7" s="445" t="s">
        <v>1021</v>
      </c>
      <c r="D7" s="388"/>
      <c r="E7" s="412"/>
      <c r="F7" s="352">
        <v>1</v>
      </c>
      <c r="G7" s="439">
        <f>E7*F7</f>
        <v>0</v>
      </c>
      <c r="H7" s="359" t="s">
        <v>1039</v>
      </c>
      <c r="I7" s="359" t="s">
        <v>1038</v>
      </c>
    </row>
    <row r="8" spans="1:14" ht="12.95" customHeight="1" x14ac:dyDescent="0.2">
      <c r="A8" s="356"/>
      <c r="B8" s="355">
        <v>9</v>
      </c>
      <c r="C8" s="446" t="s">
        <v>1022</v>
      </c>
      <c r="D8" s="388"/>
      <c r="E8" s="471"/>
      <c r="F8" s="352"/>
      <c r="G8" s="471"/>
      <c r="H8" s="318"/>
      <c r="I8" s="318"/>
    </row>
    <row r="9" spans="1:14" ht="12.95" customHeight="1" x14ac:dyDescent="0.2">
      <c r="A9" s="356">
        <v>2</v>
      </c>
      <c r="B9" s="355">
        <v>9</v>
      </c>
      <c r="C9" s="506" t="s">
        <v>1095</v>
      </c>
      <c r="D9" s="505"/>
      <c r="E9" s="412"/>
      <c r="F9" s="352">
        <v>0</v>
      </c>
      <c r="G9" s="439">
        <f>E9*F9</f>
        <v>0</v>
      </c>
      <c r="H9" s="375"/>
      <c r="I9" s="361" t="s">
        <v>1076</v>
      </c>
    </row>
    <row r="10" spans="1:14" ht="12.95" customHeight="1" x14ac:dyDescent="0.2">
      <c r="A10" s="356">
        <v>3</v>
      </c>
      <c r="B10" s="355">
        <v>9</v>
      </c>
      <c r="C10" s="506" t="s">
        <v>1096</v>
      </c>
      <c r="D10" s="505"/>
      <c r="E10" s="412"/>
      <c r="F10" s="352">
        <v>1</v>
      </c>
      <c r="G10" s="439">
        <f>F10*E10</f>
        <v>0</v>
      </c>
      <c r="H10" s="375" t="s">
        <v>1063</v>
      </c>
      <c r="I10" s="361" t="s">
        <v>1038</v>
      </c>
    </row>
    <row r="11" spans="1:14" ht="12.95" customHeight="1" x14ac:dyDescent="0.2">
      <c r="A11" s="356"/>
      <c r="B11" s="355"/>
      <c r="C11" s="447" t="s">
        <v>1097</v>
      </c>
      <c r="D11" s="394"/>
      <c r="E11" s="437">
        <f>+E7+E9+E10</f>
        <v>0</v>
      </c>
      <c r="F11" s="394"/>
      <c r="G11" s="439">
        <f>G7+G9+G10</f>
        <v>0</v>
      </c>
      <c r="H11" s="366"/>
      <c r="I11" s="373"/>
    </row>
    <row r="12" spans="1:14" s="383" customFormat="1" x14ac:dyDescent="0.2">
      <c r="A12" s="356"/>
      <c r="B12" s="355"/>
      <c r="C12" s="448" t="s">
        <v>1119</v>
      </c>
      <c r="D12" s="395"/>
      <c r="E12" s="471"/>
      <c r="F12" s="396"/>
      <c r="G12" s="471"/>
      <c r="H12" s="381"/>
      <c r="I12" s="382"/>
      <c r="N12" s="384"/>
    </row>
    <row r="13" spans="1:14" ht="12.95" customHeight="1" x14ac:dyDescent="0.2">
      <c r="A13" s="356">
        <v>4</v>
      </c>
      <c r="B13" s="355">
        <v>9</v>
      </c>
      <c r="C13" s="502" t="s">
        <v>1100</v>
      </c>
      <c r="D13" s="503"/>
      <c r="E13" s="412"/>
      <c r="F13" s="352">
        <v>1</v>
      </c>
      <c r="G13" s="439">
        <f>E13*F13</f>
        <v>0</v>
      </c>
      <c r="H13" s="359"/>
      <c r="I13" s="359" t="s">
        <v>1040</v>
      </c>
    </row>
    <row r="14" spans="1:14" ht="12.95" customHeight="1" x14ac:dyDescent="0.2">
      <c r="A14" s="356">
        <v>5</v>
      </c>
      <c r="B14" s="355">
        <v>9</v>
      </c>
      <c r="C14" s="449" t="s">
        <v>1101</v>
      </c>
      <c r="D14" s="345"/>
      <c r="E14" s="412"/>
      <c r="F14" s="352">
        <v>1</v>
      </c>
      <c r="G14" s="439">
        <f>E14*F14</f>
        <v>0</v>
      </c>
      <c r="H14" s="359"/>
      <c r="I14" s="359" t="s">
        <v>1040</v>
      </c>
    </row>
    <row r="15" spans="1:14" ht="12.95" customHeight="1" x14ac:dyDescent="0.2">
      <c r="A15" s="356">
        <v>6</v>
      </c>
      <c r="B15" s="355">
        <v>9</v>
      </c>
      <c r="C15" s="498" t="s">
        <v>1071</v>
      </c>
      <c r="D15" s="499"/>
      <c r="E15" s="412"/>
      <c r="F15" s="397">
        <v>1</v>
      </c>
      <c r="G15" s="439">
        <f>E15*F15</f>
        <v>0</v>
      </c>
      <c r="H15" s="372" t="s">
        <v>1062</v>
      </c>
      <c r="I15" s="359" t="s">
        <v>1040</v>
      </c>
    </row>
    <row r="16" spans="1:14" x14ac:dyDescent="0.2">
      <c r="A16" s="356"/>
      <c r="B16" s="355"/>
      <c r="C16" s="507" t="s">
        <v>1115</v>
      </c>
      <c r="D16" s="508"/>
      <c r="E16" s="471"/>
      <c r="F16" s="398"/>
      <c r="G16" s="471"/>
      <c r="H16" s="372"/>
      <c r="I16" s="359"/>
    </row>
    <row r="17" spans="1:9" ht="12.95" customHeight="1" x14ac:dyDescent="0.2">
      <c r="A17" s="356">
        <v>7</v>
      </c>
      <c r="B17" s="355">
        <v>10</v>
      </c>
      <c r="C17" s="500" t="s">
        <v>1098</v>
      </c>
      <c r="D17" s="501"/>
      <c r="E17" s="412"/>
      <c r="F17" s="352">
        <v>0.94999999999999984</v>
      </c>
      <c r="G17" s="439">
        <f>E17*F17</f>
        <v>0</v>
      </c>
      <c r="H17" s="372" t="s">
        <v>1059</v>
      </c>
      <c r="I17" s="380" t="s">
        <v>1079</v>
      </c>
    </row>
    <row r="18" spans="1:9" ht="12.95" customHeight="1" x14ac:dyDescent="0.2">
      <c r="A18" s="356">
        <v>8</v>
      </c>
      <c r="B18" s="355">
        <v>11</v>
      </c>
      <c r="C18" s="500" t="s">
        <v>1099</v>
      </c>
      <c r="D18" s="501"/>
      <c r="E18" s="412"/>
      <c r="F18" s="352">
        <v>0.89999999999999991</v>
      </c>
      <c r="G18" s="439">
        <f>E18*F18</f>
        <v>0</v>
      </c>
      <c r="H18" s="372" t="s">
        <v>1061</v>
      </c>
      <c r="I18" s="380" t="s">
        <v>1078</v>
      </c>
    </row>
    <row r="19" spans="1:9" ht="12.95" customHeight="1" x14ac:dyDescent="0.2">
      <c r="A19" s="356">
        <v>9</v>
      </c>
      <c r="B19" s="355">
        <v>11</v>
      </c>
      <c r="C19" s="504" t="s">
        <v>1072</v>
      </c>
      <c r="D19" s="505"/>
      <c r="E19" s="412"/>
      <c r="F19" s="352">
        <v>0.9</v>
      </c>
      <c r="G19" s="439">
        <f t="shared" ref="G19" si="0">E19*F19</f>
        <v>0</v>
      </c>
      <c r="H19" s="374" t="s">
        <v>1058</v>
      </c>
      <c r="I19" s="343" t="s">
        <v>1078</v>
      </c>
    </row>
    <row r="20" spans="1:9" ht="12.95" customHeight="1" x14ac:dyDescent="0.2">
      <c r="A20" s="356">
        <v>10</v>
      </c>
      <c r="B20" s="355">
        <v>11</v>
      </c>
      <c r="C20" s="394" t="s">
        <v>1077</v>
      </c>
      <c r="D20" s="394"/>
      <c r="E20" s="412"/>
      <c r="F20" s="397">
        <v>0.9</v>
      </c>
      <c r="G20" s="439">
        <f>E20*F20</f>
        <v>0</v>
      </c>
      <c r="H20" s="367"/>
      <c r="I20" s="367"/>
    </row>
    <row r="21" spans="1:9" x14ac:dyDescent="0.2">
      <c r="A21" s="356"/>
      <c r="B21" s="355"/>
      <c r="C21" s="448" t="s">
        <v>1074</v>
      </c>
      <c r="D21" s="399"/>
      <c r="E21" s="471"/>
      <c r="F21" s="398"/>
      <c r="G21" s="471"/>
      <c r="H21" s="367"/>
      <c r="I21" s="367"/>
    </row>
    <row r="22" spans="1:9" ht="12.95" customHeight="1" x14ac:dyDescent="0.2">
      <c r="A22" s="356">
        <v>11</v>
      </c>
      <c r="B22" s="355">
        <v>12</v>
      </c>
      <c r="C22" s="504" t="s">
        <v>1075</v>
      </c>
      <c r="D22" s="505"/>
      <c r="E22" s="412"/>
      <c r="F22" s="352">
        <v>0.5</v>
      </c>
      <c r="G22" s="439">
        <f t="shared" ref="G22:G24" si="1">E22*F22</f>
        <v>0</v>
      </c>
      <c r="H22" s="376" t="s">
        <v>1064</v>
      </c>
      <c r="I22" s="359" t="s">
        <v>1065</v>
      </c>
    </row>
    <row r="23" spans="1:9" ht="12.95" customHeight="1" x14ac:dyDescent="0.2">
      <c r="A23" s="356">
        <v>12</v>
      </c>
      <c r="B23" s="355">
        <v>12</v>
      </c>
      <c r="C23" s="512" t="s">
        <v>1114</v>
      </c>
      <c r="D23" s="501"/>
      <c r="E23" s="412"/>
      <c r="F23" s="352">
        <v>0.5</v>
      </c>
      <c r="G23" s="439">
        <f t="shared" si="1"/>
        <v>0</v>
      </c>
      <c r="H23" s="376"/>
      <c r="I23" s="359"/>
    </row>
    <row r="24" spans="1:9" ht="12.95" customHeight="1" x14ac:dyDescent="0.2">
      <c r="A24" s="356">
        <v>13</v>
      </c>
      <c r="B24" s="355">
        <v>12</v>
      </c>
      <c r="C24" s="388" t="s">
        <v>1080</v>
      </c>
      <c r="D24" s="388"/>
      <c r="E24" s="412"/>
      <c r="F24" s="352">
        <v>0.5</v>
      </c>
      <c r="G24" s="439">
        <f t="shared" si="1"/>
        <v>0</v>
      </c>
      <c r="H24" s="359"/>
      <c r="I24" s="359" t="s">
        <v>1041</v>
      </c>
    </row>
    <row r="25" spans="1:9" ht="27" customHeight="1" x14ac:dyDescent="0.2">
      <c r="A25" s="356">
        <v>14</v>
      </c>
      <c r="B25" s="355">
        <v>12</v>
      </c>
      <c r="C25" s="498" t="s">
        <v>1081</v>
      </c>
      <c r="D25" s="509"/>
      <c r="E25" s="412"/>
      <c r="F25" s="441">
        <v>0.5</v>
      </c>
      <c r="G25" s="439">
        <f t="shared" ref="G25" si="2">E25*F25</f>
        <v>0</v>
      </c>
      <c r="H25" s="361"/>
      <c r="I25" s="361" t="s">
        <v>1042</v>
      </c>
    </row>
    <row r="26" spans="1:9" ht="13.5" customHeight="1" x14ac:dyDescent="0.2">
      <c r="A26" s="356"/>
      <c r="B26" s="355"/>
      <c r="E26" s="421"/>
      <c r="G26" s="439"/>
      <c r="H26" s="362"/>
      <c r="I26" s="362"/>
    </row>
    <row r="27" spans="1:9" ht="12" customHeight="1" x14ac:dyDescent="0.2">
      <c r="A27" s="356">
        <v>15</v>
      </c>
      <c r="B27" s="355">
        <v>13</v>
      </c>
      <c r="C27" s="450" t="s">
        <v>1083</v>
      </c>
      <c r="D27" s="400"/>
      <c r="E27" s="412"/>
      <c r="F27" s="473">
        <v>0</v>
      </c>
      <c r="G27" s="439">
        <f t="shared" ref="G27" si="3">E27*F27</f>
        <v>0</v>
      </c>
      <c r="H27" s="359" t="s">
        <v>1066</v>
      </c>
      <c r="I27" s="359" t="s">
        <v>1082</v>
      </c>
    </row>
    <row r="28" spans="1:9" ht="0.75" customHeight="1" x14ac:dyDescent="0.2">
      <c r="A28" s="457"/>
      <c r="B28" s="458"/>
      <c r="C28" s="378"/>
      <c r="D28" s="378"/>
      <c r="E28" s="383"/>
      <c r="G28" s="383"/>
      <c r="H28" s="368"/>
      <c r="I28" s="368"/>
    </row>
    <row r="29" spans="1:9" ht="0.75" customHeight="1" thickBot="1" x14ac:dyDescent="0.25">
      <c r="A29" s="459"/>
      <c r="B29" s="459"/>
      <c r="C29" s="378"/>
      <c r="D29" s="378"/>
      <c r="E29" s="438"/>
      <c r="F29" s="325"/>
      <c r="G29" s="440"/>
      <c r="H29" s="367"/>
      <c r="I29" s="367"/>
    </row>
    <row r="30" spans="1:9" ht="13.5" thickBot="1" x14ac:dyDescent="0.25">
      <c r="A30" s="459"/>
      <c r="B30" s="459"/>
      <c r="C30" s="460" t="s">
        <v>1069</v>
      </c>
      <c r="D30" s="379"/>
      <c r="E30" s="491">
        <f>SUM(E11:E27)</f>
        <v>0</v>
      </c>
      <c r="F30" s="472"/>
      <c r="G30" s="442">
        <f>SUM(G11:G27)</f>
        <v>0</v>
      </c>
      <c r="H30" s="369"/>
      <c r="I30" s="369"/>
    </row>
    <row r="31" spans="1:9" x14ac:dyDescent="0.2">
      <c r="A31" s="459"/>
      <c r="B31" s="459"/>
      <c r="E31" s="438"/>
      <c r="F31" s="397"/>
      <c r="G31" s="440"/>
      <c r="H31" s="367"/>
      <c r="I31" s="367"/>
    </row>
    <row r="32" spans="1:9" ht="14.25" x14ac:dyDescent="0.2">
      <c r="A32" s="356"/>
      <c r="B32" s="355" t="s">
        <v>1123</v>
      </c>
      <c r="C32" s="461" t="s">
        <v>1018</v>
      </c>
      <c r="D32" s="462"/>
      <c r="E32" s="463"/>
      <c r="F32" s="464"/>
      <c r="G32" s="465"/>
      <c r="H32" s="370"/>
      <c r="I32" s="370"/>
    </row>
    <row r="33" spans="1:16" x14ac:dyDescent="0.2">
      <c r="A33" s="356"/>
      <c r="B33" s="355"/>
      <c r="C33" s="466" t="s">
        <v>1027</v>
      </c>
      <c r="D33" s="467"/>
      <c r="E33" s="468"/>
      <c r="F33" s="469"/>
      <c r="G33" s="470"/>
      <c r="H33" s="363"/>
      <c r="I33" s="363"/>
    </row>
    <row r="34" spans="1:16" ht="12.95" customHeight="1" x14ac:dyDescent="0.2">
      <c r="A34" s="356">
        <v>15</v>
      </c>
      <c r="B34" s="355">
        <v>24</v>
      </c>
      <c r="C34" s="390" t="s">
        <v>1044</v>
      </c>
      <c r="D34" s="389"/>
      <c r="E34" s="412"/>
      <c r="F34" s="413">
        <v>0</v>
      </c>
      <c r="G34" s="414">
        <f t="shared" ref="G34:G48" si="4">E34*F34</f>
        <v>0</v>
      </c>
      <c r="H34" s="359"/>
      <c r="I34" s="359"/>
      <c r="P34" s="328"/>
    </row>
    <row r="35" spans="1:16" ht="12.95" customHeight="1" x14ac:dyDescent="0.2">
      <c r="A35" s="482">
        <v>16</v>
      </c>
      <c r="B35" s="482"/>
      <c r="C35" s="486" t="s">
        <v>1124</v>
      </c>
      <c r="D35" s="483"/>
      <c r="E35" s="489"/>
      <c r="F35" s="484"/>
      <c r="G35" s="485"/>
      <c r="H35" s="359"/>
      <c r="I35" s="359"/>
      <c r="P35" s="328"/>
    </row>
    <row r="36" spans="1:16" ht="12.95" customHeight="1" x14ac:dyDescent="0.2">
      <c r="A36" s="356">
        <v>17</v>
      </c>
      <c r="B36" s="355">
        <v>24</v>
      </c>
      <c r="C36" s="345" t="s">
        <v>1108</v>
      </c>
      <c r="D36" s="402"/>
      <c r="E36" s="412"/>
      <c r="F36" s="415">
        <v>0</v>
      </c>
      <c r="G36" s="414">
        <f t="shared" si="4"/>
        <v>0</v>
      </c>
      <c r="H36" s="359"/>
      <c r="I36" s="359"/>
      <c r="L36" s="329"/>
      <c r="M36" s="325"/>
      <c r="N36" s="324"/>
    </row>
    <row r="37" spans="1:16" ht="12.95" customHeight="1" x14ac:dyDescent="0.2">
      <c r="A37" s="356">
        <v>18</v>
      </c>
      <c r="B37" s="355">
        <v>25</v>
      </c>
      <c r="C37" s="345" t="s">
        <v>1109</v>
      </c>
      <c r="D37" s="402"/>
      <c r="E37" s="412"/>
      <c r="F37" s="415">
        <v>0.05</v>
      </c>
      <c r="G37" s="414">
        <f t="shared" si="4"/>
        <v>0</v>
      </c>
      <c r="H37" s="372" t="s">
        <v>1046</v>
      </c>
      <c r="I37" s="359" t="s">
        <v>1045</v>
      </c>
      <c r="J37" s="318" t="s">
        <v>1067</v>
      </c>
      <c r="L37" s="329"/>
      <c r="M37" s="325"/>
      <c r="N37" s="324"/>
    </row>
    <row r="38" spans="1:16" ht="12" customHeight="1" x14ac:dyDescent="0.2">
      <c r="A38" s="356"/>
      <c r="B38" s="355"/>
      <c r="C38" s="344" t="s">
        <v>1028</v>
      </c>
      <c r="D38" s="402"/>
      <c r="E38" s="416"/>
      <c r="F38" s="415"/>
      <c r="G38" s="471"/>
      <c r="H38" s="372"/>
      <c r="I38" s="359"/>
      <c r="L38" s="329"/>
      <c r="M38" s="325"/>
      <c r="N38" s="324"/>
    </row>
    <row r="39" spans="1:16" ht="12.95" customHeight="1" x14ac:dyDescent="0.2">
      <c r="A39" s="356">
        <v>19</v>
      </c>
      <c r="B39" s="355">
        <v>27</v>
      </c>
      <c r="C39" s="345" t="s">
        <v>1116</v>
      </c>
      <c r="D39" s="402"/>
      <c r="E39" s="412"/>
      <c r="F39" s="415">
        <v>0.15</v>
      </c>
      <c r="G39" s="414">
        <f t="shared" si="4"/>
        <v>0</v>
      </c>
      <c r="H39" s="372" t="s">
        <v>1047</v>
      </c>
      <c r="I39" s="359" t="s">
        <v>1048</v>
      </c>
      <c r="J39" s="337"/>
      <c r="L39" s="329"/>
      <c r="M39" s="331"/>
      <c r="N39" s="329"/>
    </row>
    <row r="40" spans="1:16" ht="12.95" customHeight="1" x14ac:dyDescent="0.2">
      <c r="A40" s="356"/>
      <c r="B40" s="355"/>
      <c r="C40" s="344" t="s">
        <v>1107</v>
      </c>
      <c r="D40" s="401"/>
      <c r="E40" s="416"/>
      <c r="F40" s="415"/>
      <c r="G40" s="471"/>
      <c r="H40" s="372"/>
      <c r="I40" s="359"/>
      <c r="J40" s="337"/>
      <c r="L40" s="329"/>
      <c r="M40" s="323"/>
      <c r="N40" s="324"/>
    </row>
    <row r="41" spans="1:16" ht="12.95" customHeight="1" x14ac:dyDescent="0.2">
      <c r="A41" s="356">
        <v>20</v>
      </c>
      <c r="B41" s="355">
        <v>28</v>
      </c>
      <c r="C41" s="345" t="s">
        <v>1110</v>
      </c>
      <c r="D41" s="401"/>
      <c r="E41" s="412"/>
      <c r="F41" s="415">
        <v>0.5</v>
      </c>
      <c r="G41" s="414">
        <f t="shared" si="4"/>
        <v>0</v>
      </c>
      <c r="H41" s="359"/>
      <c r="I41" s="359" t="s">
        <v>1050</v>
      </c>
      <c r="J41" s="322"/>
      <c r="K41" s="322"/>
      <c r="L41" s="333"/>
      <c r="M41" s="323"/>
      <c r="N41" s="329"/>
    </row>
    <row r="42" spans="1:16" ht="12.95" customHeight="1" x14ac:dyDescent="0.2">
      <c r="A42" s="356">
        <v>21</v>
      </c>
      <c r="B42" s="355">
        <v>28</v>
      </c>
      <c r="C42" s="345" t="s">
        <v>1117</v>
      </c>
      <c r="D42" s="401"/>
      <c r="E42" s="412"/>
      <c r="F42" s="415">
        <v>0.5</v>
      </c>
      <c r="G42" s="414">
        <f t="shared" si="4"/>
        <v>0</v>
      </c>
      <c r="H42" s="359"/>
      <c r="I42" s="359"/>
      <c r="J42" s="322"/>
      <c r="K42" s="322"/>
      <c r="L42" s="333"/>
      <c r="M42" s="323"/>
      <c r="N42" s="329"/>
    </row>
    <row r="43" spans="1:16" ht="12.95" customHeight="1" x14ac:dyDescent="0.2">
      <c r="A43" s="356"/>
      <c r="B43" s="355"/>
      <c r="C43" s="344" t="s">
        <v>1112</v>
      </c>
      <c r="D43" s="401"/>
      <c r="E43" s="416"/>
      <c r="F43" s="415"/>
      <c r="G43" s="471"/>
      <c r="H43" s="359"/>
      <c r="I43" s="359"/>
      <c r="J43" s="322"/>
      <c r="K43" s="322"/>
      <c r="L43" s="333"/>
      <c r="M43" s="323"/>
      <c r="N43" s="329"/>
    </row>
    <row r="44" spans="1:16" ht="12.95" customHeight="1" x14ac:dyDescent="0.2">
      <c r="A44" s="356"/>
      <c r="B44" s="355">
        <v>26</v>
      </c>
      <c r="C44" s="345" t="s">
        <v>1113</v>
      </c>
      <c r="D44" s="401"/>
      <c r="E44" s="412"/>
      <c r="F44" s="415">
        <v>0.1</v>
      </c>
      <c r="G44" s="414">
        <f t="shared" si="4"/>
        <v>0</v>
      </c>
      <c r="H44" s="359"/>
      <c r="I44" s="359"/>
      <c r="J44" s="322"/>
      <c r="K44" s="322"/>
      <c r="L44" s="333"/>
      <c r="M44" s="323"/>
      <c r="N44" s="329"/>
    </row>
    <row r="45" spans="1:16" ht="12.95" customHeight="1" x14ac:dyDescent="0.2">
      <c r="A45" s="356"/>
      <c r="B45" s="355">
        <v>27</v>
      </c>
      <c r="C45" s="345" t="s">
        <v>1113</v>
      </c>
      <c r="D45" s="401"/>
      <c r="E45" s="412"/>
      <c r="F45" s="415">
        <v>0.15</v>
      </c>
      <c r="G45" s="414">
        <f t="shared" si="4"/>
        <v>0</v>
      </c>
      <c r="H45" s="359"/>
      <c r="I45" s="359"/>
      <c r="J45" s="322"/>
      <c r="K45" s="322"/>
      <c r="L45" s="333"/>
      <c r="M45" s="323"/>
      <c r="N45" s="329"/>
    </row>
    <row r="46" spans="1:16" ht="12.95" customHeight="1" x14ac:dyDescent="0.2">
      <c r="A46" s="356">
        <v>22</v>
      </c>
      <c r="B46" s="355">
        <v>28</v>
      </c>
      <c r="C46" s="345" t="s">
        <v>1030</v>
      </c>
      <c r="D46" s="401"/>
      <c r="E46" s="412"/>
      <c r="F46" s="417">
        <v>0.5</v>
      </c>
      <c r="G46" s="414">
        <f t="shared" si="4"/>
        <v>0</v>
      </c>
      <c r="H46" s="359"/>
      <c r="I46" s="359" t="s">
        <v>1049</v>
      </c>
      <c r="J46" s="334"/>
      <c r="L46" s="335"/>
      <c r="M46" s="325"/>
      <c r="N46" s="324"/>
    </row>
    <row r="47" spans="1:16" ht="12.95" customHeight="1" x14ac:dyDescent="0.2">
      <c r="A47" s="356">
        <v>22</v>
      </c>
      <c r="B47" s="355">
        <v>28</v>
      </c>
      <c r="C47" s="451" t="s">
        <v>1111</v>
      </c>
      <c r="D47" s="405"/>
      <c r="E47" s="412"/>
      <c r="F47" s="418">
        <v>0.5</v>
      </c>
      <c r="G47" s="414">
        <f t="shared" si="4"/>
        <v>0</v>
      </c>
      <c r="H47" s="361" t="s">
        <v>1060</v>
      </c>
      <c r="I47" s="361" t="s">
        <v>1057</v>
      </c>
      <c r="J47" s="334"/>
      <c r="L47" s="335"/>
      <c r="M47" s="332"/>
      <c r="N47" s="324"/>
    </row>
    <row r="48" spans="1:16" x14ac:dyDescent="0.2">
      <c r="A48" s="356"/>
      <c r="B48" s="355"/>
      <c r="C48" s="510" t="s">
        <v>1084</v>
      </c>
      <c r="D48" s="511"/>
      <c r="E48" s="416"/>
      <c r="F48" s="419"/>
      <c r="G48" s="420">
        <f t="shared" si="4"/>
        <v>0</v>
      </c>
      <c r="H48" s="361"/>
      <c r="I48" s="361"/>
      <c r="J48" s="334"/>
      <c r="L48" s="335"/>
      <c r="M48" s="332"/>
      <c r="N48" s="324"/>
    </row>
    <row r="49" spans="1:14" ht="12.75" customHeight="1" x14ac:dyDescent="0.2">
      <c r="A49" s="356">
        <v>23</v>
      </c>
      <c r="B49" s="355">
        <v>28</v>
      </c>
      <c r="C49" s="344" t="s">
        <v>1014</v>
      </c>
      <c r="D49" s="487"/>
      <c r="E49" s="412"/>
      <c r="F49" s="417">
        <v>0.5</v>
      </c>
      <c r="G49" s="414">
        <f>E49*F49</f>
        <v>0</v>
      </c>
      <c r="H49" s="359"/>
      <c r="I49" s="359" t="s">
        <v>1054</v>
      </c>
      <c r="J49" s="334"/>
      <c r="L49" s="335"/>
      <c r="M49" s="325"/>
      <c r="N49" s="324"/>
    </row>
    <row r="50" spans="1:14" x14ac:dyDescent="0.2">
      <c r="A50" s="356">
        <v>24</v>
      </c>
      <c r="B50" s="355">
        <v>28</v>
      </c>
      <c r="C50" s="344" t="s">
        <v>1015</v>
      </c>
      <c r="D50" s="487"/>
      <c r="E50" s="412"/>
      <c r="F50" s="417">
        <v>0.5</v>
      </c>
      <c r="G50" s="414">
        <f>E50*F50</f>
        <v>0</v>
      </c>
      <c r="H50" s="359"/>
      <c r="I50" s="359" t="s">
        <v>1054</v>
      </c>
      <c r="J50" s="334"/>
      <c r="L50" s="335"/>
      <c r="M50" s="332"/>
      <c r="N50" s="324"/>
    </row>
    <row r="51" spans="1:14" ht="12.75" hidden="1" customHeight="1" x14ac:dyDescent="0.2">
      <c r="A51" s="356"/>
      <c r="B51" s="355"/>
      <c r="C51" s="345"/>
      <c r="D51" s="401"/>
      <c r="E51" s="432"/>
      <c r="F51" s="433"/>
      <c r="G51" s="434"/>
      <c r="H51" s="359"/>
      <c r="I51" s="359" t="s">
        <v>1054</v>
      </c>
      <c r="J51" s="334"/>
      <c r="L51" s="329"/>
      <c r="M51" s="325"/>
      <c r="N51" s="324"/>
    </row>
    <row r="52" spans="1:14" ht="12.75" customHeight="1" x14ac:dyDescent="0.2">
      <c r="A52" s="356">
        <v>25</v>
      </c>
      <c r="B52" s="355">
        <v>28</v>
      </c>
      <c r="C52" s="344" t="s">
        <v>1023</v>
      </c>
      <c r="D52" s="401"/>
      <c r="E52" s="412"/>
      <c r="F52" s="417">
        <v>0.5</v>
      </c>
      <c r="G52" s="414">
        <f>E52*F52</f>
        <v>0</v>
      </c>
      <c r="H52" s="359"/>
      <c r="I52" s="359"/>
      <c r="J52" s="334"/>
      <c r="L52" s="329"/>
      <c r="M52" s="325"/>
      <c r="N52" s="324"/>
    </row>
    <row r="53" spans="1:14" ht="12.75" customHeight="1" x14ac:dyDescent="0.2">
      <c r="A53" s="356">
        <v>26</v>
      </c>
      <c r="B53" s="355">
        <v>28</v>
      </c>
      <c r="C53" s="344" t="s">
        <v>1016</v>
      </c>
      <c r="D53" s="401"/>
      <c r="E53" s="412"/>
      <c r="F53" s="417">
        <v>0.5</v>
      </c>
      <c r="G53" s="414">
        <f>E53*F53</f>
        <v>0</v>
      </c>
      <c r="H53" s="359"/>
      <c r="I53" s="359" t="s">
        <v>1054</v>
      </c>
      <c r="J53" s="334"/>
      <c r="L53" s="335"/>
      <c r="M53" s="332"/>
      <c r="N53" s="324"/>
    </row>
    <row r="54" spans="1:14" x14ac:dyDescent="0.2">
      <c r="A54" s="356">
        <v>27</v>
      </c>
      <c r="B54" s="355">
        <v>28</v>
      </c>
      <c r="C54" s="496" t="s">
        <v>1086</v>
      </c>
      <c r="D54" s="497"/>
      <c r="E54" s="412"/>
      <c r="F54" s="422">
        <v>0.5</v>
      </c>
      <c r="G54" s="414">
        <f>E54*F54</f>
        <v>0</v>
      </c>
      <c r="H54" s="359"/>
      <c r="I54" s="359" t="s">
        <v>1054</v>
      </c>
    </row>
    <row r="55" spans="1:14" x14ac:dyDescent="0.2">
      <c r="A55" s="356">
        <v>28</v>
      </c>
      <c r="B55" s="355">
        <v>28</v>
      </c>
      <c r="C55" s="496" t="s">
        <v>1024</v>
      </c>
      <c r="D55" s="497"/>
      <c r="E55" s="412"/>
      <c r="F55" s="422">
        <v>0.5</v>
      </c>
      <c r="G55" s="414">
        <f>E55*F55</f>
        <v>0</v>
      </c>
      <c r="H55" s="359"/>
      <c r="I55" s="359"/>
    </row>
    <row r="56" spans="1:14" x14ac:dyDescent="0.2">
      <c r="A56" s="356">
        <v>29</v>
      </c>
      <c r="B56" s="355">
        <v>28</v>
      </c>
      <c r="C56" s="466" t="s">
        <v>1087</v>
      </c>
      <c r="D56" s="481"/>
      <c r="E56" s="412"/>
      <c r="F56" s="422">
        <v>0.5</v>
      </c>
      <c r="G56" s="414">
        <f t="shared" ref="G56:G57" si="5">E56*F56</f>
        <v>0</v>
      </c>
      <c r="H56" s="359"/>
      <c r="I56" s="359" t="s">
        <v>1054</v>
      </c>
    </row>
    <row r="57" spans="1:14" x14ac:dyDescent="0.2">
      <c r="A57" s="356">
        <v>30</v>
      </c>
      <c r="B57" s="355">
        <v>28</v>
      </c>
      <c r="C57" s="488" t="s">
        <v>1088</v>
      </c>
      <c r="D57" s="405"/>
      <c r="E57" s="412"/>
      <c r="F57" s="423">
        <v>0.5</v>
      </c>
      <c r="G57" s="414">
        <f t="shared" si="5"/>
        <v>0</v>
      </c>
      <c r="H57" s="359"/>
      <c r="I57" s="359" t="s">
        <v>1054</v>
      </c>
      <c r="J57" s="322"/>
      <c r="K57" s="322"/>
      <c r="L57" s="333"/>
      <c r="M57" s="323"/>
      <c r="N57" s="329"/>
    </row>
    <row r="58" spans="1:14" ht="12.75" hidden="1" customHeight="1" x14ac:dyDescent="0.2">
      <c r="A58" s="356"/>
      <c r="B58" s="355"/>
      <c r="C58" s="452"/>
      <c r="D58" s="385"/>
      <c r="E58" s="424"/>
      <c r="F58" s="417"/>
      <c r="G58" s="425"/>
      <c r="H58" s="371"/>
      <c r="I58" s="371"/>
      <c r="J58" s="322"/>
      <c r="K58" s="322"/>
      <c r="L58" s="333"/>
      <c r="M58" s="323"/>
      <c r="N58" s="329"/>
    </row>
    <row r="59" spans="1:14" x14ac:dyDescent="0.2">
      <c r="A59" s="356"/>
      <c r="B59" s="355"/>
      <c r="C59" s="513" t="s">
        <v>1085</v>
      </c>
      <c r="D59" s="514"/>
      <c r="E59" s="426"/>
      <c r="F59" s="417"/>
      <c r="G59" s="427"/>
      <c r="H59" s="371"/>
      <c r="I59" s="371"/>
      <c r="J59" s="322"/>
      <c r="K59" s="322"/>
      <c r="L59" s="333"/>
      <c r="M59" s="323"/>
      <c r="N59" s="329"/>
    </row>
    <row r="60" spans="1:14" ht="12.75" customHeight="1" x14ac:dyDescent="0.2">
      <c r="A60" s="356">
        <v>31</v>
      </c>
      <c r="B60" s="355">
        <v>30</v>
      </c>
      <c r="C60" s="445" t="s">
        <v>1089</v>
      </c>
      <c r="D60" s="385"/>
      <c r="E60" s="412"/>
      <c r="F60" s="417">
        <v>0.85</v>
      </c>
      <c r="G60" s="414">
        <f t="shared" ref="G60:G65" si="6">E60*F60</f>
        <v>0</v>
      </c>
      <c r="H60" s="359"/>
      <c r="I60" s="359" t="s">
        <v>1052</v>
      </c>
      <c r="J60" s="334"/>
      <c r="L60" s="329"/>
      <c r="M60" s="325"/>
      <c r="N60" s="324"/>
    </row>
    <row r="61" spans="1:14" ht="12.75" customHeight="1" x14ac:dyDescent="0.2">
      <c r="A61" s="356">
        <v>32</v>
      </c>
      <c r="B61" s="355">
        <v>30</v>
      </c>
      <c r="C61" s="445" t="s">
        <v>1090</v>
      </c>
      <c r="D61" s="385"/>
      <c r="E61" s="412"/>
      <c r="F61" s="417">
        <v>0.85</v>
      </c>
      <c r="G61" s="414">
        <f t="shared" si="6"/>
        <v>0</v>
      </c>
      <c r="H61" s="359"/>
      <c r="I61" s="359" t="s">
        <v>1052</v>
      </c>
      <c r="J61" s="334"/>
      <c r="L61" s="335"/>
      <c r="M61" s="325"/>
      <c r="N61" s="324"/>
    </row>
    <row r="62" spans="1:14" ht="12.75" customHeight="1" x14ac:dyDescent="0.2">
      <c r="A62" s="356">
        <v>33</v>
      </c>
      <c r="B62" s="355">
        <v>30</v>
      </c>
      <c r="C62" s="445" t="s">
        <v>1023</v>
      </c>
      <c r="D62" s="385"/>
      <c r="E62" s="412"/>
      <c r="F62" s="417">
        <v>0.85</v>
      </c>
      <c r="G62" s="414">
        <f t="shared" si="6"/>
        <v>0</v>
      </c>
      <c r="H62" s="359"/>
      <c r="I62" s="359" t="s">
        <v>1052</v>
      </c>
      <c r="J62" s="334"/>
      <c r="L62" s="335"/>
      <c r="M62" s="325"/>
      <c r="N62" s="324"/>
    </row>
    <row r="63" spans="1:14" s="345" customFormat="1" ht="12.75" hidden="1" customHeight="1" x14ac:dyDescent="0.2">
      <c r="A63" s="357"/>
      <c r="B63" s="355"/>
      <c r="C63" s="445"/>
      <c r="D63" s="385"/>
      <c r="E63" s="428"/>
      <c r="F63" s="417"/>
      <c r="G63" s="429"/>
      <c r="H63" s="361"/>
      <c r="I63" s="361"/>
      <c r="J63" s="346"/>
      <c r="L63" s="347"/>
      <c r="M63" s="348"/>
      <c r="N63" s="349"/>
    </row>
    <row r="64" spans="1:14" ht="12.75" customHeight="1" x14ac:dyDescent="0.2">
      <c r="A64" s="356">
        <v>34</v>
      </c>
      <c r="B64" s="355">
        <v>30</v>
      </c>
      <c r="C64" s="445" t="s">
        <v>1091</v>
      </c>
      <c r="D64" s="385"/>
      <c r="E64" s="412"/>
      <c r="F64" s="417">
        <v>0.85</v>
      </c>
      <c r="G64" s="430">
        <f t="shared" si="6"/>
        <v>0</v>
      </c>
      <c r="H64" s="359"/>
      <c r="I64" s="359" t="s">
        <v>1052</v>
      </c>
      <c r="J64" s="334"/>
      <c r="L64" s="335"/>
      <c r="M64" s="325"/>
      <c r="N64" s="324"/>
    </row>
    <row r="65" spans="1:20" ht="14.25" customHeight="1" x14ac:dyDescent="0.2">
      <c r="A65" s="356">
        <v>35</v>
      </c>
      <c r="B65" s="355">
        <v>29</v>
      </c>
      <c r="C65" s="452" t="s">
        <v>1092</v>
      </c>
      <c r="D65" s="386"/>
      <c r="E65" s="412"/>
      <c r="F65" s="417">
        <v>0.65</v>
      </c>
      <c r="G65" s="430">
        <f t="shared" si="6"/>
        <v>0</v>
      </c>
      <c r="H65" s="359"/>
      <c r="I65" s="359" t="s">
        <v>1051</v>
      </c>
      <c r="J65" s="322"/>
      <c r="L65" s="335"/>
      <c r="M65" s="323"/>
      <c r="N65" s="336"/>
    </row>
    <row r="66" spans="1:20" ht="14.25" customHeight="1" x14ac:dyDescent="0.2">
      <c r="A66" s="356">
        <v>36</v>
      </c>
      <c r="B66" s="355">
        <v>30</v>
      </c>
      <c r="C66" s="452" t="s">
        <v>1093</v>
      </c>
      <c r="D66" s="386"/>
      <c r="E66" s="412"/>
      <c r="F66" s="415">
        <v>0.85</v>
      </c>
      <c r="G66" s="430">
        <f>E66*F66</f>
        <v>0</v>
      </c>
      <c r="H66" s="361" t="s">
        <v>1060</v>
      </c>
      <c r="I66" s="361" t="s">
        <v>1051</v>
      </c>
      <c r="J66" s="322"/>
      <c r="L66" s="335"/>
      <c r="M66" s="323"/>
      <c r="N66" s="336"/>
    </row>
    <row r="67" spans="1:20" ht="12.75" customHeight="1" x14ac:dyDescent="0.2">
      <c r="A67" s="356">
        <v>37</v>
      </c>
      <c r="B67" s="355">
        <v>29</v>
      </c>
      <c r="C67" s="452" t="s">
        <v>1094</v>
      </c>
      <c r="D67" s="386"/>
      <c r="E67" s="412"/>
      <c r="F67" s="417">
        <v>0.65</v>
      </c>
      <c r="G67" s="430">
        <f>E67*F67</f>
        <v>0</v>
      </c>
      <c r="H67" s="359"/>
      <c r="I67" s="359" t="s">
        <v>1052</v>
      </c>
      <c r="J67" s="322"/>
      <c r="L67" s="335"/>
      <c r="M67" s="323"/>
      <c r="N67" s="336"/>
    </row>
    <row r="68" spans="1:20" s="322" customFormat="1" ht="12.75" customHeight="1" x14ac:dyDescent="0.2">
      <c r="A68" s="356">
        <v>38</v>
      </c>
      <c r="B68" s="355">
        <v>30</v>
      </c>
      <c r="C68" s="445" t="s">
        <v>1024</v>
      </c>
      <c r="D68" s="385"/>
      <c r="E68" s="412"/>
      <c r="F68" s="415">
        <v>0.85</v>
      </c>
      <c r="G68" s="414">
        <f>E68*F68</f>
        <v>0</v>
      </c>
      <c r="H68" s="359"/>
      <c r="I68" s="359" t="s">
        <v>1052</v>
      </c>
      <c r="L68" s="335"/>
      <c r="M68" s="325"/>
      <c r="N68" s="324"/>
      <c r="O68" s="318"/>
      <c r="P68" s="318"/>
    </row>
    <row r="69" spans="1:20" s="345" customFormat="1" ht="12.75" hidden="1" customHeight="1" x14ac:dyDescent="0.2">
      <c r="A69" s="357"/>
      <c r="B69" s="355"/>
      <c r="C69" s="452"/>
      <c r="D69" s="386"/>
      <c r="E69" s="428"/>
      <c r="F69" s="417"/>
      <c r="G69" s="429"/>
      <c r="H69" s="361"/>
      <c r="I69" s="361"/>
      <c r="J69" s="344"/>
      <c r="L69" s="347"/>
      <c r="M69" s="350"/>
      <c r="N69" s="351"/>
    </row>
    <row r="70" spans="1:20" ht="12.75" customHeight="1" x14ac:dyDescent="0.2">
      <c r="A70" s="356">
        <v>39</v>
      </c>
      <c r="B70" s="355">
        <v>30</v>
      </c>
      <c r="C70" s="452" t="s">
        <v>1087</v>
      </c>
      <c r="D70" s="386"/>
      <c r="E70" s="412"/>
      <c r="F70" s="417">
        <v>0.85</v>
      </c>
      <c r="G70" s="414">
        <f t="shared" ref="G70:G75" si="7">E70*F70</f>
        <v>0</v>
      </c>
      <c r="H70" s="359"/>
      <c r="I70" s="359" t="s">
        <v>1053</v>
      </c>
      <c r="J70" s="322"/>
      <c r="L70" s="335"/>
      <c r="M70" s="323"/>
      <c r="N70" s="336"/>
    </row>
    <row r="71" spans="1:20" ht="12.75" customHeight="1" x14ac:dyDescent="0.2">
      <c r="A71" s="356">
        <v>40</v>
      </c>
      <c r="B71" s="355">
        <v>30</v>
      </c>
      <c r="C71" s="452" t="s">
        <v>1088</v>
      </c>
      <c r="D71" s="386"/>
      <c r="E71" s="412"/>
      <c r="F71" s="417">
        <v>0.85</v>
      </c>
      <c r="G71" s="430">
        <f t="shared" si="7"/>
        <v>0</v>
      </c>
      <c r="H71" s="359"/>
      <c r="I71" s="359" t="s">
        <v>1053</v>
      </c>
      <c r="J71" s="322" t="s">
        <v>1060</v>
      </c>
      <c r="L71" s="335"/>
      <c r="M71" s="323"/>
      <c r="N71" s="336"/>
    </row>
    <row r="72" spans="1:20" ht="13.5" customHeight="1" x14ac:dyDescent="0.2">
      <c r="A72" s="356">
        <v>41</v>
      </c>
      <c r="B72" s="355">
        <v>30</v>
      </c>
      <c r="C72" s="453" t="s">
        <v>1118</v>
      </c>
      <c r="D72" s="403"/>
      <c r="E72" s="412"/>
      <c r="F72" s="417">
        <v>0.85</v>
      </c>
      <c r="G72" s="430">
        <f t="shared" si="7"/>
        <v>0</v>
      </c>
      <c r="H72" s="359"/>
      <c r="I72" s="359"/>
      <c r="J72" s="322"/>
      <c r="L72" s="335"/>
      <c r="M72" s="323"/>
      <c r="N72" s="336"/>
    </row>
    <row r="73" spans="1:20" ht="13.5" customHeight="1" x14ac:dyDescent="0.2">
      <c r="A73" s="356">
        <v>42</v>
      </c>
      <c r="B73" s="355">
        <v>31</v>
      </c>
      <c r="C73" s="454" t="s">
        <v>1031</v>
      </c>
      <c r="D73" s="389"/>
      <c r="E73" s="412"/>
      <c r="F73" s="413">
        <v>1</v>
      </c>
      <c r="G73" s="414">
        <f t="shared" si="7"/>
        <v>0</v>
      </c>
      <c r="H73" s="359"/>
      <c r="I73" s="359" t="s">
        <v>1055</v>
      </c>
      <c r="J73" s="322"/>
      <c r="L73" s="335"/>
      <c r="M73" s="323"/>
      <c r="N73" s="336"/>
    </row>
    <row r="74" spans="1:20" ht="13.5" customHeight="1" x14ac:dyDescent="0.2">
      <c r="A74" s="356">
        <v>43</v>
      </c>
      <c r="B74" s="355">
        <v>31</v>
      </c>
      <c r="C74" s="455" t="s">
        <v>1032</v>
      </c>
      <c r="D74" s="386"/>
      <c r="E74" s="412"/>
      <c r="F74" s="417">
        <v>1</v>
      </c>
      <c r="G74" s="414">
        <f t="shared" si="7"/>
        <v>0</v>
      </c>
      <c r="H74" s="359"/>
      <c r="I74" s="359" t="s">
        <v>1056</v>
      </c>
      <c r="J74" s="322"/>
      <c r="L74" s="335"/>
      <c r="M74" s="323"/>
      <c r="N74" s="336"/>
    </row>
    <row r="75" spans="1:20" ht="13.5" customHeight="1" x14ac:dyDescent="0.2">
      <c r="A75" s="356">
        <v>44</v>
      </c>
      <c r="B75" s="355">
        <v>32</v>
      </c>
      <c r="C75" s="456" t="s">
        <v>1033</v>
      </c>
      <c r="D75" s="387"/>
      <c r="E75" s="412"/>
      <c r="F75" s="431">
        <v>0.05</v>
      </c>
      <c r="G75" s="414">
        <f t="shared" si="7"/>
        <v>0</v>
      </c>
      <c r="H75" s="359"/>
      <c r="I75" s="359" t="s">
        <v>1043</v>
      </c>
      <c r="J75" s="322"/>
      <c r="L75" s="335"/>
      <c r="M75" s="323"/>
      <c r="N75" s="336"/>
    </row>
    <row r="76" spans="1:20" ht="11.25" customHeight="1" thickBot="1" x14ac:dyDescent="0.25">
      <c r="E76" s="435"/>
      <c r="F76" s="435"/>
      <c r="G76" s="436"/>
      <c r="H76" s="362"/>
      <c r="I76" s="362"/>
    </row>
    <row r="77" spans="1:20" ht="12.75" customHeight="1" thickBot="1" x14ac:dyDescent="0.25">
      <c r="C77" s="341" t="s">
        <v>1068</v>
      </c>
      <c r="D77" s="342"/>
      <c r="E77" s="491">
        <f>SUM(E34:E75)</f>
        <v>0</v>
      </c>
      <c r="F77" s="474"/>
      <c r="G77" s="442">
        <f>SUM(G34:G75)</f>
        <v>0</v>
      </c>
      <c r="H77" s="358"/>
      <c r="I77" s="358"/>
      <c r="N77" s="318"/>
      <c r="T77" s="336"/>
    </row>
    <row r="78" spans="1:20" ht="12.75" customHeight="1" thickBot="1" x14ac:dyDescent="0.25">
      <c r="E78" s="330"/>
      <c r="F78" s="352"/>
      <c r="G78" s="324"/>
      <c r="H78" s="324"/>
      <c r="I78" s="324"/>
      <c r="T78" s="336"/>
    </row>
    <row r="79" spans="1:20" ht="12.75" customHeight="1" thickBot="1" x14ac:dyDescent="0.25">
      <c r="C79" s="338"/>
      <c r="D79" s="339" t="s">
        <v>778</v>
      </c>
      <c r="E79" s="340" t="s">
        <v>1025</v>
      </c>
      <c r="F79" s="325"/>
      <c r="G79" s="324"/>
      <c r="H79" s="324"/>
      <c r="I79" s="324"/>
    </row>
    <row r="80" spans="1:20" ht="12.75" customHeight="1" x14ac:dyDescent="0.2">
      <c r="C80" s="520" t="s">
        <v>1026</v>
      </c>
      <c r="D80" s="518">
        <f>IFERROR(G30/G77,)</f>
        <v>0</v>
      </c>
      <c r="E80" s="516">
        <v>1</v>
      </c>
      <c r="F80" s="325"/>
      <c r="G80" s="324"/>
      <c r="H80" s="324"/>
      <c r="I80" s="324"/>
    </row>
    <row r="81" spans="3:13" ht="12.75" customHeight="1" thickBot="1" x14ac:dyDescent="0.25">
      <c r="C81" s="521"/>
      <c r="D81" s="519"/>
      <c r="E81" s="517"/>
      <c r="F81" s="325"/>
      <c r="G81" s="324"/>
      <c r="H81" s="324"/>
      <c r="I81" s="324"/>
      <c r="J81" s="319"/>
    </row>
    <row r="82" spans="3:13" ht="12.75" customHeight="1" x14ac:dyDescent="0.2"/>
    <row r="83" spans="3:13" ht="12.75" customHeight="1" x14ac:dyDescent="0.2">
      <c r="J83" s="326"/>
      <c r="K83" s="326"/>
      <c r="L83" s="326"/>
      <c r="M83" s="326"/>
    </row>
    <row r="84" spans="3:13" ht="12.75" customHeight="1" x14ac:dyDescent="0.2">
      <c r="J84" s="326"/>
      <c r="K84" s="326"/>
      <c r="L84" s="326"/>
      <c r="M84" s="326"/>
    </row>
    <row r="85" spans="3:13" ht="12.75" customHeight="1" x14ac:dyDescent="0.2">
      <c r="J85" s="326"/>
      <c r="K85" s="326"/>
      <c r="L85" s="326"/>
      <c r="M85" s="326"/>
    </row>
    <row r="86" spans="3:13" ht="14.25" x14ac:dyDescent="0.2">
      <c r="J86" s="326"/>
      <c r="K86" s="326"/>
      <c r="L86" s="326"/>
      <c r="M86" s="326"/>
    </row>
    <row r="87" spans="3:13" ht="14.25" x14ac:dyDescent="0.2">
      <c r="J87" s="326"/>
      <c r="K87" s="326"/>
      <c r="L87" s="326"/>
      <c r="M87" s="326"/>
    </row>
    <row r="88" spans="3:13" ht="14.25" x14ac:dyDescent="0.2">
      <c r="J88" s="326"/>
      <c r="K88" s="326"/>
      <c r="L88" s="326"/>
      <c r="M88" s="326"/>
    </row>
    <row r="89" spans="3:13" ht="14.25" x14ac:dyDescent="0.2">
      <c r="J89" s="326"/>
      <c r="K89" s="326"/>
      <c r="L89" s="326"/>
      <c r="M89" s="326"/>
    </row>
    <row r="90" spans="3:13" ht="12.75" customHeight="1" x14ac:dyDescent="0.2">
      <c r="J90" s="326"/>
      <c r="K90" s="326"/>
      <c r="L90" s="326"/>
      <c r="M90" s="326"/>
    </row>
    <row r="91" spans="3:13" ht="14.25" x14ac:dyDescent="0.2">
      <c r="K91" s="326"/>
      <c r="L91" s="326"/>
      <c r="M91" s="326"/>
    </row>
    <row r="92" spans="3:13" ht="14.25" x14ac:dyDescent="0.2">
      <c r="J92" s="327"/>
      <c r="K92" s="327"/>
      <c r="L92" s="327"/>
      <c r="M92" s="327"/>
    </row>
    <row r="93" spans="3:13" ht="14.25" x14ac:dyDescent="0.2">
      <c r="J93" s="327"/>
      <c r="K93" s="327"/>
      <c r="L93" s="327"/>
      <c r="M93" s="327"/>
    </row>
    <row r="94" spans="3:13" ht="14.25" x14ac:dyDescent="0.2">
      <c r="J94" s="327"/>
      <c r="K94" s="327"/>
      <c r="L94" s="327"/>
      <c r="M94" s="327"/>
    </row>
    <row r="95" spans="3:13" ht="14.25" x14ac:dyDescent="0.2">
      <c r="J95" s="327"/>
      <c r="K95" s="327"/>
      <c r="L95" s="327"/>
      <c r="M95" s="327"/>
    </row>
  </sheetData>
  <sheetProtection algorithmName="SHA-512" hashValue="37kMzYF/ubFYAQajAa1baKmqrS+Z+01wQ0at4P10YTME3w7MjqBgu5wR+0KlOSGWfaUlPQ6N0TxgWBsPHkDPgA==" saltValue="i0rJgyGNj+ZSBaguFmveyg==" spinCount="100000" sheet="1" objects="1" scenarios="1"/>
  <mergeCells count="21">
    <mergeCell ref="C55:D55"/>
    <mergeCell ref="C23:D23"/>
    <mergeCell ref="C59:D59"/>
    <mergeCell ref="C2:D2"/>
    <mergeCell ref="E80:E81"/>
    <mergeCell ref="D80:D81"/>
    <mergeCell ref="C80:C81"/>
    <mergeCell ref="A2:B2"/>
    <mergeCell ref="A3:B3"/>
    <mergeCell ref="C54:D54"/>
    <mergeCell ref="C15:D15"/>
    <mergeCell ref="C17:D17"/>
    <mergeCell ref="C18:D18"/>
    <mergeCell ref="C13:D13"/>
    <mergeCell ref="C19:D19"/>
    <mergeCell ref="C9:D9"/>
    <mergeCell ref="C10:D10"/>
    <mergeCell ref="C22:D22"/>
    <mergeCell ref="C16:D16"/>
    <mergeCell ref="C25:D25"/>
    <mergeCell ref="C48:D48"/>
  </mergeCells>
  <pageMargins left="0.70866141732283472" right="0.70866141732283472" top="0.74803149606299213" bottom="0.74803149606299213" header="0.31496062992125984" footer="0.31496062992125984"/>
  <pageSetup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248"/>
  <sheetViews>
    <sheetView topLeftCell="A215" zoomScaleNormal="100" workbookViewId="0">
      <selection activeCell="D13" sqref="A13:D1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14" style="10" bestFit="1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6.5703125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780</v>
      </c>
      <c r="B7" s="24"/>
      <c r="C7" s="24"/>
      <c r="D7" s="24"/>
      <c r="E7" s="26" t="e">
        <f>SUM(E8:E9)</f>
        <v>#REF!</v>
      </c>
      <c r="F7" s="30">
        <v>182719000</v>
      </c>
      <c r="G7" s="15" t="e">
        <f>F7-E7</f>
        <v>#REF!</v>
      </c>
      <c r="H7" s="5" t="e">
        <f>SUMIF(#REF!,'OLD FMR'!C8,#REF!)</f>
        <v>#REF!</v>
      </c>
      <c r="I7" s="9" t="e">
        <f>G7+H7</f>
        <v>#REF!</v>
      </c>
      <c r="J7" s="9"/>
    </row>
    <row r="8" spans="1:10" x14ac:dyDescent="0.2">
      <c r="A8" s="33" t="s">
        <v>781</v>
      </c>
      <c r="B8" s="25" t="str">
        <f>RIGHT(A8,8)</f>
        <v>P600034)</v>
      </c>
      <c r="C8" s="25" t="s">
        <v>194</v>
      </c>
      <c r="D8" s="25"/>
      <c r="E8" s="28" t="e">
        <f>SUMIF(#REF!,'OLD FMR'!C8,#REF!)*-1</f>
        <v>#REF!</v>
      </c>
      <c r="F8" s="30">
        <f>VLOOKUP(A8,[7]Sheet1!$A$1:$D$65536,4,0)*1000</f>
        <v>164960000</v>
      </c>
      <c r="G8" s="15" t="e">
        <f>F8-E8</f>
        <v>#REF!</v>
      </c>
      <c r="H8" s="5" t="e">
        <f>SUMIF(#REF!,'OLD FMR'!C8,#REF!)</f>
        <v>#REF!</v>
      </c>
      <c r="I8" s="9" t="e">
        <f t="shared" ref="I8:I84" si="0">G8+H8</f>
        <v>#REF!</v>
      </c>
    </row>
    <row r="9" spans="1:10" x14ac:dyDescent="0.2">
      <c r="A9" s="33" t="s">
        <v>782</v>
      </c>
      <c r="B9" s="25" t="str">
        <f t="shared" ref="B9:B74" si="1">RIGHT(A9,8)</f>
        <v>P600033)</v>
      </c>
      <c r="C9" s="25" t="s">
        <v>196</v>
      </c>
      <c r="D9" s="25"/>
      <c r="E9" s="28" t="e">
        <f>SUMIF(#REF!,'OLD FMR'!C9,#REF!)*-1</f>
        <v>#REF!</v>
      </c>
      <c r="F9" s="30">
        <f>VLOOKUP(A9,[7]Sheet1!$A$1:$D$65536,4,0)*1000</f>
        <v>17759000</v>
      </c>
      <c r="G9" s="15" t="e">
        <f t="shared" ref="G9:G84" si="2">F9-E9</f>
        <v>#REF!</v>
      </c>
      <c r="H9" s="5" t="e">
        <f>SUMIF(#REF!,'OLD FMR'!C9,#REF!)</f>
        <v>#REF!</v>
      </c>
      <c r="I9" s="9" t="e">
        <f t="shared" si="0"/>
        <v>#REF!</v>
      </c>
    </row>
    <row r="10" spans="1:10" s="1" customFormat="1" x14ac:dyDescent="0.2">
      <c r="A10" s="24" t="s">
        <v>783</v>
      </c>
      <c r="B10" s="25"/>
      <c r="C10" s="25"/>
      <c r="D10" s="24"/>
      <c r="E10" s="26" t="e">
        <f>SUM(E11:E28)-E19-E23-E15</f>
        <v>#REF!</v>
      </c>
      <c r="F10" s="30" t="e">
        <f>VLOOKUP(A10,[7]Sheet1!$A$1:$D$65536,4,0)*1000</f>
        <v>#N/A</v>
      </c>
      <c r="G10" s="15" t="e">
        <f t="shared" si="2"/>
        <v>#N/A</v>
      </c>
      <c r="H10" s="5" t="e">
        <f>SUMIF(#REF!,'OLD FMR'!C10,#REF!)</f>
        <v>#REF!</v>
      </c>
      <c r="I10" s="9" t="e">
        <f t="shared" si="0"/>
        <v>#N/A</v>
      </c>
      <c r="J10" s="9"/>
    </row>
    <row r="11" spans="1:10" s="1" customFormat="1" x14ac:dyDescent="0.2">
      <c r="A11" s="25" t="s">
        <v>596</v>
      </c>
      <c r="B11" s="25" t="str">
        <f t="shared" si="1"/>
        <v>P600049)</v>
      </c>
      <c r="C11" s="25" t="s">
        <v>129</v>
      </c>
      <c r="D11" s="24"/>
      <c r="E11" s="28" t="e">
        <f>SUMIF(#REF!,'OLD FMR'!C11,#REF!)*-1</f>
        <v>#REF!</v>
      </c>
      <c r="F11" s="30" t="e">
        <f>VLOOKUP(A11,[7]Sheet1!$A$1:$D$65536,4,0)*1000</f>
        <v>#N/A</v>
      </c>
      <c r="G11" s="6" t="e">
        <f t="shared" si="2"/>
        <v>#N/A</v>
      </c>
      <c r="H11" s="5" t="e">
        <f>SUMIF(#REF!,'OLD FMR'!C11,#REF!)</f>
        <v>#REF!</v>
      </c>
      <c r="I11" s="9" t="e">
        <f>G11+H11</f>
        <v>#N/A</v>
      </c>
      <c r="J11" s="9"/>
    </row>
    <row r="12" spans="1:10" x14ac:dyDescent="0.2">
      <c r="A12" s="33" t="s">
        <v>788</v>
      </c>
      <c r="B12" s="25" t="str">
        <f t="shared" si="1"/>
        <v>P300041)</v>
      </c>
      <c r="C12" s="25" t="s">
        <v>581</v>
      </c>
      <c r="D12" s="25"/>
      <c r="E12" s="28" t="e">
        <f>SUMIF(#REF!,'OLD FMR'!C12,#REF!)*-1</f>
        <v>#REF!</v>
      </c>
      <c r="F12" s="30">
        <f>VLOOKUP(A12,[7]Sheet1!$A$1:$D$65536,4,0)*1000</f>
        <v>0</v>
      </c>
      <c r="G12" s="6" t="e">
        <f t="shared" si="2"/>
        <v>#REF!</v>
      </c>
      <c r="H12" s="5" t="e">
        <f>SUMIF(#REF!,'OLD FMR'!C12,#REF!)</f>
        <v>#REF!</v>
      </c>
      <c r="I12" s="9" t="e">
        <f t="shared" si="0"/>
        <v>#REF!</v>
      </c>
    </row>
    <row r="13" spans="1:10" x14ac:dyDescent="0.2">
      <c r="A13" s="33" t="s">
        <v>526</v>
      </c>
      <c r="B13" s="25" t="str">
        <f t="shared" si="1"/>
        <v>P300042)</v>
      </c>
      <c r="C13" s="25" t="s">
        <v>570</v>
      </c>
      <c r="D13" s="25"/>
      <c r="E13" s="28" t="e">
        <f>SUMIF(#REF!,'OLD FMR'!C13,#REF!)*-1</f>
        <v>#REF!</v>
      </c>
      <c r="F13" s="30">
        <f>VLOOKUP(A13,[7]Sheet1!$A$1:$D$65536,4,0)*1000</f>
        <v>0</v>
      </c>
      <c r="G13" s="6" t="e">
        <f t="shared" si="2"/>
        <v>#REF!</v>
      </c>
      <c r="H13" s="5" t="e">
        <f>SUMIF(#REF!,'OLD FMR'!C13,#REF!)</f>
        <v>#REF!</v>
      </c>
      <c r="I13" s="9" t="e">
        <f t="shared" si="0"/>
        <v>#REF!</v>
      </c>
    </row>
    <row r="14" spans="1:10" x14ac:dyDescent="0.2">
      <c r="A14" s="33" t="s">
        <v>790</v>
      </c>
      <c r="B14" s="25" t="str">
        <f t="shared" si="1"/>
        <v>P300045)</v>
      </c>
      <c r="C14" s="25" t="s">
        <v>579</v>
      </c>
      <c r="D14" s="25"/>
      <c r="E14" s="28" t="e">
        <f>SUMIF(#REF!,'OLD FMR'!C14,#REF!)*-1</f>
        <v>#REF!</v>
      </c>
      <c r="F14" s="30">
        <f>VLOOKUP(A14,[7]Sheet1!$A$1:$D$65536,4,0)*1000</f>
        <v>33203000</v>
      </c>
      <c r="G14" s="6" t="e">
        <f t="shared" si="2"/>
        <v>#REF!</v>
      </c>
      <c r="H14" s="5" t="e">
        <f>SUMIF(#REF!,'OLD FMR'!C14,#REF!)</f>
        <v>#REF!</v>
      </c>
      <c r="I14" s="9" t="e">
        <f t="shared" si="0"/>
        <v>#REF!</v>
      </c>
    </row>
    <row r="15" spans="1:10" x14ac:dyDescent="0.2">
      <c r="A15" s="34" t="s">
        <v>87</v>
      </c>
      <c r="B15" s="25" t="str">
        <f t="shared" si="1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s="33" t="s">
        <v>820</v>
      </c>
      <c r="B16" s="25" t="str">
        <f t="shared" si="1"/>
        <v>P300044)</v>
      </c>
      <c r="C16" s="25" t="s">
        <v>575</v>
      </c>
      <c r="D16" s="25"/>
      <c r="E16" s="28" t="e">
        <f>SUMIF(#REF!,'OLD FMR'!C16,#REF!)*-1</f>
        <v>#REF!</v>
      </c>
      <c r="F16" s="30">
        <f>VLOOKUP(A16,[7]Sheet1!$A$1:$D$65536,4,0)*1000</f>
        <v>1220000</v>
      </c>
      <c r="G16" s="6" t="e">
        <f t="shared" si="2"/>
        <v>#REF!</v>
      </c>
      <c r="H16" s="5" t="e">
        <f>SUMIF(#REF!,'OLD FMR'!C16,#REF!)</f>
        <v>#REF!</v>
      </c>
      <c r="I16" s="9" t="e">
        <f t="shared" si="0"/>
        <v>#REF!</v>
      </c>
    </row>
    <row r="17" spans="1:12" x14ac:dyDescent="0.2">
      <c r="A17" s="31" t="s">
        <v>86</v>
      </c>
      <c r="B17" s="25" t="str">
        <f t="shared" si="1"/>
        <v>P300052</v>
      </c>
      <c r="C17" s="25" t="s">
        <v>86</v>
      </c>
      <c r="D17" s="25"/>
      <c r="E17" s="28" t="e">
        <f>SUMIF(#REF!,'OLD FMR'!C17,#REF!)*-1</f>
        <v>#REF!</v>
      </c>
      <c r="F17" s="30"/>
      <c r="G17" s="6"/>
      <c r="I17" s="9"/>
    </row>
    <row r="18" spans="1:12" x14ac:dyDescent="0.2">
      <c r="A18" s="33" t="s">
        <v>789</v>
      </c>
      <c r="B18" s="25"/>
      <c r="C18" s="25" t="s">
        <v>484</v>
      </c>
      <c r="D18" s="25"/>
      <c r="E18" s="28" t="e">
        <f>SUMIF(#REF!,'OLD FMR'!C18,#REF!)*-1</f>
        <v>#REF!</v>
      </c>
      <c r="F18" s="30">
        <f>VLOOKUP(A18,[7]Sheet1!$A$1:$D$65536,4,0)*1000</f>
        <v>28542000</v>
      </c>
      <c r="G18" s="6" t="e">
        <f t="shared" si="2"/>
        <v>#REF!</v>
      </c>
      <c r="H18" s="5" t="e">
        <f>SUMIF(#REF!,'OLD FMR'!C18,#REF!)</f>
        <v>#REF!</v>
      </c>
      <c r="I18" s="9" t="e">
        <f t="shared" si="0"/>
        <v>#REF!</v>
      </c>
    </row>
    <row r="19" spans="1:12" x14ac:dyDescent="0.2">
      <c r="A19" s="34" t="s">
        <v>88</v>
      </c>
      <c r="B19" s="25"/>
      <c r="C19" s="25"/>
      <c r="D19" s="25"/>
      <c r="E19" s="28" t="e">
        <f>E27+E14</f>
        <v>#REF!</v>
      </c>
      <c r="F19" s="30">
        <f>VLOOKUP(A19,[7]Sheet1!$A$1:$D$65536,4,0)*1000</f>
        <v>33380000</v>
      </c>
      <c r="G19" s="6" t="e">
        <f t="shared" si="2"/>
        <v>#REF!</v>
      </c>
      <c r="H19" s="5" t="e">
        <f>SUMIF(#REF!,'OLD FMR'!C19,#REF!)</f>
        <v>#REF!</v>
      </c>
      <c r="I19" s="9" t="e">
        <f t="shared" si="0"/>
        <v>#REF!</v>
      </c>
    </row>
    <row r="20" spans="1:12" x14ac:dyDescent="0.2">
      <c r="A20" s="34" t="s">
        <v>794</v>
      </c>
      <c r="B20" s="25"/>
      <c r="C20" s="25" t="s">
        <v>577</v>
      </c>
      <c r="D20" s="25"/>
      <c r="E20" s="28" t="e">
        <f>SUMIF(#REF!,'OLD FMR'!C20,#REF!)*-1</f>
        <v>#REF!</v>
      </c>
      <c r="F20" s="30">
        <f>VLOOKUP(A20,[7]Sheet1!$A$1:$D$65536,4,0)*1000</f>
        <v>22260000</v>
      </c>
      <c r="G20" s="6" t="e">
        <f t="shared" si="2"/>
        <v>#REF!</v>
      </c>
      <c r="H20" s="5" t="e">
        <f>SUMIF(#REF!,'OLD FMR'!C20,#REF!)</f>
        <v>#REF!</v>
      </c>
      <c r="I20" s="9" t="e">
        <f t="shared" si="0"/>
        <v>#REF!</v>
      </c>
    </row>
    <row r="21" spans="1:12" x14ac:dyDescent="0.2">
      <c r="A21" s="34" t="s">
        <v>795</v>
      </c>
      <c r="B21" s="25"/>
      <c r="C21" s="25" t="s">
        <v>566</v>
      </c>
      <c r="D21" s="25"/>
      <c r="E21" s="28" t="e">
        <f>SUMIF(#REF!,'OLD FMR'!C21,#REF!)*-1</f>
        <v>#REF!</v>
      </c>
      <c r="F21" s="30">
        <f>VLOOKUP(A21,[7]Sheet1!$A$1:$D$65536,4,0)*1000</f>
        <v>2037000</v>
      </c>
      <c r="G21" s="6" t="e">
        <f t="shared" si="2"/>
        <v>#REF!</v>
      </c>
      <c r="H21" s="5" t="e">
        <f>SUMIF(#REF!,'OLD FMR'!C21,#REF!)</f>
        <v>#REF!</v>
      </c>
      <c r="I21" s="9" t="e">
        <f t="shared" si="0"/>
        <v>#REF!</v>
      </c>
    </row>
    <row r="22" spans="1:12" x14ac:dyDescent="0.2">
      <c r="A22" s="34" t="s">
        <v>754</v>
      </c>
      <c r="B22" s="25"/>
      <c r="C22" s="25" t="s">
        <v>101</v>
      </c>
      <c r="D22" s="25"/>
      <c r="E22" s="28" t="e">
        <f>SUMIF(#REF!,'OLD FMR'!C22,#REF!)*-1</f>
        <v>#REF!</v>
      </c>
      <c r="F22" s="30">
        <f>VLOOKUP(A22,[7]Sheet1!$A$1:$D$65536,4,0)*1000</f>
        <v>1449000</v>
      </c>
      <c r="G22" s="6" t="e">
        <f t="shared" si="2"/>
        <v>#REF!</v>
      </c>
      <c r="H22" s="5" t="e">
        <f>SUMIF(#REF!,'OLD FMR'!C22,#REF!)</f>
        <v>#REF!</v>
      </c>
      <c r="I22" s="9" t="e">
        <f t="shared" si="0"/>
        <v>#REF!</v>
      </c>
    </row>
    <row r="23" spans="1:12" s="1" customFormat="1" x14ac:dyDescent="0.2">
      <c r="A23" s="34" t="s">
        <v>796</v>
      </c>
      <c r="B23" s="25"/>
      <c r="C23" s="25" t="s">
        <v>136</v>
      </c>
      <c r="D23" s="24"/>
      <c r="E23" s="28" t="e">
        <f>E78</f>
        <v>#REF!</v>
      </c>
      <c r="F23" s="30">
        <f>VLOOKUP(A23,[7]Sheet1!$A$1:$D$65536,4,0)*1000</f>
        <v>22856000</v>
      </c>
      <c r="G23" s="6" t="e">
        <f t="shared" si="2"/>
        <v>#REF!</v>
      </c>
      <c r="H23" s="5" t="e">
        <f>SUM(H24:H89)</f>
        <v>#REF!</v>
      </c>
      <c r="I23" s="9" t="e">
        <f t="shared" si="0"/>
        <v>#REF!</v>
      </c>
      <c r="J23" s="9"/>
      <c r="K23" s="10"/>
    </row>
    <row r="24" spans="1:12" x14ac:dyDescent="0.2">
      <c r="A24" s="25" t="s">
        <v>589</v>
      </c>
      <c r="B24" s="25" t="str">
        <f t="shared" si="1"/>
        <v>P700051)</v>
      </c>
      <c r="C24" s="25" t="s">
        <v>879</v>
      </c>
      <c r="D24" s="25"/>
      <c r="E24" s="28" t="e">
        <f>SUMIF(#REF!,'OLD FMR'!C24,#REF!)*-1</f>
        <v>#REF!</v>
      </c>
      <c r="F24" s="30" t="e">
        <f>VLOOKUP(A24,[7]Sheet1!$A$1:$D$65536,4,0)*1000</f>
        <v>#N/A</v>
      </c>
      <c r="G24" s="6" t="e">
        <f t="shared" si="2"/>
        <v>#N/A</v>
      </c>
      <c r="H24" s="5" t="e">
        <f>SUMIF(#REF!,'OLD FMR'!C24,#REF!)</f>
        <v>#REF!</v>
      </c>
      <c r="I24" s="9" t="e">
        <f t="shared" si="0"/>
        <v>#N/A</v>
      </c>
      <c r="L24" s="1"/>
    </row>
    <row r="25" spans="1:12" x14ac:dyDescent="0.2">
      <c r="A25" s="25" t="s">
        <v>784</v>
      </c>
      <c r="B25" s="25" t="str">
        <f t="shared" si="1"/>
        <v>P700054)</v>
      </c>
      <c r="C25" s="25" t="s">
        <v>486</v>
      </c>
      <c r="D25" s="25"/>
      <c r="E25" s="28" t="e">
        <f>SUMIF(#REF!,'OLD FMR'!C25,#REF!)*-1</f>
        <v>#REF!</v>
      </c>
      <c r="F25" s="30" t="e">
        <f>VLOOKUP(A25,[7]Sheet1!$A$1:$D$65536,4,0)*1000</f>
        <v>#N/A</v>
      </c>
      <c r="G25" s="6" t="e">
        <f t="shared" si="2"/>
        <v>#N/A</v>
      </c>
      <c r="H25" s="5" t="e">
        <f>SUMIF(#REF!,'OLD FMR'!C25,#REF!)</f>
        <v>#REF!</v>
      </c>
      <c r="I25" s="9" t="e">
        <f t="shared" si="0"/>
        <v>#N/A</v>
      </c>
      <c r="L25" s="1"/>
    </row>
    <row r="26" spans="1:12" x14ac:dyDescent="0.2">
      <c r="A26" s="33" t="s">
        <v>821</v>
      </c>
      <c r="B26" s="25" t="str">
        <f t="shared" si="1"/>
        <v>P300043)</v>
      </c>
      <c r="C26" s="25" t="s">
        <v>576</v>
      </c>
      <c r="D26" s="25"/>
      <c r="E26" s="38" t="e">
        <f>SUMIF(#REF!,'OLD FMR'!C26,#REF!)*-1</f>
        <v>#REF!</v>
      </c>
      <c r="F26" s="30">
        <f>VLOOKUP(A26,[7]Sheet1!$A$1:$D$65536,4,0)*1000</f>
        <v>471611000</v>
      </c>
      <c r="G26" s="6" t="e">
        <f t="shared" si="2"/>
        <v>#REF!</v>
      </c>
      <c r="H26" s="5" t="e">
        <f>SUMIF(#REF!,'OLD FMR'!C26,#REF!)</f>
        <v>#REF!</v>
      </c>
      <c r="I26" s="9" t="e">
        <f t="shared" si="0"/>
        <v>#REF!</v>
      </c>
      <c r="J26" s="5" t="e">
        <f>E29-E30</f>
        <v>#REF!</v>
      </c>
      <c r="L26" s="1"/>
    </row>
    <row r="27" spans="1:12" x14ac:dyDescent="0.2">
      <c r="A27" s="34" t="s">
        <v>89</v>
      </c>
      <c r="B27" s="25" t="str">
        <f t="shared" si="1"/>
        <v>P300046)</v>
      </c>
      <c r="C27" s="25" t="s">
        <v>578</v>
      </c>
      <c r="D27" s="25"/>
      <c r="E27" s="28" t="e">
        <f>SUMIF(#REF!,'OLD FMR'!C27,#REF!)*-1</f>
        <v>#REF!</v>
      </c>
      <c r="F27" s="30">
        <f>VLOOKUP(A27,[7]Sheet1!$A$1:$D$65536,4,0)*1000</f>
        <v>177000</v>
      </c>
      <c r="G27" s="6" t="e">
        <f t="shared" si="2"/>
        <v>#REF!</v>
      </c>
      <c r="H27" s="5" t="e">
        <f>SUMIF(#REF!,'OLD FMR'!C27,#REF!)</f>
        <v>#REF!</v>
      </c>
      <c r="I27" s="9" t="e">
        <f t="shared" si="0"/>
        <v>#REF!</v>
      </c>
      <c r="L27" s="1"/>
    </row>
    <row r="28" spans="1:12" x14ac:dyDescent="0.2">
      <c r="A28" s="25" t="s">
        <v>597</v>
      </c>
      <c r="B28" s="25" t="str">
        <f t="shared" si="1"/>
        <v>P700093)</v>
      </c>
      <c r="C28" s="25" t="s">
        <v>257</v>
      </c>
      <c r="D28" s="25"/>
      <c r="E28" s="25">
        <v>0</v>
      </c>
      <c r="F28" s="30" t="e">
        <f>VLOOKUP(A28,[7]Sheet1!$A$1:$D$65536,4,0)*1000</f>
        <v>#N/A</v>
      </c>
      <c r="G28" s="6" t="e">
        <f t="shared" si="2"/>
        <v>#N/A</v>
      </c>
      <c r="H28" s="10"/>
      <c r="I28" s="9" t="e">
        <f t="shared" si="0"/>
        <v>#N/A</v>
      </c>
      <c r="L28" s="1"/>
    </row>
    <row r="29" spans="1:12" x14ac:dyDescent="0.2">
      <c r="A29" s="23" t="s">
        <v>785</v>
      </c>
      <c r="B29" s="25"/>
      <c r="C29" s="25"/>
      <c r="D29" s="39"/>
      <c r="E29" s="35" t="e">
        <f>SUM(E30:E77)</f>
        <v>#REF!</v>
      </c>
      <c r="F29" s="30" t="e">
        <f>VLOOKUP(A29,[7]Sheet1!$A$1:$D$65536,4,0)*1000</f>
        <v>#N/A</v>
      </c>
      <c r="G29" s="6" t="e">
        <f t="shared" si="2"/>
        <v>#N/A</v>
      </c>
      <c r="H29" s="5" t="e">
        <f>SUMIF(#REF!,'OLD FMR'!C29,#REF!)</f>
        <v>#REF!</v>
      </c>
      <c r="I29" s="9" t="e">
        <f t="shared" si="0"/>
        <v>#N/A</v>
      </c>
      <c r="L29" s="1"/>
    </row>
    <row r="30" spans="1:12" x14ac:dyDescent="0.2">
      <c r="A30" s="33" t="s">
        <v>786</v>
      </c>
      <c r="B30" s="25" t="str">
        <f t="shared" si="1"/>
        <v>P400003)</v>
      </c>
      <c r="C30" s="25" t="s">
        <v>273</v>
      </c>
      <c r="D30" s="25"/>
      <c r="E30" s="28" t="e">
        <f>SUMIF(#REF!,'OLD FMR'!C30,#REF!)*-1</f>
        <v>#REF!</v>
      </c>
      <c r="F30" s="30">
        <f>VLOOKUP(A30,[7]Sheet1!$A$1:$D$65536,4,0)*1000</f>
        <v>14437000</v>
      </c>
      <c r="G30" s="6" t="e">
        <f t="shared" si="2"/>
        <v>#REF!</v>
      </c>
      <c r="H30" s="5" t="e">
        <f>SUMIF(#REF!,'OLD FMR'!C30,#REF!)</f>
        <v>#REF!</v>
      </c>
      <c r="I30" s="9" t="e">
        <f t="shared" si="0"/>
        <v>#REF!</v>
      </c>
      <c r="L30" s="1"/>
    </row>
    <row r="31" spans="1:12" x14ac:dyDescent="0.2">
      <c r="A31" s="33" t="s">
        <v>554</v>
      </c>
      <c r="B31" s="25" t="str">
        <f t="shared" si="1"/>
        <v>P400019)</v>
      </c>
      <c r="C31" s="25" t="s">
        <v>485</v>
      </c>
      <c r="D31" s="25"/>
      <c r="E31" s="28" t="e">
        <f>SUMIF(#REF!,'OLD FMR'!C31,#REF!)*-1</f>
        <v>#REF!</v>
      </c>
      <c r="F31" s="30">
        <f>VLOOKUP(A31,[7]Sheet1!$A$1:$D$65536,4,0)*1000</f>
        <v>0</v>
      </c>
      <c r="G31" s="6" t="e">
        <f t="shared" si="2"/>
        <v>#REF!</v>
      </c>
      <c r="H31" s="5" t="e">
        <f>SUMIF(#REF!,'OLD FMR'!C31,#REF!)</f>
        <v>#REF!</v>
      </c>
      <c r="I31" s="9" t="e">
        <f t="shared" si="0"/>
        <v>#REF!</v>
      </c>
      <c r="L31" s="1"/>
    </row>
    <row r="32" spans="1:12" x14ac:dyDescent="0.2">
      <c r="A32" s="33" t="s">
        <v>555</v>
      </c>
      <c r="B32" s="25" t="str">
        <f t="shared" si="1"/>
        <v>P400024)</v>
      </c>
      <c r="C32" s="25" t="s">
        <v>1006</v>
      </c>
      <c r="D32" s="25"/>
      <c r="E32" s="28" t="e">
        <f>SUMIF(#REF!,'OLD FMR'!C32,#REF!)*-1</f>
        <v>#REF!</v>
      </c>
      <c r="F32" s="30">
        <f>VLOOKUP(A32,[7]Sheet1!$A$1:$D$65536,4,0)*1000</f>
        <v>-49606000</v>
      </c>
      <c r="G32" s="6" t="e">
        <f t="shared" si="2"/>
        <v>#REF!</v>
      </c>
      <c r="H32" s="14" t="e">
        <f>SUMIF(#REF!,'OLD FMR'!C32,#REF!)</f>
        <v>#REF!</v>
      </c>
      <c r="I32" s="9" t="e">
        <f t="shared" si="0"/>
        <v>#REF!</v>
      </c>
      <c r="L32" s="1"/>
    </row>
    <row r="33" spans="1:12" x14ac:dyDescent="0.2">
      <c r="A33" s="33" t="s">
        <v>556</v>
      </c>
      <c r="B33" s="25" t="str">
        <f t="shared" si="1"/>
        <v>(P00200)</v>
      </c>
      <c r="C33" s="25" t="s">
        <v>130</v>
      </c>
      <c r="D33" s="25"/>
      <c r="E33" s="28" t="e">
        <f>SUMIF(#REF!,'OLD FMR'!C33,#REF!)*-1</f>
        <v>#REF!</v>
      </c>
      <c r="F33" s="30">
        <f>VLOOKUP(A33,[7]Sheet1!$A$1:$D$65536,4,0)*1000</f>
        <v>0</v>
      </c>
      <c r="G33" s="6" t="e">
        <f t="shared" si="2"/>
        <v>#REF!</v>
      </c>
      <c r="H33" s="5" t="e">
        <f>SUMIF(#REF!,'OLD FMR'!C33,#REF!)</f>
        <v>#REF!</v>
      </c>
      <c r="I33" s="9" t="e">
        <f t="shared" si="0"/>
        <v>#REF!</v>
      </c>
      <c r="L33" s="1"/>
    </row>
    <row r="34" spans="1:12" x14ac:dyDescent="0.2">
      <c r="A34" s="33" t="s">
        <v>557</v>
      </c>
      <c r="B34" s="25" t="str">
        <f t="shared" si="1"/>
        <v>(P00199)</v>
      </c>
      <c r="C34" s="25" t="s">
        <v>131</v>
      </c>
      <c r="D34" s="25"/>
      <c r="E34" s="28" t="e">
        <f>SUMIF(#REF!,'OLD FMR'!C34,#REF!)*-1</f>
        <v>#REF!</v>
      </c>
      <c r="F34" s="30">
        <f>VLOOKUP(A34,[7]Sheet1!$A$1:$D$65536,4,0)*1000</f>
        <v>0</v>
      </c>
      <c r="G34" s="6" t="e">
        <f t="shared" si="2"/>
        <v>#REF!</v>
      </c>
      <c r="H34" s="5" t="e">
        <f>SUMIF(#REF!,'OLD FMR'!C34,#REF!)</f>
        <v>#REF!</v>
      </c>
      <c r="I34" s="9" t="e">
        <f t="shared" si="0"/>
        <v>#REF!</v>
      </c>
      <c r="L34" s="1"/>
    </row>
    <row r="35" spans="1:12" x14ac:dyDescent="0.2">
      <c r="A35" s="33" t="s">
        <v>558</v>
      </c>
      <c r="B35" s="25" t="str">
        <f t="shared" si="1"/>
        <v>P700201)</v>
      </c>
      <c r="C35" s="25" t="s">
        <v>507</v>
      </c>
      <c r="D35" s="25"/>
      <c r="E35" s="28" t="e">
        <f>SUMIF(#REF!,'OLD FMR'!C35,#REF!)*-1</f>
        <v>#REF!</v>
      </c>
      <c r="F35" s="30">
        <f>VLOOKUP(A35,[7]Sheet1!$A$1:$D$65536,4,0)*1000</f>
        <v>0</v>
      </c>
      <c r="G35" s="6" t="e">
        <f t="shared" si="2"/>
        <v>#REF!</v>
      </c>
      <c r="H35" s="5" t="e">
        <f>SUMIF(#REF!,'OLD FMR'!C35,#REF!)</f>
        <v>#REF!</v>
      </c>
      <c r="I35" s="9" t="e">
        <f t="shared" si="0"/>
        <v>#REF!</v>
      </c>
      <c r="L35" s="1"/>
    </row>
    <row r="36" spans="1:12" x14ac:dyDescent="0.2">
      <c r="A36" s="33" t="s">
        <v>810</v>
      </c>
      <c r="B36" s="25" t="str">
        <f t="shared" si="1"/>
        <v>P700020)</v>
      </c>
      <c r="C36" s="25" t="s">
        <v>201</v>
      </c>
      <c r="D36" s="25"/>
      <c r="E36" s="28" t="e">
        <f>SUMIF(#REF!,'OLD FMR'!C36,#REF!)*-1</f>
        <v>#REF!</v>
      </c>
      <c r="F36" s="30">
        <f>VLOOKUP(A36,[7]Sheet1!$A$1:$D$65536,4,0)*1000</f>
        <v>346963000</v>
      </c>
      <c r="G36" s="6" t="e">
        <f t="shared" si="2"/>
        <v>#REF!</v>
      </c>
      <c r="H36" s="5" t="e">
        <f>SUMIF(#REF!,'OLD FMR'!C36,#REF!)</f>
        <v>#REF!</v>
      </c>
      <c r="I36" s="9" t="e">
        <f t="shared" si="0"/>
        <v>#REF!</v>
      </c>
      <c r="L36" s="1"/>
    </row>
    <row r="37" spans="1:12" x14ac:dyDescent="0.2">
      <c r="A37" s="33" t="s">
        <v>811</v>
      </c>
      <c r="B37" s="25" t="str">
        <f t="shared" si="1"/>
        <v>P700024)</v>
      </c>
      <c r="C37" s="25" t="s">
        <v>199</v>
      </c>
      <c r="D37" s="25"/>
      <c r="E37" s="28" t="e">
        <f>SUMIF(#REF!,'OLD FMR'!C37,#REF!)*-1</f>
        <v>#REF!</v>
      </c>
      <c r="F37" s="30">
        <f>VLOOKUP(A37,[7]Sheet1!$A$1:$D$65536,4,0)*1000</f>
        <v>48767000</v>
      </c>
      <c r="G37" s="6" t="e">
        <f t="shared" si="2"/>
        <v>#REF!</v>
      </c>
      <c r="H37" s="5" t="e">
        <f>SUMIF(#REF!,'OLD FMR'!C37,#REF!)</f>
        <v>#REF!</v>
      </c>
      <c r="I37" s="9" t="e">
        <f t="shared" si="0"/>
        <v>#REF!</v>
      </c>
      <c r="L37" s="1"/>
    </row>
    <row r="38" spans="1:12" x14ac:dyDescent="0.2">
      <c r="A38" s="33" t="s">
        <v>812</v>
      </c>
      <c r="B38" s="25" t="str">
        <f t="shared" si="1"/>
        <v>P700025)</v>
      </c>
      <c r="C38" s="25" t="s">
        <v>204</v>
      </c>
      <c r="D38" s="25"/>
      <c r="E38" s="28" t="e">
        <f>SUMIF(#REF!,'OLD FMR'!C38,#REF!)*-1</f>
        <v>#REF!</v>
      </c>
      <c r="F38" s="30">
        <f>VLOOKUP(A38,[7]Sheet1!$A$1:$D$65536,4,0)*1000</f>
        <v>168000</v>
      </c>
      <c r="G38" s="6" t="e">
        <f t="shared" si="2"/>
        <v>#REF!</v>
      </c>
      <c r="H38" s="5" t="e">
        <f>SUMIF(#REF!,'OLD FMR'!C38,#REF!)</f>
        <v>#REF!</v>
      </c>
      <c r="I38" s="9" t="e">
        <f t="shared" si="0"/>
        <v>#REF!</v>
      </c>
      <c r="L38" s="1"/>
    </row>
    <row r="39" spans="1:12" x14ac:dyDescent="0.2">
      <c r="A39" s="33" t="s">
        <v>813</v>
      </c>
      <c r="B39" s="25" t="str">
        <f t="shared" si="1"/>
        <v>P700070)</v>
      </c>
      <c r="C39" s="25" t="s">
        <v>202</v>
      </c>
      <c r="D39" s="25"/>
      <c r="E39" s="28" t="e">
        <f>SUMIF(#REF!,'OLD FMR'!C39,#REF!)*-1</f>
        <v>#REF!</v>
      </c>
      <c r="F39" s="30">
        <f>VLOOKUP(A39,[7]Sheet1!$A$1:$D$65536,4,0)*1000</f>
        <v>3494000</v>
      </c>
      <c r="G39" s="6" t="e">
        <f t="shared" si="2"/>
        <v>#REF!</v>
      </c>
      <c r="H39" s="5" t="e">
        <f>SUMIF(#REF!,'OLD FMR'!C39,#REF!)</f>
        <v>#REF!</v>
      </c>
      <c r="I39" s="9" t="e">
        <f t="shared" si="0"/>
        <v>#REF!</v>
      </c>
      <c r="L39" s="1"/>
    </row>
    <row r="40" spans="1:12" x14ac:dyDescent="0.2">
      <c r="A40" s="33" t="s">
        <v>819</v>
      </c>
      <c r="B40" s="25" t="str">
        <f t="shared" si="1"/>
        <v>P700163)</v>
      </c>
      <c r="C40" s="25" t="s">
        <v>580</v>
      </c>
      <c r="D40" s="25"/>
      <c r="E40" s="28" t="e">
        <f>SUMIF(#REF!,'OLD FMR'!C40,#REF!)*-1</f>
        <v>#REF!</v>
      </c>
      <c r="F40" s="30">
        <f>VLOOKUP(A40,[7]Sheet1!$A$1:$D$65536,4,0)*1000</f>
        <v>0</v>
      </c>
      <c r="G40" s="6" t="e">
        <f t="shared" si="2"/>
        <v>#REF!</v>
      </c>
      <c r="H40" s="5" t="e">
        <f>SUMIF(#REF!,'OLD FMR'!C40,#REF!)</f>
        <v>#REF!</v>
      </c>
      <c r="I40" s="9" t="e">
        <f t="shared" si="0"/>
        <v>#REF!</v>
      </c>
      <c r="L40" s="1"/>
    </row>
    <row r="41" spans="1:12" x14ac:dyDescent="0.2">
      <c r="A41" s="33" t="s">
        <v>668</v>
      </c>
      <c r="B41" s="25" t="str">
        <f t="shared" si="1"/>
        <v>P700123)</v>
      </c>
      <c r="C41" s="25" t="s">
        <v>203</v>
      </c>
      <c r="D41" s="25"/>
      <c r="E41" s="28" t="e">
        <f>SUMIF(#REF!,'OLD FMR'!C41,#REF!)*-1</f>
        <v>#REF!</v>
      </c>
      <c r="F41" s="30">
        <f>VLOOKUP(A41,[7]Sheet1!$A$1:$D$65536,4,0)*1000</f>
        <v>20000</v>
      </c>
      <c r="G41" s="6" t="e">
        <f t="shared" si="2"/>
        <v>#REF!</v>
      </c>
      <c r="H41" s="5" t="e">
        <f>SUMIF(#REF!,'OLD FMR'!C41,#REF!)</f>
        <v>#REF!</v>
      </c>
      <c r="I41" s="9" t="e">
        <f t="shared" si="0"/>
        <v>#REF!</v>
      </c>
      <c r="L41" s="1"/>
    </row>
    <row r="42" spans="1:12" x14ac:dyDescent="0.2">
      <c r="A42" s="25" t="s">
        <v>319</v>
      </c>
      <c r="B42" s="25" t="str">
        <f t="shared" si="1"/>
        <v>P700122)</v>
      </c>
      <c r="C42" s="25" t="s">
        <v>275</v>
      </c>
      <c r="D42" s="25"/>
      <c r="E42" s="28" t="e">
        <f>SUMIF(#REF!,'OLD FMR'!C42,#REF!)*-1</f>
        <v>#REF!</v>
      </c>
      <c r="F42" s="30" t="e">
        <f>VLOOKUP(A42,[7]Sheet1!$A$1:$D$65536,4,0)*1000</f>
        <v>#N/A</v>
      </c>
      <c r="G42" s="6" t="e">
        <f t="shared" si="2"/>
        <v>#N/A</v>
      </c>
      <c r="H42" s="5" t="e">
        <f>SUMIF(#REF!,'OLD FMR'!C42,#REF!)</f>
        <v>#REF!</v>
      </c>
      <c r="I42" s="9" t="e">
        <f t="shared" si="0"/>
        <v>#N/A</v>
      </c>
      <c r="L42" s="1"/>
    </row>
    <row r="43" spans="1:12" x14ac:dyDescent="0.2">
      <c r="A43" s="33" t="s">
        <v>669</v>
      </c>
      <c r="B43" s="25" t="str">
        <f t="shared" si="1"/>
        <v>P700064)</v>
      </c>
      <c r="C43" s="25" t="s">
        <v>487</v>
      </c>
      <c r="D43" s="25"/>
      <c r="E43" s="28" t="e">
        <f>SUMIF(#REF!,'OLD FMR'!C43,#REF!)*-1</f>
        <v>#REF!</v>
      </c>
      <c r="F43" s="30">
        <f>VLOOKUP(A43,[7]Sheet1!$A$1:$D$65536,4,0)*1000</f>
        <v>141115000</v>
      </c>
      <c r="G43" s="6" t="e">
        <f t="shared" si="2"/>
        <v>#REF!</v>
      </c>
      <c r="H43" s="5" t="e">
        <f>SUMIF(#REF!,'OLD FMR'!C43,#REF!)</f>
        <v>#REF!</v>
      </c>
      <c r="I43" s="9" t="e">
        <f t="shared" si="0"/>
        <v>#REF!</v>
      </c>
      <c r="L43" s="1"/>
    </row>
    <row r="44" spans="1:12" x14ac:dyDescent="0.2">
      <c r="A44" s="33" t="s">
        <v>670</v>
      </c>
      <c r="B44" s="25" t="str">
        <f t="shared" si="1"/>
        <v>P700065)</v>
      </c>
      <c r="C44" s="25" t="s">
        <v>488</v>
      </c>
      <c r="D44" s="25"/>
      <c r="E44" s="28" t="e">
        <f>SUMIF(#REF!,'OLD FMR'!C44,#REF!)*-1</f>
        <v>#REF!</v>
      </c>
      <c r="F44" s="30">
        <f>VLOOKUP(A44,[7]Sheet1!$A$1:$D$65536,4,0)*1000</f>
        <v>12676000</v>
      </c>
      <c r="G44" s="6" t="e">
        <f t="shared" si="2"/>
        <v>#REF!</v>
      </c>
      <c r="H44" s="5" t="e">
        <f>SUMIF(#REF!,'OLD FMR'!C44,#REF!)</f>
        <v>#REF!</v>
      </c>
      <c r="I44" s="9" t="e">
        <f t="shared" si="0"/>
        <v>#REF!</v>
      </c>
      <c r="L44" s="1"/>
    </row>
    <row r="45" spans="1:12" x14ac:dyDescent="0.2">
      <c r="A45" s="33" t="s">
        <v>671</v>
      </c>
      <c r="B45" s="25" t="str">
        <f t="shared" si="1"/>
        <v>P700083)</v>
      </c>
      <c r="C45" s="25" t="s">
        <v>198</v>
      </c>
      <c r="D45" s="25"/>
      <c r="E45" s="28" t="e">
        <f>SUMIF(#REF!,'OLD FMR'!C45,#REF!)*-1</f>
        <v>#REF!</v>
      </c>
      <c r="F45" s="30">
        <f>VLOOKUP(A45,[7]Sheet1!$A$1:$D$65536,4,0)*1000</f>
        <v>455000</v>
      </c>
      <c r="G45" s="6" t="e">
        <f t="shared" si="2"/>
        <v>#REF!</v>
      </c>
      <c r="H45" s="5" t="e">
        <f>SUMIF(#REF!,'OLD FMR'!C45,#REF!)</f>
        <v>#REF!</v>
      </c>
      <c r="I45" s="9" t="e">
        <f t="shared" si="0"/>
        <v>#REF!</v>
      </c>
      <c r="L45" s="1"/>
    </row>
    <row r="46" spans="1:12" x14ac:dyDescent="0.2">
      <c r="A46" s="33" t="s">
        <v>516</v>
      </c>
      <c r="B46" s="25" t="str">
        <f t="shared" si="1"/>
        <v>P700085)</v>
      </c>
      <c r="C46" s="25" t="s">
        <v>200</v>
      </c>
      <c r="D46" s="25"/>
      <c r="E46" s="28" t="e">
        <f>SUMIF(#REF!,'OLD FMR'!C46,#REF!)*-1</f>
        <v>#REF!</v>
      </c>
      <c r="F46" s="30">
        <f>VLOOKUP(A46,[7]Sheet1!$A$1:$D$65536,4,0)*1000</f>
        <v>7138000</v>
      </c>
      <c r="G46" s="6" t="e">
        <f t="shared" si="2"/>
        <v>#REF!</v>
      </c>
      <c r="H46" s="5" t="e">
        <f>SUMIF(#REF!,'OLD FMR'!C46,#REF!)</f>
        <v>#REF!</v>
      </c>
      <c r="I46" s="9" t="e">
        <f t="shared" si="0"/>
        <v>#REF!</v>
      </c>
      <c r="L46" s="1"/>
    </row>
    <row r="47" spans="1:12" x14ac:dyDescent="0.2">
      <c r="A47" s="33" t="s">
        <v>559</v>
      </c>
      <c r="B47" s="25" t="str">
        <f t="shared" si="1"/>
        <v>P700060)</v>
      </c>
      <c r="C47" s="25" t="s">
        <v>1009</v>
      </c>
      <c r="D47" s="25"/>
      <c r="E47" s="28" t="e">
        <f>SUMIF(#REF!,'OLD FMR'!C47,#REF!)*-1</f>
        <v>#REF!</v>
      </c>
      <c r="F47" s="30">
        <f>VLOOKUP(A47,[7]Sheet1!$A$1:$D$65536,4,0)*1000</f>
        <v>528216000</v>
      </c>
      <c r="G47" s="6" t="e">
        <f t="shared" si="2"/>
        <v>#REF!</v>
      </c>
      <c r="H47" s="5" t="e">
        <f>SUMIF(#REF!,'OLD FMR'!C47,#REF!)</f>
        <v>#REF!</v>
      </c>
      <c r="I47" s="9" t="e">
        <f t="shared" si="0"/>
        <v>#REF!</v>
      </c>
      <c r="L47" s="1"/>
    </row>
    <row r="48" spans="1:12" x14ac:dyDescent="0.2">
      <c r="A48" s="33" t="s">
        <v>560</v>
      </c>
      <c r="B48" s="25" t="str">
        <f t="shared" si="1"/>
        <v>(P00202)</v>
      </c>
      <c r="C48" s="25" t="s">
        <v>132</v>
      </c>
      <c r="D48" s="25"/>
      <c r="E48" s="28" t="e">
        <f>SUMIF(#REF!,'OLD FMR'!C48,#REF!)*-1</f>
        <v>#REF!</v>
      </c>
      <c r="F48" s="30">
        <f>VLOOKUP(A48,[7]Sheet1!$A$1:$D$65536,4,0)*1000</f>
        <v>0</v>
      </c>
      <c r="G48" s="6" t="e">
        <f t="shared" si="2"/>
        <v>#REF!</v>
      </c>
      <c r="H48" s="8" t="e">
        <f>SUMIF(#REF!,'OLD FMR'!C48,#REF!)</f>
        <v>#REF!</v>
      </c>
      <c r="I48" s="18" t="e">
        <f t="shared" si="0"/>
        <v>#REF!</v>
      </c>
      <c r="L48" s="1"/>
    </row>
    <row r="49" spans="1:12" x14ac:dyDescent="0.2">
      <c r="A49" s="33" t="s">
        <v>561</v>
      </c>
      <c r="B49" s="25" t="str">
        <f t="shared" si="1"/>
        <v>P700090)</v>
      </c>
      <c r="C49" s="25" t="s">
        <v>870</v>
      </c>
      <c r="D49" s="25"/>
      <c r="E49" s="28" t="e">
        <f>SUMIF(#REF!,'OLD FMR'!C49,#REF!)*-1</f>
        <v>#REF!</v>
      </c>
      <c r="F49" s="30">
        <f>VLOOKUP(A49,[7]Sheet1!$A$1:$D$65536,4,0)*1000</f>
        <v>2977000</v>
      </c>
      <c r="G49" s="6" t="e">
        <f t="shared" si="2"/>
        <v>#REF!</v>
      </c>
      <c r="H49" s="5" t="e">
        <f>SUMIF(#REF!,'OLD FMR'!C49,#REF!)</f>
        <v>#REF!</v>
      </c>
      <c r="I49" s="9" t="e">
        <f t="shared" si="0"/>
        <v>#REF!</v>
      </c>
      <c r="L49" s="1"/>
    </row>
    <row r="50" spans="1:12" x14ac:dyDescent="0.2">
      <c r="A50" s="25" t="s">
        <v>562</v>
      </c>
      <c r="B50" s="25" t="str">
        <f t="shared" si="1"/>
        <v>(P00204)</v>
      </c>
      <c r="C50" s="25" t="s">
        <v>133</v>
      </c>
      <c r="D50" s="25"/>
      <c r="E50" s="28" t="e">
        <f>SUMIF(#REF!,'OLD FMR'!C50,#REF!)*-1</f>
        <v>#REF!</v>
      </c>
      <c r="F50" s="30" t="e">
        <f>VLOOKUP(A50,[7]Sheet1!$A$1:$D$65536,4,0)*1000</f>
        <v>#N/A</v>
      </c>
      <c r="G50" s="6" t="e">
        <f t="shared" si="2"/>
        <v>#N/A</v>
      </c>
      <c r="H50" s="5" t="e">
        <f>SUMIF(#REF!,'OLD FMR'!C50,#REF!)</f>
        <v>#REF!</v>
      </c>
      <c r="I50" s="9" t="e">
        <f t="shared" si="0"/>
        <v>#N/A</v>
      </c>
      <c r="L50" s="1"/>
    </row>
    <row r="51" spans="1:12" x14ac:dyDescent="0.2">
      <c r="A51" s="25" t="s">
        <v>320</v>
      </c>
      <c r="B51" s="25" t="str">
        <f t="shared" si="1"/>
        <v>P700158)</v>
      </c>
      <c r="C51" s="25" t="s">
        <v>756</v>
      </c>
      <c r="D51" s="25"/>
      <c r="E51" s="28" t="e">
        <f>SUMIF(#REF!,'OLD FMR'!C51,#REF!)*-1</f>
        <v>#REF!</v>
      </c>
      <c r="F51" s="30" t="e">
        <f>VLOOKUP(A51,[7]Sheet1!$A$1:$D$65536,4,0)*1000</f>
        <v>#N/A</v>
      </c>
      <c r="G51" s="6" t="e">
        <f t="shared" si="2"/>
        <v>#N/A</v>
      </c>
      <c r="H51" s="5" t="e">
        <f>SUMIF(#REF!,'OLD FMR'!C51,#REF!)</f>
        <v>#REF!</v>
      </c>
      <c r="I51" s="9" t="e">
        <f t="shared" si="0"/>
        <v>#N/A</v>
      </c>
      <c r="L51" s="1"/>
    </row>
    <row r="52" spans="1:12" x14ac:dyDescent="0.2">
      <c r="A52" s="25" t="s">
        <v>321</v>
      </c>
      <c r="B52" s="25" t="str">
        <f t="shared" si="1"/>
        <v>P700120)</v>
      </c>
      <c r="C52" s="25" t="s">
        <v>274</v>
      </c>
      <c r="D52" s="25"/>
      <c r="E52" s="28" t="e">
        <f>SUMIF(#REF!,'OLD FMR'!C52,#REF!)*-1</f>
        <v>#REF!</v>
      </c>
      <c r="F52" s="30" t="e">
        <f>VLOOKUP(A52,[7]Sheet1!$A$1:$D$65536,4,0)*1000</f>
        <v>#N/A</v>
      </c>
      <c r="G52" s="6" t="e">
        <f t="shared" si="2"/>
        <v>#N/A</v>
      </c>
      <c r="H52" s="5" t="e">
        <f>SUMIF(#REF!,'OLD FMR'!C52,#REF!)</f>
        <v>#REF!</v>
      </c>
      <c r="I52" s="9" t="e">
        <f t="shared" si="0"/>
        <v>#N/A</v>
      </c>
      <c r="L52" s="1"/>
    </row>
    <row r="53" spans="1:12" x14ac:dyDescent="0.2">
      <c r="A53" s="33" t="s">
        <v>563</v>
      </c>
      <c r="B53" s="25" t="str">
        <f t="shared" si="1"/>
        <v>(P00203)</v>
      </c>
      <c r="C53" s="25" t="s">
        <v>134</v>
      </c>
      <c r="D53" s="25"/>
      <c r="E53" s="28" t="e">
        <f>SUMIF(#REF!,'OLD FMR'!C53,#REF!)*-1</f>
        <v>#REF!</v>
      </c>
      <c r="F53" s="30">
        <f>VLOOKUP(A53,[7]Sheet1!$A$1:$D$65536,4,0)*1000</f>
        <v>0</v>
      </c>
      <c r="G53" s="6" t="e">
        <f t="shared" si="2"/>
        <v>#REF!</v>
      </c>
      <c r="H53" s="5" t="e">
        <f>SUMIF(#REF!,'OLD FMR'!C53,#REF!)</f>
        <v>#REF!</v>
      </c>
      <c r="I53" s="9" t="e">
        <f t="shared" si="0"/>
        <v>#REF!</v>
      </c>
      <c r="L53" s="1"/>
    </row>
    <row r="54" spans="1:12" x14ac:dyDescent="0.2">
      <c r="A54" s="33" t="s">
        <v>564</v>
      </c>
      <c r="B54" s="25" t="str">
        <f t="shared" si="1"/>
        <v>P700021)</v>
      </c>
      <c r="C54" s="25" t="s">
        <v>277</v>
      </c>
      <c r="D54" s="25"/>
      <c r="E54" s="28" t="e">
        <f>SUMIF(#REF!,'OLD FMR'!C54,#REF!)*-1</f>
        <v>#REF!</v>
      </c>
      <c r="F54" s="30">
        <f>VLOOKUP(A54,[7]Sheet1!$A$1:$D$65536,4,0)*1000</f>
        <v>296567000</v>
      </c>
      <c r="G54" s="6" t="e">
        <f t="shared" si="2"/>
        <v>#REF!</v>
      </c>
      <c r="H54" s="5" t="e">
        <f>SUMIF(#REF!,'OLD FMR'!C54,#REF!)</f>
        <v>#REF!</v>
      </c>
      <c r="I54" s="9" t="e">
        <f t="shared" si="0"/>
        <v>#REF!</v>
      </c>
      <c r="L54" s="1"/>
    </row>
    <row r="55" spans="1:12" x14ac:dyDescent="0.2">
      <c r="A55" s="25" t="s">
        <v>565</v>
      </c>
      <c r="B55" s="25" t="str">
        <f t="shared" si="1"/>
        <v>P700027)</v>
      </c>
      <c r="C55" s="25" t="s">
        <v>927</v>
      </c>
      <c r="D55" s="25"/>
      <c r="E55" s="28" t="e">
        <f>SUMIF(#REF!,'OLD FMR'!C55,#REF!)*-1</f>
        <v>#REF!</v>
      </c>
      <c r="F55" s="30" t="e">
        <f>VLOOKUP(A55,[7]Sheet1!$A$1:$D$65536,4,0)*1000</f>
        <v>#N/A</v>
      </c>
      <c r="G55" s="6" t="e">
        <f t="shared" si="2"/>
        <v>#N/A</v>
      </c>
      <c r="H55" s="5" t="e">
        <f>SUMIF(#REF!,'OLD FMR'!C55,#REF!)</f>
        <v>#REF!</v>
      </c>
      <c r="I55" s="9" t="e">
        <f t="shared" si="0"/>
        <v>#N/A</v>
      </c>
      <c r="L55" s="1"/>
    </row>
    <row r="56" spans="1:12" x14ac:dyDescent="0.2">
      <c r="A56" s="33" t="s">
        <v>798</v>
      </c>
      <c r="B56" s="25" t="str">
        <f t="shared" si="1"/>
        <v>P700094)</v>
      </c>
      <c r="C56" s="25" t="s">
        <v>278</v>
      </c>
      <c r="D56" s="25"/>
      <c r="E56" s="28" t="e">
        <f>SUMIF(#REF!,'OLD FMR'!C56,#REF!)*-1</f>
        <v>#REF!</v>
      </c>
      <c r="F56" s="30">
        <f>VLOOKUP(A56,[7]Sheet1!$A$1:$D$65536,4,0)*1000</f>
        <v>102000</v>
      </c>
      <c r="G56" s="6" t="e">
        <f t="shared" si="2"/>
        <v>#REF!</v>
      </c>
      <c r="H56" s="5" t="e">
        <f>SUMIF(#REF!,'OLD FMR'!C56,#REF!)</f>
        <v>#REF!</v>
      </c>
      <c r="I56" s="9" t="e">
        <f t="shared" si="0"/>
        <v>#REF!</v>
      </c>
      <c r="L56" s="1"/>
    </row>
    <row r="57" spans="1:12" x14ac:dyDescent="0.2">
      <c r="A57" s="33" t="s">
        <v>799</v>
      </c>
      <c r="B57" s="25" t="str">
        <f t="shared" si="1"/>
        <v>P700023)</v>
      </c>
      <c r="C57" s="25" t="s">
        <v>1004</v>
      </c>
      <c r="D57" s="25"/>
      <c r="E57" s="28" t="e">
        <f>SUMIF(#REF!,'OLD FMR'!C57,#REF!)*-1</f>
        <v>#REF!</v>
      </c>
      <c r="F57" s="30">
        <f>VLOOKUP(A57,[7]Sheet1!$A$1:$D$65536,4,0)*1000</f>
        <v>1019935000</v>
      </c>
      <c r="G57" s="6" t="e">
        <f t="shared" si="2"/>
        <v>#REF!</v>
      </c>
      <c r="H57" s="5" t="e">
        <f>SUMIF(#REF!,'OLD FMR'!C57,#REF!)</f>
        <v>#REF!</v>
      </c>
      <c r="I57" s="9" t="e">
        <f t="shared" si="0"/>
        <v>#REF!</v>
      </c>
      <c r="L57" s="1"/>
    </row>
    <row r="58" spans="1:12" x14ac:dyDescent="0.2">
      <c r="A58" s="33" t="s">
        <v>771</v>
      </c>
      <c r="B58" s="25" t="str">
        <f t="shared" si="1"/>
        <v>P700086)</v>
      </c>
      <c r="C58" s="25" t="s">
        <v>276</v>
      </c>
      <c r="D58" s="25"/>
      <c r="E58" s="28" t="e">
        <f>SUMIF(#REF!,'OLD FMR'!C58,#REF!)*-1</f>
        <v>#REF!</v>
      </c>
      <c r="F58" s="30">
        <f>VLOOKUP(A58,[7]Sheet1!$A$1:$D$65536,4,0)*1000</f>
        <v>8065000</v>
      </c>
      <c r="G58" s="6" t="e">
        <f t="shared" si="2"/>
        <v>#REF!</v>
      </c>
      <c r="H58" s="5" t="e">
        <f>SUMIF(#REF!,'OLD FMR'!C58,#REF!)</f>
        <v>#REF!</v>
      </c>
      <c r="I58" s="9" t="e">
        <f t="shared" si="0"/>
        <v>#REF!</v>
      </c>
      <c r="L58" s="1"/>
    </row>
    <row r="59" spans="1:12" x14ac:dyDescent="0.2">
      <c r="A59" s="33" t="s">
        <v>772</v>
      </c>
      <c r="B59" s="25" t="str">
        <f t="shared" si="1"/>
        <v>P700115)</v>
      </c>
      <c r="C59" s="25" t="s">
        <v>197</v>
      </c>
      <c r="D59" s="25"/>
      <c r="E59" s="28" t="e">
        <f>SUMIF(#REF!,'OLD FMR'!C59,#REF!)*-1</f>
        <v>#REF!</v>
      </c>
      <c r="F59" s="30">
        <f>VLOOKUP(A59,[7]Sheet1!$A$1:$D$65536,4,0)*1000</f>
        <v>1616000</v>
      </c>
      <c r="G59" s="6" t="e">
        <f t="shared" si="2"/>
        <v>#REF!</v>
      </c>
      <c r="H59" s="5" t="e">
        <f>SUMIF(#REF!,'OLD FMR'!C59,#REF!)</f>
        <v>#REF!</v>
      </c>
      <c r="I59" s="9" t="e">
        <f t="shared" si="0"/>
        <v>#REF!</v>
      </c>
      <c r="L59" s="1"/>
    </row>
    <row r="60" spans="1:12" x14ac:dyDescent="0.2">
      <c r="A60" s="33" t="s">
        <v>280</v>
      </c>
      <c r="B60" s="25" t="str">
        <f t="shared" si="1"/>
        <v>P700087)</v>
      </c>
      <c r="C60" s="25" t="s">
        <v>1005</v>
      </c>
      <c r="D60" s="25"/>
      <c r="E60" s="28" t="e">
        <f>SUMIF(#REF!,'OLD FMR'!C60,#REF!)*-1</f>
        <v>#REF!</v>
      </c>
      <c r="F60" s="30">
        <f>VLOOKUP(A60,[7]Sheet1!$A$1:$D$65536,4,0)*1000</f>
        <v>74454000</v>
      </c>
      <c r="G60" s="6" t="e">
        <f t="shared" si="2"/>
        <v>#REF!</v>
      </c>
      <c r="H60" s="5" t="e">
        <f>SUMIF(#REF!,'OLD FMR'!C60,#REF!)</f>
        <v>#REF!</v>
      </c>
      <c r="I60" s="9" t="e">
        <f t="shared" si="0"/>
        <v>#REF!</v>
      </c>
      <c r="L60" s="1"/>
    </row>
    <row r="61" spans="1:12" x14ac:dyDescent="0.2">
      <c r="A61" s="33" t="s">
        <v>269</v>
      </c>
      <c r="B61" s="25" t="str">
        <f t="shared" si="1"/>
        <v>P700013)</v>
      </c>
      <c r="C61" s="25" t="s">
        <v>205</v>
      </c>
      <c r="D61" s="25"/>
      <c r="E61" s="28" t="e">
        <f>SUMIF(#REF!,'OLD FMR'!C61,#REF!)*-1</f>
        <v>#REF!</v>
      </c>
      <c r="F61" s="30">
        <f>VLOOKUP(A61,[7]Sheet1!$A$1:$D$65536,4,0)*1000</f>
        <v>483000</v>
      </c>
      <c r="G61" s="6" t="e">
        <f t="shared" si="2"/>
        <v>#REF!</v>
      </c>
      <c r="H61" s="5" t="e">
        <f>SUMIF(#REF!,'OLD FMR'!C61,#REF!)</f>
        <v>#REF!</v>
      </c>
      <c r="I61" s="9" t="e">
        <f t="shared" si="0"/>
        <v>#REF!</v>
      </c>
      <c r="L61" s="1"/>
    </row>
    <row r="62" spans="1:12" x14ac:dyDescent="0.2">
      <c r="A62" s="33" t="s">
        <v>270</v>
      </c>
      <c r="B62" s="25" t="str">
        <f t="shared" si="1"/>
        <v>P700015)</v>
      </c>
      <c r="C62" s="25" t="s">
        <v>279</v>
      </c>
      <c r="D62" s="25"/>
      <c r="E62" s="28" t="e">
        <f>SUMIF(#REF!,'OLD FMR'!C62,#REF!)*-1</f>
        <v>#REF!</v>
      </c>
      <c r="F62" s="30">
        <f>VLOOKUP(A62,[7]Sheet1!$A$1:$D$65536,4,0)*1000</f>
        <v>22185000</v>
      </c>
      <c r="G62" s="6" t="e">
        <f>F62-E62</f>
        <v>#REF!</v>
      </c>
      <c r="H62" s="5" t="e">
        <f>SUMIF(#REF!,'OLD FMR'!C62,#REF!)</f>
        <v>#REF!</v>
      </c>
      <c r="I62" s="9" t="e">
        <f t="shared" si="0"/>
        <v>#REF!</v>
      </c>
      <c r="L62" s="1"/>
    </row>
    <row r="63" spans="1:12" x14ac:dyDescent="0.2">
      <c r="A63" s="33" t="s">
        <v>271</v>
      </c>
      <c r="B63" s="25" t="str">
        <f t="shared" si="1"/>
        <v>P700091)</v>
      </c>
      <c r="C63" s="25" t="s">
        <v>926</v>
      </c>
      <c r="D63" s="25"/>
      <c r="E63" s="28" t="e">
        <f>SUMIF(#REF!,'OLD FMR'!C63,#REF!)*-1</f>
        <v>#REF!</v>
      </c>
      <c r="F63" s="30">
        <f>VLOOKUP(A63,[7]Sheet1!$A$1:$D$65536,4,0)*1000</f>
        <v>1823000</v>
      </c>
      <c r="G63" s="6" t="e">
        <f t="shared" si="2"/>
        <v>#REF!</v>
      </c>
      <c r="H63" s="5" t="e">
        <f>SUMIF(#REF!,'OLD FMR'!C63,#REF!)</f>
        <v>#REF!</v>
      </c>
      <c r="I63" s="9" t="e">
        <f t="shared" si="0"/>
        <v>#REF!</v>
      </c>
      <c r="L63" s="1"/>
    </row>
    <row r="64" spans="1:12" x14ac:dyDescent="0.2">
      <c r="A64" s="33" t="s">
        <v>272</v>
      </c>
      <c r="B64" s="25" t="str">
        <f t="shared" si="1"/>
        <v>P700097)</v>
      </c>
      <c r="C64" s="25" t="s">
        <v>1010</v>
      </c>
      <c r="D64" s="25"/>
      <c r="E64" s="28" t="e">
        <f>SUMIF(#REF!,'OLD FMR'!C64,#REF!)*-1</f>
        <v>#REF!</v>
      </c>
      <c r="F64" s="30">
        <f>VLOOKUP(A64,[7]Sheet1!$A$1:$D$65536,4,0)*1000</f>
        <v>6000</v>
      </c>
      <c r="G64" s="6" t="e">
        <f>F64-E64</f>
        <v>#REF!</v>
      </c>
      <c r="H64" s="5" t="e">
        <f>SUMIF(#REF!,'OLD FMR'!C64,#REF!)</f>
        <v>#REF!</v>
      </c>
      <c r="I64" s="9" t="e">
        <f>G64+H64</f>
        <v>#REF!</v>
      </c>
      <c r="L64" s="1"/>
    </row>
    <row r="65" spans="1:12" x14ac:dyDescent="0.2">
      <c r="A65" s="33" t="s">
        <v>368</v>
      </c>
      <c r="B65" s="25" t="str">
        <f t="shared" si="1"/>
        <v>P700098)</v>
      </c>
      <c r="C65" s="25" t="s">
        <v>1011</v>
      </c>
      <c r="D65" s="25"/>
      <c r="E65" s="28" t="e">
        <f>SUMIF(#REF!,'OLD FMR'!C65,#REF!)*-1</f>
        <v>#REF!</v>
      </c>
      <c r="F65" s="30">
        <f>VLOOKUP(A65,[7]Sheet1!$A$1:$D$65536,4,0)*1000</f>
        <v>7744000</v>
      </c>
      <c r="G65" s="6" t="e">
        <f t="shared" ref="G65:G70" si="3">F65-E65</f>
        <v>#REF!</v>
      </c>
      <c r="H65" s="5" t="e">
        <f>SUMIF(#REF!,'OLD FMR'!C65,#REF!)</f>
        <v>#REF!</v>
      </c>
      <c r="I65" s="9" t="e">
        <f t="shared" ref="I65:I70" si="4">G65+H65</f>
        <v>#REF!</v>
      </c>
      <c r="L65" s="1"/>
    </row>
    <row r="66" spans="1:12" x14ac:dyDescent="0.2">
      <c r="A66" s="33" t="s">
        <v>369</v>
      </c>
      <c r="B66" s="25" t="str">
        <f t="shared" si="1"/>
        <v>P700001)</v>
      </c>
      <c r="C66" s="25" t="s">
        <v>469</v>
      </c>
      <c r="D66" s="25"/>
      <c r="E66" s="28" t="e">
        <f>SUMIF(#REF!,'OLD FMR'!C66,#REF!)*-1</f>
        <v>#REF!</v>
      </c>
      <c r="F66" s="30">
        <f>VLOOKUP(A66,[7]Sheet1!$A$1:$D$65536,4,0)*1000</f>
        <v>76563000</v>
      </c>
      <c r="G66" s="6" t="e">
        <f t="shared" si="3"/>
        <v>#REF!</v>
      </c>
      <c r="H66" s="5" t="e">
        <f>SUMIF(#REF!,'OLD FMR'!C66,#REF!)</f>
        <v>#REF!</v>
      </c>
      <c r="I66" s="9" t="e">
        <f t="shared" si="4"/>
        <v>#REF!</v>
      </c>
      <c r="L66" s="1"/>
    </row>
    <row r="67" spans="1:12" x14ac:dyDescent="0.2">
      <c r="A67" s="33" t="s">
        <v>607</v>
      </c>
      <c r="B67" s="25" t="str">
        <f t="shared" si="1"/>
        <v>P700002)</v>
      </c>
      <c r="C67" s="25" t="s">
        <v>254</v>
      </c>
      <c r="D67" s="25"/>
      <c r="E67" s="28" t="e">
        <f>SUMIF(#REF!,'OLD FMR'!C67,#REF!)*-1</f>
        <v>#REF!</v>
      </c>
      <c r="F67" s="30">
        <f>VLOOKUP(A67,[7]Sheet1!$A$1:$D$65536,4,0)*1000</f>
        <v>6751000</v>
      </c>
      <c r="G67" s="6" t="e">
        <f t="shared" si="3"/>
        <v>#REF!</v>
      </c>
      <c r="H67" s="5" t="e">
        <f>SUMIF(#REF!,'OLD FMR'!C67,#REF!)</f>
        <v>#REF!</v>
      </c>
      <c r="I67" s="9" t="e">
        <f t="shared" si="4"/>
        <v>#REF!</v>
      </c>
      <c r="L67" s="1"/>
    </row>
    <row r="68" spans="1:12" x14ac:dyDescent="0.2">
      <c r="A68" s="33" t="s">
        <v>608</v>
      </c>
      <c r="B68" s="25" t="str">
        <f t="shared" si="1"/>
        <v>P700005)</v>
      </c>
      <c r="C68" s="25" t="s">
        <v>252</v>
      </c>
      <c r="D68" s="25"/>
      <c r="E68" s="28" t="e">
        <f>SUMIF(#REF!,'OLD FMR'!C68,#REF!)*-1</f>
        <v>#REF!</v>
      </c>
      <c r="F68" s="30">
        <f>VLOOKUP(A68,[7]Sheet1!$A$1:$D$65536,4,0)*1000</f>
        <v>0</v>
      </c>
      <c r="G68" s="6" t="e">
        <f t="shared" si="3"/>
        <v>#REF!</v>
      </c>
      <c r="H68" s="5" t="e">
        <f>SUMIF(#REF!,'OLD FMR'!C68,#REF!)</f>
        <v>#REF!</v>
      </c>
      <c r="I68" s="9" t="e">
        <f t="shared" si="4"/>
        <v>#REF!</v>
      </c>
      <c r="L68" s="1"/>
    </row>
    <row r="69" spans="1:12" x14ac:dyDescent="0.2">
      <c r="A69" s="25" t="s">
        <v>322</v>
      </c>
      <c r="B69" s="25" t="str">
        <f t="shared" si="1"/>
        <v>P700006)</v>
      </c>
      <c r="C69" s="25" t="s">
        <v>255</v>
      </c>
      <c r="D69" s="25"/>
      <c r="E69" s="28" t="e">
        <f>SUMIF(#REF!,'OLD FMR'!C69,#REF!)*-1</f>
        <v>#REF!</v>
      </c>
      <c r="F69" s="30" t="e">
        <f>VLOOKUP(A69,[7]Sheet1!$A$1:$D$65536,4,0)*1000</f>
        <v>#N/A</v>
      </c>
      <c r="G69" s="6" t="e">
        <f t="shared" si="3"/>
        <v>#N/A</v>
      </c>
      <c r="H69" s="5" t="e">
        <f>SUMIF(#REF!,'OLD FMR'!C69,#REF!)</f>
        <v>#REF!</v>
      </c>
      <c r="I69" s="9" t="e">
        <f t="shared" si="4"/>
        <v>#N/A</v>
      </c>
      <c r="L69" s="1"/>
    </row>
    <row r="70" spans="1:12" x14ac:dyDescent="0.2">
      <c r="A70" s="25" t="s">
        <v>323</v>
      </c>
      <c r="B70" s="25" t="str">
        <f t="shared" si="1"/>
        <v>P700022)</v>
      </c>
      <c r="C70" s="25" t="s">
        <v>253</v>
      </c>
      <c r="D70" s="25"/>
      <c r="E70" s="28" t="e">
        <f>SUMIF(#REF!,'OLD FMR'!C70,#REF!)*-1</f>
        <v>#REF!</v>
      </c>
      <c r="F70" s="30" t="e">
        <f>VLOOKUP(A70,[7]Sheet1!$A$1:$D$65536,4,0)*1000</f>
        <v>#N/A</v>
      </c>
      <c r="G70" s="6" t="e">
        <f t="shared" si="3"/>
        <v>#N/A</v>
      </c>
      <c r="H70" s="5" t="e">
        <f>SUMIF(#REF!,'OLD FMR'!C70,#REF!)</f>
        <v>#REF!</v>
      </c>
      <c r="I70" s="9" t="e">
        <f t="shared" si="4"/>
        <v>#N/A</v>
      </c>
      <c r="L70" s="1"/>
    </row>
    <row r="71" spans="1:12" s="1" customFormat="1" x14ac:dyDescent="0.2">
      <c r="A71" s="25" t="s">
        <v>660</v>
      </c>
      <c r="B71" s="25" t="str">
        <f t="shared" si="1"/>
        <v>P700162)</v>
      </c>
      <c r="C71" s="25" t="s">
        <v>1</v>
      </c>
      <c r="D71" s="24"/>
      <c r="E71" s="28" t="e">
        <f>SUMIF(#REF!,'OLD FMR'!C71,#REF!)*-1</f>
        <v>#REF!</v>
      </c>
      <c r="F71" s="30" t="e">
        <f>VLOOKUP(A71,[7]Sheet1!$A$1:$D$65536,4,0)*1000</f>
        <v>#N/A</v>
      </c>
      <c r="G71" s="6" t="e">
        <f t="shared" si="2"/>
        <v>#N/A</v>
      </c>
      <c r="H71" s="9" t="e">
        <f>SUMIF(#REF!,'OLD FMR'!C71,#REF!)</f>
        <v>#REF!</v>
      </c>
      <c r="I71" s="9" t="e">
        <f t="shared" si="0"/>
        <v>#N/A</v>
      </c>
      <c r="J71" s="9"/>
    </row>
    <row r="72" spans="1:12" s="1" customFormat="1" x14ac:dyDescent="0.2">
      <c r="A72" s="33" t="s">
        <v>609</v>
      </c>
      <c r="B72" s="25" t="str">
        <f t="shared" si="1"/>
        <v>P700012)</v>
      </c>
      <c r="C72" s="25" t="s">
        <v>256</v>
      </c>
      <c r="D72" s="24"/>
      <c r="E72" s="28" t="e">
        <f>SUMIF(#REF!,'OLD FMR'!C72,#REF!)*-1</f>
        <v>#REF!</v>
      </c>
      <c r="F72" s="30">
        <f>VLOOKUP(A72,[7]Sheet1!$A$1:$D$65536,4,0)*1000</f>
        <v>674000</v>
      </c>
      <c r="G72" s="6" t="e">
        <f t="shared" si="2"/>
        <v>#REF!</v>
      </c>
      <c r="H72" s="5" t="e">
        <f>SUMIF(#REF!,'OLD FMR'!C72,#REF!)</f>
        <v>#REF!</v>
      </c>
      <c r="I72" s="9" t="e">
        <f t="shared" si="0"/>
        <v>#REF!</v>
      </c>
      <c r="J72" s="9"/>
      <c r="K72" s="10"/>
    </row>
    <row r="73" spans="1:12" s="1" customFormat="1" x14ac:dyDescent="0.2">
      <c r="A73" s="33" t="s">
        <v>610</v>
      </c>
      <c r="B73" s="25" t="str">
        <f t="shared" si="1"/>
        <v>P700026)</v>
      </c>
      <c r="C73" s="25" t="s">
        <v>1008</v>
      </c>
      <c r="D73" s="24"/>
      <c r="E73" s="28" t="e">
        <f>SUMIF(#REF!,'OLD FMR'!C73,#REF!)*-1</f>
        <v>#REF!</v>
      </c>
      <c r="F73" s="30">
        <f>VLOOKUP(A73,[7]Sheet1!$A$1:$D$65536,4,0)*1000</f>
        <v>1697000</v>
      </c>
      <c r="G73" s="6" t="e">
        <f t="shared" si="2"/>
        <v>#REF!</v>
      </c>
      <c r="H73" s="5" t="e">
        <f>SUMIF(#REF!,'OLD FMR'!C73,#REF!)</f>
        <v>#REF!</v>
      </c>
      <c r="I73" s="9" t="e">
        <f t="shared" si="0"/>
        <v>#REF!</v>
      </c>
      <c r="J73" s="9"/>
      <c r="K73" s="10"/>
    </row>
    <row r="74" spans="1:12" x14ac:dyDescent="0.2">
      <c r="A74" s="33" t="s">
        <v>290</v>
      </c>
      <c r="B74" s="25" t="str">
        <f t="shared" si="1"/>
        <v>P700007)</v>
      </c>
      <c r="C74" s="25" t="s">
        <v>1012</v>
      </c>
      <c r="D74" s="25"/>
      <c r="E74" s="28" t="e">
        <f>SUMIF(#REF!,'OLD FMR'!C74,#REF!)*-1</f>
        <v>#REF!</v>
      </c>
      <c r="F74" s="30">
        <f>VLOOKUP(A74,[7]Sheet1!$A$1:$D$65536,4,0)*1000</f>
        <v>12494000</v>
      </c>
      <c r="G74" s="17" t="e">
        <f t="shared" si="2"/>
        <v>#REF!</v>
      </c>
      <c r="H74" s="5" t="e">
        <f>SUMIF(#REF!,'OLD FMR'!C74,#REF!)</f>
        <v>#REF!</v>
      </c>
      <c r="I74" s="9" t="e">
        <f t="shared" si="0"/>
        <v>#REF!</v>
      </c>
      <c r="L74" s="1"/>
    </row>
    <row r="75" spans="1:12" x14ac:dyDescent="0.2">
      <c r="A75" s="33" t="s">
        <v>291</v>
      </c>
      <c r="B75" s="25" t="str">
        <f t="shared" ref="B75:B137" si="5">RIGHT(A75,8)</f>
        <v>P700084)</v>
      </c>
      <c r="C75" s="25" t="s">
        <v>266</v>
      </c>
      <c r="D75" s="25"/>
      <c r="E75" s="28" t="e">
        <f>SUMIF(#REF!,'OLD FMR'!C75,#REF!)*-1</f>
        <v>#REF!</v>
      </c>
      <c r="F75" s="30">
        <f>VLOOKUP(A75,[7]Sheet1!$A$1:$D$65536,4,0)*1000</f>
        <v>1580979000</v>
      </c>
      <c r="G75" s="6" t="e">
        <f t="shared" si="2"/>
        <v>#REF!</v>
      </c>
      <c r="H75" s="5" t="e">
        <f>SUMIF(#REF!,'OLD FMR'!C75,#REF!)</f>
        <v>#REF!</v>
      </c>
      <c r="I75" s="9" t="e">
        <f t="shared" si="0"/>
        <v>#REF!</v>
      </c>
      <c r="L75" s="1"/>
    </row>
    <row r="76" spans="1:12" x14ac:dyDescent="0.2">
      <c r="A76" s="25" t="s">
        <v>324</v>
      </c>
      <c r="B76" s="25" t="str">
        <f t="shared" si="5"/>
        <v>P700088)</v>
      </c>
      <c r="C76" s="25" t="s">
        <v>672</v>
      </c>
      <c r="D76" s="25"/>
      <c r="E76" s="28" t="e">
        <f>SUMIF(#REF!,'OLD FMR'!C76,#REF!)*-1</f>
        <v>#REF!</v>
      </c>
      <c r="F76" s="30" t="e">
        <f>VLOOKUP(A76,[7]Sheet1!$A$1:$D$65536,4,0)*1000</f>
        <v>#N/A</v>
      </c>
      <c r="G76" s="6" t="e">
        <f t="shared" si="2"/>
        <v>#N/A</v>
      </c>
      <c r="H76" s="5" t="e">
        <f>SUMIF(#REF!,'OLD FMR'!C76,#REF!)</f>
        <v>#REF!</v>
      </c>
      <c r="I76" s="9" t="e">
        <f t="shared" si="0"/>
        <v>#N/A</v>
      </c>
      <c r="L76" s="1"/>
    </row>
    <row r="77" spans="1:12" x14ac:dyDescent="0.2">
      <c r="A77" s="33" t="s">
        <v>292</v>
      </c>
      <c r="B77" s="25" t="str">
        <f t="shared" si="5"/>
        <v>P700109)</v>
      </c>
      <c r="C77" s="25" t="s">
        <v>1007</v>
      </c>
      <c r="D77" s="25"/>
      <c r="E77" s="28" t="e">
        <f>SUMIF(#REF!,'OLD FMR'!C77,#REF!)*-1</f>
        <v>#REF!</v>
      </c>
      <c r="F77" s="30">
        <f>VLOOKUP(A77,[7]Sheet1!$A$1:$D$65536,4,0)*1000</f>
        <v>340028000</v>
      </c>
      <c r="G77" s="6" t="e">
        <f t="shared" si="2"/>
        <v>#REF!</v>
      </c>
      <c r="H77" s="5" t="e">
        <f>SUMIF(#REF!,'OLD FMR'!C77,#REF!)</f>
        <v>#REF!</v>
      </c>
      <c r="I77" s="9" t="e">
        <f t="shared" si="0"/>
        <v>#REF!</v>
      </c>
      <c r="L77" s="1"/>
    </row>
    <row r="78" spans="1:12" x14ac:dyDescent="0.2">
      <c r="A78" s="34" t="s">
        <v>796</v>
      </c>
      <c r="B78" s="25"/>
      <c r="C78" s="25"/>
      <c r="D78" s="25"/>
      <c r="E78" s="35" t="e">
        <f>SUM(E79:E93)</f>
        <v>#REF!</v>
      </c>
      <c r="F78" s="30">
        <f>VLOOKUP(A78,[7]Sheet1!$A$1:$D$65536,4,0)*1000</f>
        <v>22856000</v>
      </c>
      <c r="G78" s="6" t="e">
        <f t="shared" si="2"/>
        <v>#REF!</v>
      </c>
      <c r="H78" s="5" t="e">
        <f>SUMIF(#REF!,'OLD FMR'!C78,#REF!)</f>
        <v>#REF!</v>
      </c>
      <c r="I78" s="9" t="e">
        <f t="shared" si="0"/>
        <v>#REF!</v>
      </c>
      <c r="L78" s="1"/>
    </row>
    <row r="79" spans="1:12" x14ac:dyDescent="0.2">
      <c r="A79" s="34" t="s">
        <v>791</v>
      </c>
      <c r="B79" s="25" t="str">
        <f t="shared" si="5"/>
        <v>P600057)</v>
      </c>
      <c r="C79" s="25" t="s">
        <v>415</v>
      </c>
      <c r="D79" s="25"/>
      <c r="E79" s="28" t="e">
        <f>SUMIF(#REF!,'OLD FMR'!C79,#REF!)*-1</f>
        <v>#REF!</v>
      </c>
      <c r="F79" s="30">
        <f>VLOOKUP(A79,[7]Sheet1!$A$1:$D$65536,4,0)*1000</f>
        <v>3294000</v>
      </c>
      <c r="G79" s="6" t="e">
        <f t="shared" si="2"/>
        <v>#REF!</v>
      </c>
      <c r="H79" s="5" t="e">
        <f>SUMIF(#REF!,'OLD FMR'!C79,#REF!)</f>
        <v>#REF!</v>
      </c>
      <c r="I79" s="9" t="e">
        <f t="shared" si="0"/>
        <v>#REF!</v>
      </c>
      <c r="L79" s="1"/>
    </row>
    <row r="80" spans="1:12" x14ac:dyDescent="0.2">
      <c r="A80" s="34" t="s">
        <v>792</v>
      </c>
      <c r="B80" s="25" t="str">
        <f t="shared" si="5"/>
        <v>P600056)</v>
      </c>
      <c r="C80" s="25" t="s">
        <v>755</v>
      </c>
      <c r="D80" s="25"/>
      <c r="E80" s="28" t="e">
        <f>SUMIF(#REF!,'OLD FMR'!C80,#REF!)*-1</f>
        <v>#REF!</v>
      </c>
      <c r="F80" s="30">
        <f>VLOOKUP(A80,[7]Sheet1!$A$1:$D$65536,4,0)*1000</f>
        <v>10000</v>
      </c>
      <c r="G80" s="6" t="e">
        <f t="shared" si="2"/>
        <v>#REF!</v>
      </c>
      <c r="H80" s="5" t="e">
        <f>SUMIF(#REF!,'OLD FMR'!C80,#REF!)</f>
        <v>#REF!</v>
      </c>
      <c r="I80" s="9" t="e">
        <f t="shared" si="0"/>
        <v>#REF!</v>
      </c>
      <c r="L80" s="1"/>
    </row>
    <row r="81" spans="1:12" x14ac:dyDescent="0.2">
      <c r="A81" s="33" t="s">
        <v>293</v>
      </c>
      <c r="B81" s="25" t="str">
        <f t="shared" si="5"/>
        <v>P600047)</v>
      </c>
      <c r="C81" s="25" t="s">
        <v>265</v>
      </c>
      <c r="D81" s="25"/>
      <c r="E81" s="28" t="e">
        <f>SUMIF(#REF!,'OLD FMR'!C81,#REF!)*-1</f>
        <v>#REF!</v>
      </c>
      <c r="F81" s="30">
        <f>VLOOKUP(A81,[7]Sheet1!$A$1:$D$65536,4,0)*1000</f>
        <v>158000</v>
      </c>
      <c r="G81" s="6" t="e">
        <f t="shared" si="2"/>
        <v>#REF!</v>
      </c>
      <c r="H81" s="5" t="e">
        <f>SUMIF(#REF!,'OLD FMR'!C81,#REF!)</f>
        <v>#REF!</v>
      </c>
      <c r="I81" s="9" t="e">
        <f t="shared" si="0"/>
        <v>#REF!</v>
      </c>
      <c r="L81" s="1"/>
    </row>
    <row r="82" spans="1:12" x14ac:dyDescent="0.2">
      <c r="A82" s="33" t="s">
        <v>294</v>
      </c>
      <c r="B82" s="25" t="str">
        <f t="shared" si="5"/>
        <v>P600046)</v>
      </c>
      <c r="C82" s="25" t="s">
        <v>1013</v>
      </c>
      <c r="D82" s="25"/>
      <c r="E82" s="28" t="e">
        <f>SUMIF(#REF!,'OLD FMR'!C82,#REF!)*-1</f>
        <v>#REF!</v>
      </c>
      <c r="F82" s="30">
        <f>VLOOKUP(A82,[7]Sheet1!$A$1:$D$65536,4,0)*1000</f>
        <v>-49912000</v>
      </c>
      <c r="G82" s="6" t="e">
        <f t="shared" si="2"/>
        <v>#REF!</v>
      </c>
      <c r="H82" s="5" t="e">
        <f>SUMIF(#REF!,'OLD FMR'!C82,#REF!)</f>
        <v>#REF!</v>
      </c>
      <c r="I82" s="9" t="e">
        <f t="shared" si="0"/>
        <v>#REF!</v>
      </c>
      <c r="L82" s="1"/>
    </row>
    <row r="83" spans="1:12" x14ac:dyDescent="0.2">
      <c r="A83" s="33" t="s">
        <v>295</v>
      </c>
      <c r="B83" s="25" t="str">
        <f t="shared" si="5"/>
        <v>P600045)</v>
      </c>
      <c r="C83" s="25" t="s">
        <v>483</v>
      </c>
      <c r="D83" s="25"/>
      <c r="E83" s="28" t="e">
        <f>SUMIF(#REF!,'OLD FMR'!C83,#REF!)*-1</f>
        <v>#REF!</v>
      </c>
      <c r="F83" s="30">
        <f>VLOOKUP(A83,[7]Sheet1!$A$1:$D$65536,4,0)*1000</f>
        <v>7386000</v>
      </c>
      <c r="G83" s="6" t="e">
        <f t="shared" si="2"/>
        <v>#REF!</v>
      </c>
      <c r="H83" s="5" t="e">
        <f>SUMIF(#REF!,'OLD FMR'!C83,#REF!)</f>
        <v>#REF!</v>
      </c>
      <c r="I83" s="9" t="e">
        <f t="shared" si="0"/>
        <v>#REF!</v>
      </c>
      <c r="L83" s="1"/>
    </row>
    <row r="84" spans="1:12" x14ac:dyDescent="0.2">
      <c r="A84" s="33" t="s">
        <v>296</v>
      </c>
      <c r="B84" s="25" t="str">
        <f t="shared" si="5"/>
        <v>P600044)</v>
      </c>
      <c r="C84" s="25" t="s">
        <v>482</v>
      </c>
      <c r="D84" s="25"/>
      <c r="E84" s="28" t="e">
        <f>SUMIF(#REF!,'OLD FMR'!C84,#REF!)*-1</f>
        <v>#REF!</v>
      </c>
      <c r="F84" s="30">
        <f>VLOOKUP(A84,[7]Sheet1!$A$1:$D$65536,4,0)*1000</f>
        <v>185000</v>
      </c>
      <c r="G84" s="6" t="e">
        <f t="shared" si="2"/>
        <v>#REF!</v>
      </c>
      <c r="H84" s="5" t="e">
        <f>SUMIF(#REF!,'OLD FMR'!C84,#REF!)</f>
        <v>#REF!</v>
      </c>
      <c r="I84" s="9" t="e">
        <f t="shared" si="0"/>
        <v>#REF!</v>
      </c>
      <c r="L84" s="1"/>
    </row>
    <row r="85" spans="1:12" x14ac:dyDescent="0.2">
      <c r="A85" s="25" t="s">
        <v>297</v>
      </c>
      <c r="B85" s="25" t="str">
        <f t="shared" si="5"/>
        <v>P600043)</v>
      </c>
      <c r="C85" s="25" t="s">
        <v>268</v>
      </c>
      <c r="D85" s="25"/>
      <c r="E85" s="28" t="e">
        <f>SUMIF(#REF!,'OLD FMR'!C85,#REF!)*-1</f>
        <v>#REF!</v>
      </c>
      <c r="F85" s="30" t="e">
        <f>VLOOKUP(A85,[7]Sheet1!$A$1:$D$65536,4,0)*1000</f>
        <v>#N/A</v>
      </c>
      <c r="G85" s="6" t="e">
        <f t="shared" ref="G85:G93" si="6">F85-E85</f>
        <v>#N/A</v>
      </c>
      <c r="H85" s="5" t="e">
        <f>SUMIF(#REF!,'OLD FMR'!C85,#REF!)</f>
        <v>#REF!</v>
      </c>
      <c r="I85" s="9" t="e">
        <f t="shared" ref="I85:I107" si="7">G85+H85</f>
        <v>#N/A</v>
      </c>
      <c r="L85" s="1"/>
    </row>
    <row r="86" spans="1:12" x14ac:dyDescent="0.2">
      <c r="A86" s="33" t="s">
        <v>298</v>
      </c>
      <c r="B86" s="25" t="str">
        <f t="shared" si="5"/>
        <v>P600042)</v>
      </c>
      <c r="C86" s="25" t="s">
        <v>267</v>
      </c>
      <c r="D86" s="25"/>
      <c r="E86" s="28" t="e">
        <f>SUMIF(#REF!,'OLD FMR'!C86,#REF!)*-1</f>
        <v>#REF!</v>
      </c>
      <c r="F86" s="30">
        <f>VLOOKUP(A86,[7]Sheet1!$A$1:$D$65536,4,0)*1000</f>
        <v>14365000</v>
      </c>
      <c r="G86" s="6" t="e">
        <f t="shared" si="6"/>
        <v>#REF!</v>
      </c>
      <c r="H86" s="5" t="e">
        <f>SUMIF(#REF!,'OLD FMR'!C86,#REF!)</f>
        <v>#REF!</v>
      </c>
      <c r="I86" s="9" t="e">
        <f t="shared" si="7"/>
        <v>#REF!</v>
      </c>
      <c r="L86" s="1"/>
    </row>
    <row r="87" spans="1:12" s="1" customFormat="1" x14ac:dyDescent="0.2">
      <c r="A87" s="33" t="s">
        <v>299</v>
      </c>
      <c r="B87" s="25" t="str">
        <f t="shared" si="5"/>
        <v>P600040)</v>
      </c>
      <c r="C87" s="24" t="s">
        <v>263</v>
      </c>
      <c r="D87" s="24"/>
      <c r="E87" s="28" t="e">
        <f>SUMIF(#REF!,'OLD FMR'!C87,#REF!)*-1</f>
        <v>#REF!</v>
      </c>
      <c r="F87" s="30">
        <f>VLOOKUP(A87,[7]Sheet1!$A$1:$D$65536,4,0)*1000</f>
        <v>866000</v>
      </c>
      <c r="G87" s="6" t="e">
        <f t="shared" si="6"/>
        <v>#REF!</v>
      </c>
      <c r="H87" s="9" t="e">
        <f>SUMIF(#REF!,'OLD FMR'!C87,#REF!)</f>
        <v>#REF!</v>
      </c>
      <c r="I87" s="9" t="e">
        <f t="shared" si="7"/>
        <v>#REF!</v>
      </c>
      <c r="J87" s="9"/>
      <c r="K87" s="10"/>
    </row>
    <row r="88" spans="1:12" s="1" customFormat="1" x14ac:dyDescent="0.2">
      <c r="A88" s="33" t="s">
        <v>300</v>
      </c>
      <c r="B88" s="25" t="str">
        <f t="shared" si="5"/>
        <v>P600039)</v>
      </c>
      <c r="C88" s="24" t="s">
        <v>262</v>
      </c>
      <c r="D88" s="24"/>
      <c r="E88" s="28" t="e">
        <f>SUMIF(#REF!,'OLD FMR'!C88,#REF!)*-1</f>
        <v>#REF!</v>
      </c>
      <c r="F88" s="30">
        <f>VLOOKUP(A88,[7]Sheet1!$A$1:$D$65536,4,0)*1000</f>
        <v>6253000</v>
      </c>
      <c r="G88" s="6" t="e">
        <f t="shared" si="6"/>
        <v>#REF!</v>
      </c>
      <c r="H88" s="9" t="e">
        <f>SUMIF(#REF!,'OLD FMR'!C88,#REF!)</f>
        <v>#REF!</v>
      </c>
      <c r="I88" s="9" t="e">
        <f t="shared" si="7"/>
        <v>#REF!</v>
      </c>
      <c r="J88" s="9"/>
      <c r="K88" s="10"/>
    </row>
    <row r="89" spans="1:12" s="1" customFormat="1" x14ac:dyDescent="0.2">
      <c r="A89" s="33" t="s">
        <v>301</v>
      </c>
      <c r="B89" s="25" t="str">
        <f t="shared" si="5"/>
        <v>P600038)</v>
      </c>
      <c r="C89" s="24" t="s">
        <v>261</v>
      </c>
      <c r="D89" s="24"/>
      <c r="E89" s="28" t="e">
        <f>SUMIF(#REF!,'OLD FMR'!C89,#REF!)*-1</f>
        <v>#REF!</v>
      </c>
      <c r="F89" s="30">
        <f>VLOOKUP(A89,[7]Sheet1!$A$1:$D$65536,4,0)*1000</f>
        <v>8081000</v>
      </c>
      <c r="G89" s="6" t="e">
        <f t="shared" si="6"/>
        <v>#REF!</v>
      </c>
      <c r="H89" s="5" t="e">
        <f>SUMIF(#REF!,'OLD FMR'!C89,#REF!)</f>
        <v>#REF!</v>
      </c>
      <c r="I89" s="9" t="e">
        <f t="shared" si="7"/>
        <v>#REF!</v>
      </c>
      <c r="J89" s="9"/>
    </row>
    <row r="90" spans="1:12" s="1" customFormat="1" x14ac:dyDescent="0.2">
      <c r="A90" s="33" t="s">
        <v>302</v>
      </c>
      <c r="B90" s="25" t="str">
        <f t="shared" si="5"/>
        <v>P600037)</v>
      </c>
      <c r="C90" s="19" t="s">
        <v>260</v>
      </c>
      <c r="D90" s="19"/>
      <c r="E90" s="28" t="e">
        <f>SUMIF(#REF!,'OLD FMR'!C90,#REF!)*-1</f>
        <v>#REF!</v>
      </c>
      <c r="F90" s="30">
        <f>VLOOKUP(A90,[7]Sheet1!$A$1:$D$65536,4,0)*1000</f>
        <v>6106000</v>
      </c>
      <c r="G90" s="6" t="e">
        <f t="shared" si="6"/>
        <v>#REF!</v>
      </c>
      <c r="H90" s="5" t="e">
        <f>H23</f>
        <v>#REF!</v>
      </c>
      <c r="I90" s="9" t="e">
        <f t="shared" si="7"/>
        <v>#REF!</v>
      </c>
      <c r="J90" s="9"/>
      <c r="K90" s="10"/>
    </row>
    <row r="91" spans="1:12" x14ac:dyDescent="0.2">
      <c r="A91" s="33" t="s">
        <v>303</v>
      </c>
      <c r="B91" s="25" t="str">
        <f t="shared" si="5"/>
        <v>P600036)</v>
      </c>
      <c r="C91" s="25" t="s">
        <v>259</v>
      </c>
      <c r="D91" s="25"/>
      <c r="E91" s="28" t="e">
        <f>SUMIF(#REF!,'OLD FMR'!C91,#REF!)*-1</f>
        <v>#REF!</v>
      </c>
      <c r="F91" s="30">
        <f>VLOOKUP(A91,[7]Sheet1!$A$1:$D$65536,4,0)*1000</f>
        <v>8861000</v>
      </c>
      <c r="G91" s="6" t="e">
        <f t="shared" si="6"/>
        <v>#REF!</v>
      </c>
      <c r="I91" s="9"/>
      <c r="L91" s="1"/>
    </row>
    <row r="92" spans="1:12" x14ac:dyDescent="0.2">
      <c r="A92" s="33" t="s">
        <v>304</v>
      </c>
      <c r="B92" s="25" t="str">
        <f t="shared" si="5"/>
        <v>P600035)</v>
      </c>
      <c r="C92" s="25" t="s">
        <v>258</v>
      </c>
      <c r="D92" s="25"/>
      <c r="E92" s="28" t="e">
        <f>SUMIF(#REF!,'OLD FMR'!C92,#REF!)*-1</f>
        <v>#REF!</v>
      </c>
      <c r="F92" s="30">
        <f>VLOOKUP(A92,[7]Sheet1!$A$1:$D$65536,4,0)*1000</f>
        <v>2433000</v>
      </c>
      <c r="G92" s="6" t="e">
        <f t="shared" si="6"/>
        <v>#REF!</v>
      </c>
      <c r="H92" s="5" t="e">
        <f>SUMIF(#REF!,'OLD FMR'!C92,#REF!)</f>
        <v>#REF!</v>
      </c>
      <c r="I92" s="9" t="e">
        <f t="shared" si="7"/>
        <v>#REF!</v>
      </c>
      <c r="K92" s="1"/>
      <c r="L92" s="1"/>
    </row>
    <row r="93" spans="1:12" s="1" customFormat="1" x14ac:dyDescent="0.2">
      <c r="A93" s="33" t="s">
        <v>305</v>
      </c>
      <c r="B93" s="25" t="str">
        <f t="shared" si="5"/>
        <v>P600041)</v>
      </c>
      <c r="C93" s="24" t="s">
        <v>264</v>
      </c>
      <c r="D93" s="24"/>
      <c r="E93" s="28" t="e">
        <f>SUMIF(#REF!,'OLD FMR'!C93,#REF!)*-1</f>
        <v>#REF!</v>
      </c>
      <c r="F93" s="30">
        <f>VLOOKUP(A93,[7]Sheet1!$A$1:$D$65536,4,0)*1000</f>
        <v>14770000</v>
      </c>
      <c r="G93" s="6" t="e">
        <f t="shared" si="6"/>
        <v>#REF!</v>
      </c>
      <c r="H93" s="5" t="e">
        <f>SUMIF(#REF!,'OLD FMR'!C93,#REF!)</f>
        <v>#REF!</v>
      </c>
      <c r="I93" s="9" t="e">
        <f t="shared" si="7"/>
        <v>#REF!</v>
      </c>
      <c r="J93" s="9"/>
    </row>
    <row r="94" spans="1:12" s="1" customFormat="1" x14ac:dyDescent="0.2">
      <c r="A94" s="33" t="s">
        <v>793</v>
      </c>
      <c r="B94" s="24" t="s">
        <v>573</v>
      </c>
      <c r="C94" s="1" t="s">
        <v>573</v>
      </c>
      <c r="D94" s="24"/>
      <c r="E94" s="28" t="e">
        <f>SUMIF(#REF!,'OLD FMR'!C94,#REF!)*-1</f>
        <v>#REF!</v>
      </c>
      <c r="F94" s="30">
        <f>VLOOKUP(A94,[7]Sheet1!$A$1:$D$65536,4,0)*1000</f>
        <v>4398000</v>
      </c>
      <c r="G94" s="6" t="e">
        <f>F94-E94</f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s="34" t="s">
        <v>306</v>
      </c>
      <c r="B95" s="24" t="s">
        <v>195</v>
      </c>
      <c r="C95" s="1" t="s">
        <v>195</v>
      </c>
      <c r="E95" s="28" t="e">
        <f>SUMIF(#REF!,'OLD FMR'!C95,#REF!)*-1</f>
        <v>#REF!</v>
      </c>
      <c r="F95" s="30">
        <f>VLOOKUP(A95,[7]Sheet1!$A$1:$D$65536,4,0)*1000</f>
        <v>2985000</v>
      </c>
      <c r="G95" s="6" t="e">
        <f>F95-E95</f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s="24" t="s">
        <v>754</v>
      </c>
      <c r="B96" s="24" t="s">
        <v>101</v>
      </c>
      <c r="C96" s="1" t="s">
        <v>101</v>
      </c>
      <c r="E96" s="28" t="e">
        <f>SUMIF(#REF!,'OLD FMR'!C96,#REF!)*-1</f>
        <v>#REF!</v>
      </c>
      <c r="F96" s="30">
        <f>VLOOKUP(A96,[7]Sheet1!$A$1:$D$65536,4,0)*1000</f>
        <v>1449000</v>
      </c>
      <c r="G96" s="6"/>
      <c r="H96" s="5"/>
      <c r="I96" s="9"/>
      <c r="J96" s="9"/>
      <c r="K96" s="10"/>
    </row>
    <row r="97" spans="1:12" x14ac:dyDescent="0.2">
      <c r="A97" s="24" t="s">
        <v>307</v>
      </c>
      <c r="B97" s="25"/>
      <c r="E97" s="28" t="e">
        <f>SUMIF(#REF!,'OLD FMR'!C97,#REF!)*-1</f>
        <v>#REF!</v>
      </c>
      <c r="F97" s="30" t="e">
        <f>VLOOKUP(A97,[7]Sheet1!$A$1:$D$65536,4,0)*1000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s="34" t="s">
        <v>598</v>
      </c>
      <c r="B98" s="25"/>
      <c r="E98" s="2" t="e">
        <f>E97+E96+E95+E29+E10+E7+E94+E78</f>
        <v>#REF!</v>
      </c>
      <c r="F98" s="30" t="e">
        <f>VLOOKUP(A98,[7]Sheet1!$A$1:$D$65536,4,0)*1000</f>
        <v>#N/A</v>
      </c>
      <c r="G98" s="6"/>
      <c r="H98" s="5" t="e">
        <f>SUMIF(#REF!,'OLD FMR'!C98,#REF!)</f>
        <v>#REF!</v>
      </c>
      <c r="I98" s="9" t="e">
        <f t="shared" si="7"/>
        <v>#REF!</v>
      </c>
      <c r="L98" s="1"/>
    </row>
    <row r="99" spans="1:12" s="1" customFormat="1" x14ac:dyDescent="0.2">
      <c r="A99" s="25"/>
      <c r="B99" s="25" t="str">
        <f t="shared" si="5"/>
        <v/>
      </c>
      <c r="C99" s="1" t="s">
        <v>508</v>
      </c>
      <c r="E99" s="11"/>
      <c r="F99" s="30" t="e">
        <f>VLOOKUP(A99,[7]Sheet1!$A$1:$D$65536,4,0)*1000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s="25" t="s">
        <v>308</v>
      </c>
      <c r="B100" s="25"/>
      <c r="C100" s="10"/>
      <c r="E100" s="11" t="e">
        <f>SUMIF(#REF!,'OLD FMR'!C100,#REF!)</f>
        <v>#REF!</v>
      </c>
      <c r="F100" s="30" t="e">
        <f>VLOOKUP(A100,[7]Sheet1!$A$1:$D$65536,4,0)*1000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s="34" t="s">
        <v>506</v>
      </c>
      <c r="B101" s="25" t="str">
        <f t="shared" si="5"/>
        <v>P400034)</v>
      </c>
      <c r="C101" s="31" t="s">
        <v>414</v>
      </c>
      <c r="D101" s="31"/>
      <c r="E101" s="11" t="e">
        <f>SUMIF(#REF!,'OLD FMR'!C101,#REF!)</f>
        <v>#REF!</v>
      </c>
      <c r="F101" s="30">
        <f>VLOOKUP(A101,[7]Sheet1!$A$1:$D$65536,4,0)*1000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s="24" t="s">
        <v>309</v>
      </c>
      <c r="B102" s="25"/>
      <c r="E102" s="11" t="e">
        <f>E101+E98</f>
        <v>#REF!</v>
      </c>
      <c r="F102" s="30" t="e">
        <f>VLOOKUP(A102,[7]Sheet1!$A$1:$D$65536,4,0)*1000</f>
        <v>#N/A</v>
      </c>
      <c r="G102" s="6" t="e">
        <f>F102-E102</f>
        <v>#N/A</v>
      </c>
      <c r="H102" s="5" t="e">
        <f>SUMIF(#REF!,'OLD FMR'!C102,#REF!)</f>
        <v>#REF!</v>
      </c>
      <c r="I102" s="9" t="e">
        <f t="shared" si="7"/>
        <v>#N/A</v>
      </c>
      <c r="L102" s="1"/>
    </row>
    <row r="103" spans="1:12" x14ac:dyDescent="0.2">
      <c r="A103" s="1"/>
      <c r="B103" s="25" t="str">
        <f t="shared" si="5"/>
        <v/>
      </c>
      <c r="C103" s="10" t="s">
        <v>508</v>
      </c>
      <c r="E103" s="11" t="e">
        <f>SUMIF(#REF!,$A$105&amp;'OLD FMR'!C103,#REF!)</f>
        <v>#REF!</v>
      </c>
      <c r="F103" s="5">
        <v>0</v>
      </c>
      <c r="G103" s="6" t="e">
        <f>F103-E103</f>
        <v>#REF!</v>
      </c>
      <c r="H103" s="5" t="e">
        <f>SUMIF(#REF!,'OLD FMR'!C103,#REF!)</f>
        <v>#REF!</v>
      </c>
      <c r="I103" s="9" t="e">
        <f t="shared" si="7"/>
        <v>#REF!</v>
      </c>
      <c r="L103" s="1"/>
    </row>
    <row r="104" spans="1:12" x14ac:dyDescent="0.2">
      <c r="A104" s="1"/>
      <c r="B104" s="25" t="str">
        <f t="shared" si="5"/>
        <v/>
      </c>
      <c r="C104" s="10" t="s">
        <v>508</v>
      </c>
      <c r="E104" s="11" t="e">
        <f>SUMIF(#REF!,$A$105&amp;'OLD FMR'!C104,#REF!)</f>
        <v>#REF!</v>
      </c>
      <c r="F104" s="30">
        <v>5441358</v>
      </c>
      <c r="G104" s="6" t="e">
        <f>F104-E104+J104</f>
        <v>#REF!</v>
      </c>
      <c r="H104" s="5" t="e">
        <f>SUMIF(#REF!,'OLD FMR'!C104,#REF!)</f>
        <v>#REF!</v>
      </c>
      <c r="I104" s="9" t="e">
        <f t="shared" si="7"/>
        <v>#REF!</v>
      </c>
      <c r="L104" s="1"/>
    </row>
    <row r="105" spans="1:12" x14ac:dyDescent="0.2">
      <c r="A105" s="10" t="s">
        <v>776</v>
      </c>
      <c r="B105" s="25"/>
      <c r="E105" s="11" t="e">
        <f>SUMIF(#REF!,$A$105&amp;'OLD FMR'!C105,#REF!)</f>
        <v>#REF!</v>
      </c>
      <c r="F105" s="30">
        <v>222027361</v>
      </c>
      <c r="G105" s="6" t="e">
        <f t="shared" ref="G105:G116" si="8">F105-E105+J105</f>
        <v>#REF!</v>
      </c>
      <c r="H105" s="5" t="e">
        <f>SUMIF(#REF!,'OLD FMR'!C105,#REF!)</f>
        <v>#REF!</v>
      </c>
      <c r="I105" s="9" t="e">
        <f t="shared" si="7"/>
        <v>#REF!</v>
      </c>
      <c r="L105" s="1"/>
    </row>
    <row r="106" spans="1:12" x14ac:dyDescent="0.2">
      <c r="A106" s="10" t="s">
        <v>961</v>
      </c>
      <c r="B106" s="25"/>
      <c r="C106" s="32"/>
      <c r="E106" s="11" t="e">
        <f>SUMIF(#REF!,$A$105&amp;'OLD FMR'!C106,#REF!)</f>
        <v>#REF!</v>
      </c>
      <c r="F106" s="30">
        <v>6021371</v>
      </c>
      <c r="G106" s="6" t="e">
        <f t="shared" si="8"/>
        <v>#REF!</v>
      </c>
      <c r="H106" s="5" t="e">
        <f>SUMIF(#REF!,'OLD FMR'!C106,#REF!)</f>
        <v>#REF!</v>
      </c>
      <c r="I106" s="9" t="e">
        <f t="shared" si="7"/>
        <v>#REF!</v>
      </c>
      <c r="L106" s="1"/>
    </row>
    <row r="107" spans="1:12" x14ac:dyDescent="0.2">
      <c r="A107" s="25" t="s">
        <v>962</v>
      </c>
      <c r="B107" s="25"/>
      <c r="E107" s="37" t="e">
        <f>SUM(E110:E217)+E108</f>
        <v>#REF!</v>
      </c>
      <c r="F107" s="30">
        <f>VLOOKUP(A107,[8]Sheet1!$A$1:$D$65536,4,0)</f>
        <v>4754673000</v>
      </c>
      <c r="G107" s="6" t="e">
        <f t="shared" si="8"/>
        <v>#REF!</v>
      </c>
      <c r="H107" s="5" t="e">
        <f>SUMIF(#REF!,'OLD FMR'!C107,#REF!)</f>
        <v>#REF!</v>
      </c>
      <c r="I107" s="9" t="e">
        <f t="shared" si="7"/>
        <v>#REF!</v>
      </c>
      <c r="L107" s="1"/>
    </row>
    <row r="108" spans="1:12" x14ac:dyDescent="0.2">
      <c r="A108" s="25" t="s">
        <v>102</v>
      </c>
      <c r="B108" s="25"/>
      <c r="C108" s="10" t="s">
        <v>777</v>
      </c>
      <c r="E108" s="37" t="e">
        <f>SUMIF(#REF!,'OLD FMR'!C108,#REF!)</f>
        <v>#REF!</v>
      </c>
      <c r="F108" s="30" t="e">
        <f>VLOOKUP(A108,[8]Sheet1!$A$1:$D$65536,4,0)</f>
        <v>#N/A</v>
      </c>
      <c r="G108" s="6" t="e">
        <f t="shared" si="8"/>
        <v>#N/A</v>
      </c>
      <c r="H108" s="5" t="e">
        <f>SUMIF(#REF!,'OLD FMR'!C108,#REF!)</f>
        <v>#REF!</v>
      </c>
      <c r="I108" s="9" t="e">
        <f>G108-H108</f>
        <v>#N/A</v>
      </c>
      <c r="L108" s="1"/>
    </row>
    <row r="109" spans="1:12" x14ac:dyDescent="0.2">
      <c r="A109" s="23" t="s">
        <v>950</v>
      </c>
      <c r="B109" s="25"/>
      <c r="E109" s="35" t="e">
        <f>SUM(E110:E217)</f>
        <v>#REF!</v>
      </c>
      <c r="F109" s="30" t="e">
        <f>VLOOKUP(A109,[8]Sheet1!$A$1:$D$65536,4,0)</f>
        <v>#N/A</v>
      </c>
      <c r="G109" s="6" t="e">
        <f t="shared" si="8"/>
        <v>#N/A</v>
      </c>
      <c r="H109" s="5" t="e">
        <f>SUMIF(#REF!,'OLD FMR'!C109,#REF!)</f>
        <v>#REF!</v>
      </c>
      <c r="I109" s="9" t="e">
        <f t="shared" ref="I109:I116" si="9">G109-H109</f>
        <v>#N/A</v>
      </c>
      <c r="L109" s="1"/>
    </row>
    <row r="110" spans="1:12" x14ac:dyDescent="0.2">
      <c r="A110" s="33" t="s">
        <v>963</v>
      </c>
      <c r="B110" s="25" t="str">
        <f t="shared" si="5"/>
        <v>P600100)</v>
      </c>
      <c r="C110" s="10" t="s">
        <v>509</v>
      </c>
      <c r="E110" s="11" t="e">
        <f>SUMIF(#REF!,$A$105&amp;'OLD FMR'!C110,#REF!)</f>
        <v>#REF!</v>
      </c>
      <c r="F110" s="30">
        <f>VLOOKUP(A110,[8]Sheet1!$A$1:$D$65536,4,0)</f>
        <v>0</v>
      </c>
      <c r="G110" s="6" t="e">
        <f t="shared" si="8"/>
        <v>#REF!</v>
      </c>
      <c r="H110" s="5" t="e">
        <f>SUMIF(#REF!,'OLD FMR'!C110,#REF!)</f>
        <v>#REF!</v>
      </c>
      <c r="I110" s="9" t="e">
        <f t="shared" si="9"/>
        <v>#REF!</v>
      </c>
      <c r="L110" s="1"/>
    </row>
    <row r="111" spans="1:12" x14ac:dyDescent="0.2">
      <c r="A111" s="33" t="s">
        <v>797</v>
      </c>
      <c r="B111" s="25" t="str">
        <f t="shared" si="5"/>
        <v>P500016)</v>
      </c>
      <c r="C111" s="10" t="s">
        <v>661</v>
      </c>
      <c r="E111" s="11" t="e">
        <f>SUMIF(#REF!,$A$105&amp;'OLD FMR'!C111,#REF!)</f>
        <v>#REF!</v>
      </c>
      <c r="F111" s="30">
        <f>VLOOKUP(A111,[8]Sheet1!$A$1:$D$65536,4,0)</f>
        <v>995000</v>
      </c>
      <c r="G111" s="6" t="e">
        <f t="shared" si="8"/>
        <v>#REF!</v>
      </c>
      <c r="H111" s="5" t="e">
        <f>SUMIF(#REF!,'OLD FMR'!C111,#REF!)</f>
        <v>#REF!</v>
      </c>
      <c r="I111" s="9" t="e">
        <f t="shared" si="9"/>
        <v>#REF!</v>
      </c>
      <c r="L111" s="1"/>
    </row>
    <row r="112" spans="1:12" x14ac:dyDescent="0.2">
      <c r="A112" s="33" t="s">
        <v>964</v>
      </c>
      <c r="B112" s="25" t="str">
        <f t="shared" si="5"/>
        <v>P600103)</v>
      </c>
      <c r="C112" s="10" t="s">
        <v>510</v>
      </c>
      <c r="E112" s="11" t="e">
        <f>SUMIF(#REF!,$A$105&amp;'OLD FMR'!C112,#REF!)</f>
        <v>#REF!</v>
      </c>
      <c r="F112" s="30">
        <f>VLOOKUP(A112,[8]Sheet1!$A$1:$D$65536,4,0)</f>
        <v>0</v>
      </c>
      <c r="G112" s="6" t="e">
        <f t="shared" si="8"/>
        <v>#REF!</v>
      </c>
      <c r="I112" s="9" t="e">
        <f t="shared" si="9"/>
        <v>#REF!</v>
      </c>
      <c r="L112" s="1"/>
    </row>
    <row r="113" spans="1:12" x14ac:dyDescent="0.2">
      <c r="A113" s="33" t="s">
        <v>967</v>
      </c>
      <c r="B113" s="25" t="str">
        <f t="shared" si="5"/>
        <v>P700016)</v>
      </c>
      <c r="C113" s="10" t="s">
        <v>33</v>
      </c>
      <c r="E113" s="11" t="e">
        <f>SUMIF(#REF!,$A$105&amp;'OLD FMR'!C113,#REF!)</f>
        <v>#REF!</v>
      </c>
      <c r="F113" s="30">
        <f>VLOOKUP(A113,[8]Sheet1!$A$1:$D$65536,4,0)</f>
        <v>5360000</v>
      </c>
      <c r="G113" s="6" t="e">
        <f t="shared" si="8"/>
        <v>#REF!</v>
      </c>
      <c r="H113" s="5" t="e">
        <f>SUMIF(#REF!,'OLD FMR'!C113,#REF!)</f>
        <v>#REF!</v>
      </c>
      <c r="I113" s="9" t="e">
        <f t="shared" si="9"/>
        <v>#REF!</v>
      </c>
      <c r="L113" s="1"/>
    </row>
    <row r="114" spans="1:12" x14ac:dyDescent="0.2">
      <c r="A114" s="33" t="s">
        <v>333</v>
      </c>
      <c r="B114" s="25" t="str">
        <f t="shared" si="5"/>
        <v>P700017)</v>
      </c>
      <c r="C114" s="10" t="s">
        <v>22</v>
      </c>
      <c r="E114" s="11" t="e">
        <f>SUMIF(#REF!,$A$105&amp;'OLD FMR'!C114,#REF!)</f>
        <v>#REF!</v>
      </c>
      <c r="F114" s="30">
        <f>VLOOKUP(A114,[8]Sheet1!$A$1:$D$65536,4,0)</f>
        <v>236084000</v>
      </c>
      <c r="G114" s="6" t="e">
        <f t="shared" si="8"/>
        <v>#REF!</v>
      </c>
      <c r="H114" s="5" t="e">
        <f>SUMIF(#REF!,'OLD FMR'!C114,#REF!)</f>
        <v>#REF!</v>
      </c>
      <c r="I114" s="9" t="e">
        <f>G114-H114</f>
        <v>#REF!</v>
      </c>
      <c r="L114" s="1"/>
    </row>
    <row r="115" spans="1:12" x14ac:dyDescent="0.2">
      <c r="A115" s="33" t="s">
        <v>334</v>
      </c>
      <c r="B115" s="25" t="str">
        <f t="shared" si="5"/>
        <v>P700018)</v>
      </c>
      <c r="C115" s="10" t="s">
        <v>34</v>
      </c>
      <c r="E115" s="11" t="e">
        <f>SUMIF(#REF!,$A$105&amp;'OLD FMR'!C115,#REF!)</f>
        <v>#REF!</v>
      </c>
      <c r="F115" s="30">
        <f>VLOOKUP(A115,[8]Sheet1!$A$1:$D$65536,4,0)</f>
        <v>7448000</v>
      </c>
      <c r="G115" s="6" t="e">
        <f t="shared" si="8"/>
        <v>#REF!</v>
      </c>
      <c r="H115" s="5" t="e">
        <f>SUMIF(#REF!,'OLD FMR'!C115,#REF!)</f>
        <v>#REF!</v>
      </c>
      <c r="I115" s="9" t="e">
        <f t="shared" si="9"/>
        <v>#REF!</v>
      </c>
      <c r="L115" s="1"/>
    </row>
    <row r="116" spans="1:12" x14ac:dyDescent="0.2">
      <c r="A116" s="33" t="s">
        <v>335</v>
      </c>
      <c r="B116" s="25" t="str">
        <f t="shared" si="5"/>
        <v>P700056)</v>
      </c>
      <c r="C116" s="10" t="s">
        <v>37</v>
      </c>
      <c r="E116" s="11" t="e">
        <f>SUMIF(#REF!,$A$105&amp;'OLD FMR'!C116,#REF!)</f>
        <v>#REF!</v>
      </c>
      <c r="F116" s="30">
        <f>VLOOKUP(A116,[8]Sheet1!$A$1:$D$65536,4,0)</f>
        <v>58000</v>
      </c>
      <c r="G116" s="6" t="e">
        <f t="shared" si="8"/>
        <v>#REF!</v>
      </c>
      <c r="H116" s="5" t="e">
        <f>SUMIF(#REF!,'OLD FMR'!C116,#REF!)</f>
        <v>#REF!</v>
      </c>
      <c r="I116" s="9" t="e">
        <f t="shared" si="9"/>
        <v>#REF!</v>
      </c>
      <c r="L116" s="1"/>
    </row>
    <row r="117" spans="1:12" x14ac:dyDescent="0.2">
      <c r="A117" s="33" t="s">
        <v>336</v>
      </c>
      <c r="B117" s="25" t="str">
        <f t="shared" si="5"/>
        <v>P700057)</v>
      </c>
      <c r="C117" s="10" t="s">
        <v>36</v>
      </c>
      <c r="E117" s="11" t="e">
        <f>SUMIF(#REF!,$A$105&amp;'OLD FMR'!C117,#REF!)</f>
        <v>#REF!</v>
      </c>
      <c r="F117" s="30">
        <f>VLOOKUP(A117,[8]Sheet1!$A$1:$D$65536,4,0)</f>
        <v>745000</v>
      </c>
      <c r="G117" s="6" t="e">
        <f>F117-E117+J117</f>
        <v>#REF!</v>
      </c>
      <c r="H117" s="5" t="e">
        <f>SUMIF(#REF!,'OLD FMR'!C117,#REF!)</f>
        <v>#REF!</v>
      </c>
      <c r="I117" s="9" t="e">
        <f>G117-H117</f>
        <v>#REF!</v>
      </c>
      <c r="L117" s="1"/>
    </row>
    <row r="118" spans="1:12" x14ac:dyDescent="0.2">
      <c r="A118" s="33" t="s">
        <v>337</v>
      </c>
      <c r="B118" s="25" t="str">
        <f t="shared" si="5"/>
        <v>P700058)</v>
      </c>
      <c r="C118" s="10" t="s">
        <v>38</v>
      </c>
      <c r="E118" s="11" t="e">
        <f>SUMIF(#REF!,$A$105&amp;'OLD FMR'!C118,#REF!)</f>
        <v>#REF!</v>
      </c>
      <c r="F118" s="30">
        <f>VLOOKUP(A118,[8]Sheet1!$A$1:$D$65536,4,0)</f>
        <v>619000</v>
      </c>
      <c r="G118" s="6" t="e">
        <f>F118-E118+J118</f>
        <v>#REF!</v>
      </c>
      <c r="H118" s="5" t="e">
        <f>SUMIF(#REF!,'OLD FMR'!C118,#REF!)</f>
        <v>#REF!</v>
      </c>
      <c r="I118" s="9" t="e">
        <f>G118-H118</f>
        <v>#REF!</v>
      </c>
      <c r="L118" s="1"/>
    </row>
    <row r="119" spans="1:12" x14ac:dyDescent="0.2">
      <c r="A119" s="25" t="s">
        <v>338</v>
      </c>
      <c r="B119" s="25" t="str">
        <f t="shared" si="5"/>
        <v>P600088)</v>
      </c>
      <c r="C119" s="10" t="s">
        <v>513</v>
      </c>
      <c r="E119" s="11" t="e">
        <f>SUMIF(#REF!,$A$105&amp;'OLD FMR'!C119,#REF!)</f>
        <v>#REF!</v>
      </c>
      <c r="F119" s="30"/>
      <c r="G119" s="6" t="e">
        <f t="shared" ref="G119:G181" si="10">F119-E119+J119</f>
        <v>#REF!</v>
      </c>
      <c r="H119" s="5" t="e">
        <f>SUMIF(#REF!,'OLD FMR'!C119,#REF!)</f>
        <v>#REF!</v>
      </c>
      <c r="I119" s="9" t="e">
        <f t="shared" ref="I119:I181" si="11">G119-H119</f>
        <v>#REF!</v>
      </c>
      <c r="L119" s="1"/>
    </row>
    <row r="120" spans="1:12" x14ac:dyDescent="0.2">
      <c r="A120" s="33" t="s">
        <v>339</v>
      </c>
      <c r="B120" s="25" t="str">
        <f t="shared" si="5"/>
        <v>P700116)</v>
      </c>
      <c r="C120" s="10" t="s">
        <v>878</v>
      </c>
      <c r="E120" s="11" t="e">
        <f>SUMIF(#REF!,$A$105&amp;'OLD FMR'!C120,#REF!)</f>
        <v>#REF!</v>
      </c>
      <c r="F120" s="30">
        <f>VLOOKUP(A120,[8]Sheet1!$A$1:$D$65536,4,0)</f>
        <v>7612000</v>
      </c>
      <c r="G120" s="6" t="e">
        <f t="shared" si="10"/>
        <v>#REF!</v>
      </c>
      <c r="H120" s="5" t="e">
        <f>SUMIF(#REF!,'OLD FMR'!C120,#REF!)</f>
        <v>#REF!</v>
      </c>
      <c r="I120" s="9" t="e">
        <f t="shared" si="11"/>
        <v>#REF!</v>
      </c>
      <c r="L120" s="1"/>
    </row>
    <row r="121" spans="1:12" x14ac:dyDescent="0.2">
      <c r="A121" s="33" t="s">
        <v>340</v>
      </c>
      <c r="B121" s="25" t="str">
        <f t="shared" si="5"/>
        <v>P700019)</v>
      </c>
      <c r="C121" s="10" t="s">
        <v>32</v>
      </c>
      <c r="E121" s="11" t="e">
        <f>SUMIF(#REF!,$A$105&amp;'OLD FMR'!C121,#REF!)</f>
        <v>#REF!</v>
      </c>
      <c r="F121" s="30">
        <f>VLOOKUP(A121,[8]Sheet1!$A$1:$D$65536,4,0)</f>
        <v>44150000</v>
      </c>
      <c r="G121" s="6" t="e">
        <f t="shared" si="10"/>
        <v>#REF!</v>
      </c>
      <c r="H121" s="5" t="e">
        <f>SUMIF(#REF!,'OLD FMR'!C121,#REF!)</f>
        <v>#REF!</v>
      </c>
      <c r="I121" s="9" t="e">
        <f t="shared" si="11"/>
        <v>#REF!</v>
      </c>
      <c r="L121" s="1"/>
    </row>
    <row r="122" spans="1:12" x14ac:dyDescent="0.2">
      <c r="A122" s="33" t="s">
        <v>341</v>
      </c>
      <c r="B122" s="25" t="str">
        <f t="shared" si="5"/>
        <v>P700059)</v>
      </c>
      <c r="C122" s="10" t="s">
        <v>128</v>
      </c>
      <c r="E122" s="11" t="e">
        <f>SUMIF(#REF!,$A$105&amp;'OLD FMR'!C122,#REF!)</f>
        <v>#REF!</v>
      </c>
      <c r="F122" s="30">
        <f>VLOOKUP(A122,[8]Sheet1!$A$1:$D$65536,4,0)</f>
        <v>-981000</v>
      </c>
      <c r="G122" s="6" t="e">
        <f t="shared" si="10"/>
        <v>#REF!</v>
      </c>
      <c r="H122" s="5" t="e">
        <f>SUMIF(#REF!,'OLD FMR'!C122,#REF!)</f>
        <v>#REF!</v>
      </c>
      <c r="I122" s="9" t="e">
        <f t="shared" si="11"/>
        <v>#REF!</v>
      </c>
      <c r="L122" s="1"/>
    </row>
    <row r="123" spans="1:12" x14ac:dyDescent="0.2">
      <c r="A123" s="33" t="s">
        <v>342</v>
      </c>
      <c r="B123" s="25" t="str">
        <f t="shared" si="5"/>
        <v>P700061)</v>
      </c>
      <c r="C123" s="10" t="s">
        <v>35</v>
      </c>
      <c r="E123" s="11" t="e">
        <f>SUMIF(#REF!,$A$105&amp;'OLD FMR'!C123,#REF!)</f>
        <v>#REF!</v>
      </c>
      <c r="F123" s="30">
        <f>VLOOKUP(A123,[8]Sheet1!$A$1:$D$65536,4,0)</f>
        <v>262887000</v>
      </c>
      <c r="G123" s="6" t="e">
        <f t="shared" si="10"/>
        <v>#REF!</v>
      </c>
      <c r="H123" s="5" t="e">
        <f>SUMIF(#REF!,'OLD FMR'!C123,#REF!)</f>
        <v>#REF!</v>
      </c>
      <c r="I123" s="9" t="e">
        <f t="shared" si="11"/>
        <v>#REF!</v>
      </c>
      <c r="L123" s="1"/>
    </row>
    <row r="124" spans="1:12" x14ac:dyDescent="0.2">
      <c r="A124" s="33" t="s">
        <v>347</v>
      </c>
      <c r="B124" s="25" t="str">
        <f t="shared" si="5"/>
        <v>P600666)</v>
      </c>
      <c r="C124" s="10" t="s">
        <v>514</v>
      </c>
      <c r="E124" s="11" t="e">
        <f>SUMIF(#REF!,$A$105&amp;'OLD FMR'!C124,#REF!)</f>
        <v>#REF!</v>
      </c>
      <c r="F124" s="30">
        <f>VLOOKUP(A124,[8]Sheet1!$A$1:$D$65536,4,0)</f>
        <v>0</v>
      </c>
      <c r="G124" s="6" t="e">
        <f t="shared" si="10"/>
        <v>#REF!</v>
      </c>
      <c r="H124" s="5" t="e">
        <f>SUMIF(#REF!,'OLD FMR'!C124,#REF!)</f>
        <v>#REF!</v>
      </c>
      <c r="I124" s="9" t="e">
        <f t="shared" si="11"/>
        <v>#REF!</v>
      </c>
      <c r="L124" s="1"/>
    </row>
    <row r="125" spans="1:12" x14ac:dyDescent="0.2">
      <c r="A125" s="33" t="s">
        <v>673</v>
      </c>
      <c r="B125" s="25" t="str">
        <f t="shared" si="5"/>
        <v>P700143)</v>
      </c>
      <c r="C125" s="10" t="s">
        <v>360</v>
      </c>
      <c r="E125" s="11" t="e">
        <f>SUMIF(#REF!,$A$105&amp;'OLD FMR'!C125,#REF!)</f>
        <v>#REF!</v>
      </c>
      <c r="F125" s="30">
        <f>VLOOKUP(A125,[8]Sheet1!$A$1:$D$65536,4,0)</f>
        <v>0</v>
      </c>
      <c r="G125" s="6" t="e">
        <f t="shared" si="10"/>
        <v>#REF!</v>
      </c>
      <c r="H125" s="5" t="e">
        <f>SUMIF(#REF!,'OLD FMR'!C125,#REF!)</f>
        <v>#REF!</v>
      </c>
      <c r="I125" s="9" t="e">
        <f t="shared" si="11"/>
        <v>#REF!</v>
      </c>
      <c r="L125" s="1"/>
    </row>
    <row r="126" spans="1:12" x14ac:dyDescent="0.2">
      <c r="A126" s="33" t="s">
        <v>665</v>
      </c>
      <c r="B126" s="25" t="str">
        <f t="shared" si="5"/>
        <v>P700144)</v>
      </c>
      <c r="C126" s="10" t="s">
        <v>361</v>
      </c>
      <c r="E126" s="11" t="e">
        <f>SUMIF(#REF!,$A$105&amp;'OLD FMR'!C126,#REF!)</f>
        <v>#REF!</v>
      </c>
      <c r="F126" s="30">
        <f>VLOOKUP(A126,[8]Sheet1!$A$1:$D$65536,4,0)</f>
        <v>3924000</v>
      </c>
      <c r="G126" s="6" t="e">
        <f t="shared" si="10"/>
        <v>#REF!</v>
      </c>
      <c r="H126" s="5" t="e">
        <f>SUMIF(#REF!,'OLD FMR'!C126,#REF!)</f>
        <v>#REF!</v>
      </c>
      <c r="I126" s="9" t="e">
        <f t="shared" si="11"/>
        <v>#REF!</v>
      </c>
      <c r="L126" s="1"/>
    </row>
    <row r="127" spans="1:12" x14ac:dyDescent="0.2">
      <c r="A127" s="25" t="s">
        <v>674</v>
      </c>
      <c r="B127" s="25" t="str">
        <f t="shared" si="5"/>
        <v>P700145)</v>
      </c>
      <c r="C127" s="10" t="s">
        <v>362</v>
      </c>
      <c r="E127" s="11" t="e">
        <f>SUMIF(#REF!,$A$105&amp;'OLD FMR'!C127,#REF!)</f>
        <v>#REF!</v>
      </c>
      <c r="F127" s="30"/>
      <c r="G127" s="6" t="e">
        <f t="shared" si="10"/>
        <v>#REF!</v>
      </c>
      <c r="H127" s="5" t="e">
        <f>SUMIF(#REF!,'OLD FMR'!C127,#REF!)</f>
        <v>#REF!</v>
      </c>
      <c r="I127" s="9" t="e">
        <f t="shared" si="11"/>
        <v>#REF!</v>
      </c>
      <c r="L127" s="1"/>
    </row>
    <row r="128" spans="1:12" x14ac:dyDescent="0.2">
      <c r="A128" s="25" t="s">
        <v>58</v>
      </c>
      <c r="B128" s="25" t="str">
        <f t="shared" si="5"/>
        <v>P700146)</v>
      </c>
      <c r="C128" s="10" t="s">
        <v>363</v>
      </c>
      <c r="E128" s="11" t="e">
        <f>SUMIF(#REF!,$A$105&amp;'OLD FMR'!C128,#REF!)</f>
        <v>#REF!</v>
      </c>
      <c r="F128" s="30"/>
      <c r="G128" s="6" t="e">
        <f t="shared" si="10"/>
        <v>#REF!</v>
      </c>
      <c r="H128" s="5" t="e">
        <f>SUMIF(#REF!,'OLD FMR'!C128,#REF!)</f>
        <v>#REF!</v>
      </c>
      <c r="I128" s="9" t="e">
        <f t="shared" si="11"/>
        <v>#REF!</v>
      </c>
      <c r="L128" s="1"/>
    </row>
    <row r="129" spans="1:12" x14ac:dyDescent="0.2">
      <c r="A129" s="25" t="s">
        <v>59</v>
      </c>
      <c r="B129" s="25" t="str">
        <f t="shared" si="5"/>
        <v>P700147)</v>
      </c>
      <c r="C129" s="10" t="s">
        <v>364</v>
      </c>
      <c r="E129" s="11" t="e">
        <f>SUMIF(#REF!,$A$105&amp;'OLD FMR'!C129,#REF!)</f>
        <v>#REF!</v>
      </c>
      <c r="F129" s="30"/>
      <c r="G129" s="6" t="e">
        <f t="shared" si="10"/>
        <v>#REF!</v>
      </c>
      <c r="H129" s="5" t="e">
        <f>SUMIF(#REF!,'OLD FMR'!C129,#REF!)</f>
        <v>#REF!</v>
      </c>
      <c r="I129" s="9" t="e">
        <f t="shared" si="11"/>
        <v>#REF!</v>
      </c>
      <c r="L129" s="1"/>
    </row>
    <row r="130" spans="1:12" x14ac:dyDescent="0.2">
      <c r="A130" s="25" t="s">
        <v>60</v>
      </c>
      <c r="B130" s="25" t="str">
        <f t="shared" si="5"/>
        <v>P700148)</v>
      </c>
      <c r="C130" s="10" t="s">
        <v>365</v>
      </c>
      <c r="E130" s="11" t="e">
        <f>SUMIF(#REF!,$A$105&amp;'OLD FMR'!C130,#REF!)</f>
        <v>#REF!</v>
      </c>
      <c r="F130" s="30"/>
      <c r="G130" s="6" t="e">
        <f t="shared" si="10"/>
        <v>#REF!</v>
      </c>
      <c r="H130" s="5" t="e">
        <f>SUMIF(#REF!,'OLD FMR'!C130,#REF!)</f>
        <v>#REF!</v>
      </c>
      <c r="I130" s="9" t="e">
        <f t="shared" si="11"/>
        <v>#REF!</v>
      </c>
      <c r="L130" s="1"/>
    </row>
    <row r="131" spans="1:12" x14ac:dyDescent="0.2">
      <c r="A131" s="33" t="s">
        <v>599</v>
      </c>
      <c r="B131" s="25" t="str">
        <f t="shared" si="5"/>
        <v>P700137)</v>
      </c>
      <c r="C131" s="10" t="s">
        <v>858</v>
      </c>
      <c r="E131" s="11" t="e">
        <f>SUMIF(#REF!,$A$105&amp;'OLD FMR'!C131,#REF!)</f>
        <v>#REF!</v>
      </c>
      <c r="F131" s="30">
        <f>VLOOKUP(A131,[8]Sheet1!$A$1:$D$65536,4,0)</f>
        <v>15645000</v>
      </c>
      <c r="G131" s="6" t="e">
        <f t="shared" si="10"/>
        <v>#REF!</v>
      </c>
      <c r="H131" s="5" t="e">
        <f>SUMIF(#REF!,'OLD FMR'!C131,#REF!)</f>
        <v>#REF!</v>
      </c>
      <c r="I131" s="9" t="e">
        <f t="shared" si="11"/>
        <v>#REF!</v>
      </c>
      <c r="L131" s="1"/>
    </row>
    <row r="132" spans="1:12" x14ac:dyDescent="0.2">
      <c r="A132" s="33" t="s">
        <v>666</v>
      </c>
      <c r="B132" s="25" t="str">
        <f t="shared" si="5"/>
        <v>P700138)</v>
      </c>
      <c r="C132" s="10" t="s">
        <v>355</v>
      </c>
      <c r="E132" s="11" t="e">
        <f>SUMIF(#REF!,$A$105&amp;'OLD FMR'!C132,#REF!)</f>
        <v>#REF!</v>
      </c>
      <c r="F132" s="30">
        <f>VLOOKUP(A132,[8]Sheet1!$A$1:$D$65536,4,0)</f>
        <v>191355000</v>
      </c>
      <c r="G132" s="6" t="e">
        <f t="shared" si="10"/>
        <v>#REF!</v>
      </c>
      <c r="H132" s="5" t="e">
        <f>SUMIF(#REF!,'OLD FMR'!C132,#REF!)</f>
        <v>#REF!</v>
      </c>
      <c r="I132" s="9" t="e">
        <f t="shared" si="11"/>
        <v>#REF!</v>
      </c>
      <c r="L132" s="1"/>
    </row>
    <row r="133" spans="1:12" x14ac:dyDescent="0.2">
      <c r="A133" s="33" t="s">
        <v>667</v>
      </c>
      <c r="B133" s="25" t="str">
        <f t="shared" si="5"/>
        <v>P700139)</v>
      </c>
      <c r="C133" s="10" t="s">
        <v>356</v>
      </c>
      <c r="E133" s="11" t="e">
        <f>SUMIF(#REF!,$A$105&amp;'OLD FMR'!C133,#REF!)</f>
        <v>#REF!</v>
      </c>
      <c r="F133" s="30">
        <f>VLOOKUP(A133,[8]Sheet1!$A$1:$D$65536,4,0)</f>
        <v>3040000</v>
      </c>
      <c r="G133" s="6" t="e">
        <f t="shared" si="10"/>
        <v>#REF!</v>
      </c>
      <c r="H133" s="5" t="e">
        <f>SUMIF(#REF!,'OLD FMR'!C133,#REF!)</f>
        <v>#REF!</v>
      </c>
      <c r="I133" s="9" t="e">
        <f t="shared" si="11"/>
        <v>#REF!</v>
      </c>
      <c r="L133" s="1"/>
    </row>
    <row r="134" spans="1:12" x14ac:dyDescent="0.2">
      <c r="A134" s="25" t="s">
        <v>61</v>
      </c>
      <c r="B134" s="25" t="str">
        <f t="shared" si="5"/>
        <v>P700140)</v>
      </c>
      <c r="C134" s="10" t="s">
        <v>357</v>
      </c>
      <c r="E134" s="11" t="e">
        <f>SUMIF(#REF!,$A$105&amp;'OLD FMR'!C134,#REF!)</f>
        <v>#REF!</v>
      </c>
      <c r="F134" s="30"/>
      <c r="G134" s="6" t="e">
        <f t="shared" si="10"/>
        <v>#REF!</v>
      </c>
      <c r="H134" s="5" t="e">
        <f>SUMIF(#REF!,'OLD FMR'!C134,#REF!)</f>
        <v>#REF!</v>
      </c>
      <c r="I134" s="9" t="e">
        <f t="shared" si="11"/>
        <v>#REF!</v>
      </c>
      <c r="L134" s="1"/>
    </row>
    <row r="135" spans="1:12" x14ac:dyDescent="0.2">
      <c r="A135" s="33" t="s">
        <v>600</v>
      </c>
      <c r="B135" s="25" t="str">
        <f t="shared" si="5"/>
        <v>P700141)</v>
      </c>
      <c r="C135" s="10" t="s">
        <v>358</v>
      </c>
      <c r="E135" s="11" t="e">
        <f>SUMIF(#REF!,$A$105&amp;'OLD FMR'!C135,#REF!)</f>
        <v>#REF!</v>
      </c>
      <c r="F135" s="30">
        <f>VLOOKUP(A135,[8]Sheet1!$A$1:$D$65536,4,0)</f>
        <v>5271000</v>
      </c>
      <c r="G135" s="6" t="e">
        <f t="shared" si="10"/>
        <v>#REF!</v>
      </c>
      <c r="H135" s="5" t="e">
        <f>SUMIF(#REF!,'OLD FMR'!C135,#REF!)</f>
        <v>#REF!</v>
      </c>
      <c r="I135" s="9" t="e">
        <f t="shared" si="11"/>
        <v>#REF!</v>
      </c>
      <c r="L135" s="1"/>
    </row>
    <row r="136" spans="1:12" x14ac:dyDescent="0.2">
      <c r="A136" s="33" t="s">
        <v>601</v>
      </c>
      <c r="B136" s="25" t="str">
        <f t="shared" si="5"/>
        <v>P700142)</v>
      </c>
      <c r="C136" s="10" t="s">
        <v>359</v>
      </c>
      <c r="E136" s="11" t="e">
        <f>SUMIF(#REF!,$A$105&amp;'OLD FMR'!C136,#REF!)</f>
        <v>#REF!</v>
      </c>
      <c r="F136" s="30">
        <f>VLOOKUP(A136,[8]Sheet1!$A$1:$D$65536,4,0)</f>
        <v>4076000</v>
      </c>
      <c r="G136" s="6" t="e">
        <f t="shared" si="10"/>
        <v>#REF!</v>
      </c>
      <c r="H136" s="5" t="e">
        <f>SUMIF(#REF!,'OLD FMR'!C136,#REF!)</f>
        <v>#REF!</v>
      </c>
      <c r="I136" s="9" t="e">
        <f t="shared" si="11"/>
        <v>#REF!</v>
      </c>
      <c r="L136" s="1"/>
    </row>
    <row r="137" spans="1:12" x14ac:dyDescent="0.2">
      <c r="A137" s="33" t="s">
        <v>806</v>
      </c>
      <c r="B137" s="25" t="str">
        <f t="shared" si="5"/>
        <v>P700008)</v>
      </c>
      <c r="C137" s="10" t="s">
        <v>164</v>
      </c>
      <c r="E137" s="11" t="e">
        <f>SUMIF(#REF!,$A$105&amp;'OLD FMR'!C137,#REF!)</f>
        <v>#REF!</v>
      </c>
      <c r="F137" s="30">
        <f>VLOOKUP(A137,[8]Sheet1!$A$1:$D$65536,4,0)</f>
        <v>1117000</v>
      </c>
      <c r="G137" s="6" t="e">
        <f t="shared" si="10"/>
        <v>#REF!</v>
      </c>
      <c r="H137" s="5" t="e">
        <f>SUMIF(#REF!,'OLD FMR'!C137,#REF!)</f>
        <v>#REF!</v>
      </c>
      <c r="I137" s="9" t="e">
        <f t="shared" si="11"/>
        <v>#REF!</v>
      </c>
      <c r="L137" s="1"/>
    </row>
    <row r="138" spans="1:12" x14ac:dyDescent="0.2">
      <c r="A138" s="33" t="s">
        <v>807</v>
      </c>
      <c r="B138" s="25" t="str">
        <f t="shared" ref="B138:B201" si="12">RIGHT(A138,8)</f>
        <v>P700009)</v>
      </c>
      <c r="C138" s="10" t="s">
        <v>163</v>
      </c>
      <c r="E138" s="11" t="e">
        <f>SUMIF(#REF!,$A$105&amp;'OLD FMR'!C138,#REF!)</f>
        <v>#REF!</v>
      </c>
      <c r="F138" s="30">
        <f>VLOOKUP(A138,[8]Sheet1!$A$1:$D$65536,4,0)</f>
        <v>56858000</v>
      </c>
      <c r="G138" s="6" t="e">
        <f t="shared" si="10"/>
        <v>#REF!</v>
      </c>
      <c r="H138" s="5" t="e">
        <f>SUMIF(#REF!,'OLD FMR'!C138,#REF!)</f>
        <v>#REF!</v>
      </c>
      <c r="I138" s="9" t="e">
        <f t="shared" si="11"/>
        <v>#REF!</v>
      </c>
      <c r="L138" s="1"/>
    </row>
    <row r="139" spans="1:12" x14ac:dyDescent="0.2">
      <c r="A139" s="33" t="s">
        <v>808</v>
      </c>
      <c r="B139" s="25" t="str">
        <f t="shared" si="12"/>
        <v>P700010)</v>
      </c>
      <c r="C139" s="10" t="s">
        <v>165</v>
      </c>
      <c r="E139" s="11" t="e">
        <f>SUMIF(#REF!,$A$105&amp;'OLD FMR'!C139,#REF!)</f>
        <v>#REF!</v>
      </c>
      <c r="F139" s="30">
        <f>VLOOKUP(A139,[8]Sheet1!$A$1:$D$65536,4,0)</f>
        <v>8033000</v>
      </c>
      <c r="G139" s="6" t="e">
        <f t="shared" si="10"/>
        <v>#REF!</v>
      </c>
      <c r="H139" s="5" t="e">
        <f>SUMIF(#REF!,'OLD FMR'!C139,#REF!)</f>
        <v>#REF!</v>
      </c>
      <c r="I139" s="9" t="e">
        <f t="shared" si="11"/>
        <v>#REF!</v>
      </c>
      <c r="L139" s="1"/>
    </row>
    <row r="140" spans="1:12" x14ac:dyDescent="0.2">
      <c r="A140" s="25" t="s">
        <v>62</v>
      </c>
      <c r="B140" s="25" t="str">
        <f t="shared" si="12"/>
        <v>P700199)</v>
      </c>
      <c r="C140" s="10" t="s">
        <v>903</v>
      </c>
      <c r="E140" s="11" t="e">
        <f>SUMIF(#REF!,$A$105&amp;'OLD FMR'!C140,#REF!)</f>
        <v>#REF!</v>
      </c>
      <c r="F140" s="30"/>
      <c r="G140" s="6" t="e">
        <f t="shared" si="10"/>
        <v>#REF!</v>
      </c>
      <c r="H140" s="5" t="e">
        <f>SUMIF(#REF!,'OLD FMR'!C140,#REF!)</f>
        <v>#REF!</v>
      </c>
      <c r="I140" s="9" t="e">
        <f t="shared" si="11"/>
        <v>#REF!</v>
      </c>
      <c r="L140" s="1"/>
    </row>
    <row r="141" spans="1:12" x14ac:dyDescent="0.2">
      <c r="A141" s="33" t="s">
        <v>809</v>
      </c>
      <c r="B141" s="25" t="str">
        <f t="shared" si="12"/>
        <v>P700071)</v>
      </c>
      <c r="C141" s="10" t="s">
        <v>930</v>
      </c>
      <c r="E141" s="11" t="e">
        <f>SUMIF(#REF!,$A$105&amp;'OLD FMR'!C141,#REF!)</f>
        <v>#REF!</v>
      </c>
      <c r="F141" s="30">
        <f>VLOOKUP(A141,[8]Sheet1!$A$1:$D$65536,4,0)</f>
        <v>7000</v>
      </c>
      <c r="G141" s="6" t="e">
        <f t="shared" si="10"/>
        <v>#REF!</v>
      </c>
      <c r="H141" s="5" t="e">
        <f>SUMIF(#REF!,'OLD FMR'!C141,#REF!)</f>
        <v>#REF!</v>
      </c>
      <c r="I141" s="9" t="e">
        <f t="shared" si="11"/>
        <v>#REF!</v>
      </c>
      <c r="L141" s="1"/>
    </row>
    <row r="142" spans="1:12" x14ac:dyDescent="0.2">
      <c r="A142" s="33" t="s">
        <v>286</v>
      </c>
      <c r="B142" s="25" t="str">
        <f t="shared" si="12"/>
        <v>P700072)</v>
      </c>
      <c r="C142" s="10" t="s">
        <v>929</v>
      </c>
      <c r="E142" s="11" t="e">
        <f>SUMIF(#REF!,$A$105&amp;'OLD FMR'!C142,#REF!)</f>
        <v>#REF!</v>
      </c>
      <c r="F142" s="30">
        <f>VLOOKUP(A142,[8]Sheet1!$A$1:$D$65536,4,0)</f>
        <v>412000</v>
      </c>
      <c r="G142" s="6" t="e">
        <f t="shared" si="10"/>
        <v>#REF!</v>
      </c>
      <c r="H142" s="5" t="e">
        <f>SUMIF(#REF!,'OLD FMR'!C142,#REF!)</f>
        <v>#REF!</v>
      </c>
      <c r="I142" s="9" t="e">
        <f t="shared" si="11"/>
        <v>#REF!</v>
      </c>
      <c r="L142" s="1"/>
    </row>
    <row r="143" spans="1:12" x14ac:dyDescent="0.2">
      <c r="A143" s="33" t="s">
        <v>287</v>
      </c>
      <c r="B143" s="25" t="str">
        <f t="shared" si="12"/>
        <v>P700073)</v>
      </c>
      <c r="C143" s="10" t="s">
        <v>931</v>
      </c>
      <c r="E143" s="11" t="e">
        <f>SUMIF(#REF!,$A$105&amp;'OLD FMR'!C143,#REF!)</f>
        <v>#REF!</v>
      </c>
      <c r="F143" s="30">
        <f>VLOOKUP(A143,[8]Sheet1!$A$1:$D$65536,4,0)</f>
        <v>82000</v>
      </c>
      <c r="G143" s="6" t="e">
        <f t="shared" si="10"/>
        <v>#REF!</v>
      </c>
      <c r="H143" s="5" t="e">
        <f>SUMIF(#REF!,'OLD FMR'!C143,#REF!)</f>
        <v>#REF!</v>
      </c>
      <c r="I143" s="9" t="e">
        <f t="shared" si="11"/>
        <v>#REF!</v>
      </c>
      <c r="L143" s="1"/>
    </row>
    <row r="144" spans="1:12" x14ac:dyDescent="0.2">
      <c r="A144" s="33" t="s">
        <v>288</v>
      </c>
      <c r="B144" s="25" t="str">
        <f t="shared" si="12"/>
        <v>P700105)</v>
      </c>
      <c r="C144" s="10" t="s">
        <v>20</v>
      </c>
      <c r="E144" s="11" t="e">
        <f>SUMIF(#REF!,$A$105&amp;'OLD FMR'!C144,#REF!)</f>
        <v>#REF!</v>
      </c>
      <c r="F144" s="30">
        <f>VLOOKUP(A144,[8]Sheet1!$A$1:$D$65536,4,0)</f>
        <v>252000</v>
      </c>
      <c r="G144" s="6" t="e">
        <f t="shared" si="10"/>
        <v>#REF!</v>
      </c>
      <c r="H144" s="5" t="e">
        <f>SUMIF(#REF!,'OLD FMR'!C144,#REF!)</f>
        <v>#REF!</v>
      </c>
      <c r="I144" s="9" t="e">
        <f t="shared" si="11"/>
        <v>#REF!</v>
      </c>
      <c r="L144" s="1"/>
    </row>
    <row r="145" spans="1:12" x14ac:dyDescent="0.2">
      <c r="A145" s="33" t="s">
        <v>289</v>
      </c>
      <c r="B145" s="25" t="str">
        <f t="shared" si="12"/>
        <v>P700106)</v>
      </c>
      <c r="C145" s="10" t="s">
        <v>19</v>
      </c>
      <c r="E145" s="11" t="e">
        <f>SUMIF(#REF!,$A$105&amp;'OLD FMR'!C145,#REF!)</f>
        <v>#REF!</v>
      </c>
      <c r="F145" s="30">
        <f>VLOOKUP(A145,[8]Sheet1!$A$1:$D$65536,4,0)</f>
        <v>36412000</v>
      </c>
      <c r="G145" s="6" t="e">
        <f t="shared" si="10"/>
        <v>#REF!</v>
      </c>
      <c r="H145" s="5" t="e">
        <f>SUMIF(#REF!,'OLD FMR'!C145,#REF!)</f>
        <v>#REF!</v>
      </c>
      <c r="I145" s="9" t="e">
        <f t="shared" si="11"/>
        <v>#REF!</v>
      </c>
      <c r="L145" s="1"/>
    </row>
    <row r="146" spans="1:12" x14ac:dyDescent="0.2">
      <c r="A146" s="33" t="s">
        <v>98</v>
      </c>
      <c r="B146" s="25" t="str">
        <f t="shared" si="12"/>
        <v>P700107)</v>
      </c>
      <c r="C146" s="10" t="s">
        <v>21</v>
      </c>
      <c r="E146" s="11" t="e">
        <f>SUMIF(#REF!,$A$105&amp;'OLD FMR'!C146,#REF!)</f>
        <v>#REF!</v>
      </c>
      <c r="F146" s="30">
        <f>VLOOKUP(A146,[8]Sheet1!$A$1:$D$65536,4,0)</f>
        <v>165000</v>
      </c>
      <c r="G146" s="6" t="e">
        <f t="shared" si="10"/>
        <v>#REF!</v>
      </c>
      <c r="H146" s="5" t="e">
        <f>SUMIF(#REF!,'OLD FMR'!C146,#REF!)</f>
        <v>#REF!</v>
      </c>
      <c r="I146" s="9" t="e">
        <f t="shared" si="11"/>
        <v>#REF!</v>
      </c>
      <c r="L146" s="1"/>
    </row>
    <row r="147" spans="1:12" x14ac:dyDescent="0.2">
      <c r="A147" s="33" t="s">
        <v>99</v>
      </c>
      <c r="B147" s="25" t="str">
        <f t="shared" si="12"/>
        <v>P700101)</v>
      </c>
      <c r="C147" s="10" t="s">
        <v>50</v>
      </c>
      <c r="E147" s="11" t="e">
        <f>SUMIF(#REF!,$A$105&amp;'OLD FMR'!C147,#REF!)</f>
        <v>#REF!</v>
      </c>
      <c r="F147" s="30">
        <f>VLOOKUP(A147,[8]Sheet1!$A$1:$D$65536,4,0)</f>
        <v>138000</v>
      </c>
      <c r="G147" s="6" t="e">
        <f t="shared" si="10"/>
        <v>#REF!</v>
      </c>
      <c r="H147" s="5" t="e">
        <f>SUMIF(#REF!,'OLD FMR'!C147,#REF!)</f>
        <v>#REF!</v>
      </c>
      <c r="I147" s="9" t="e">
        <f t="shared" si="11"/>
        <v>#REF!</v>
      </c>
      <c r="L147" s="1"/>
    </row>
    <row r="148" spans="1:12" x14ac:dyDescent="0.2">
      <c r="A148" s="33" t="s">
        <v>100</v>
      </c>
      <c r="B148" s="25" t="str">
        <f t="shared" si="12"/>
        <v>P700102)</v>
      </c>
      <c r="C148" s="10" t="s">
        <v>49</v>
      </c>
      <c r="E148" s="11" t="e">
        <f>SUMIF(#REF!,$A$105&amp;'OLD FMR'!C148,#REF!)</f>
        <v>#REF!</v>
      </c>
      <c r="F148" s="30">
        <f>VLOOKUP(A148,[8]Sheet1!$A$1:$D$65536,4,0)</f>
        <v>1416000</v>
      </c>
      <c r="G148" s="6" t="e">
        <f t="shared" si="10"/>
        <v>#REF!</v>
      </c>
      <c r="H148" s="5" t="e">
        <f>SUMIF(#REF!,'OLD FMR'!C148,#REF!)</f>
        <v>#REF!</v>
      </c>
      <c r="I148" s="9" t="e">
        <f t="shared" si="11"/>
        <v>#REF!</v>
      </c>
      <c r="L148" s="1"/>
    </row>
    <row r="149" spans="1:12" x14ac:dyDescent="0.2">
      <c r="A149" s="33" t="s">
        <v>951</v>
      </c>
      <c r="B149" s="25" t="str">
        <f t="shared" si="12"/>
        <v>P700103)</v>
      </c>
      <c r="C149" s="10" t="s">
        <v>51</v>
      </c>
      <c r="E149" s="11" t="e">
        <f>SUMIF(#REF!,$A$105&amp;'OLD FMR'!C149,#REF!)</f>
        <v>#REF!</v>
      </c>
      <c r="F149" s="30">
        <f>VLOOKUP(A149,[8]Sheet1!$A$1:$D$65536,4,0)</f>
        <v>18000</v>
      </c>
      <c r="G149" s="6" t="e">
        <f t="shared" si="10"/>
        <v>#REF!</v>
      </c>
      <c r="H149" s="5" t="e">
        <f>SUMIF(#REF!,'OLD FMR'!C149,#REF!)</f>
        <v>#REF!</v>
      </c>
      <c r="I149" s="9" t="e">
        <f t="shared" si="11"/>
        <v>#REF!</v>
      </c>
      <c r="L149" s="1"/>
    </row>
    <row r="150" spans="1:12" x14ac:dyDescent="0.2">
      <c r="A150" s="33" t="s">
        <v>952</v>
      </c>
      <c r="B150" s="25" t="str">
        <f t="shared" si="12"/>
        <v>P700014)</v>
      </c>
      <c r="C150" s="10" t="s">
        <v>123</v>
      </c>
      <c r="E150" s="11" t="e">
        <f>SUMIF(#REF!,$A$105&amp;'OLD FMR'!C150,#REF!)</f>
        <v>#REF!</v>
      </c>
      <c r="F150" s="30">
        <f>VLOOKUP(A150,[8]Sheet1!$A$1:$D$65536,4,0)</f>
        <v>2291000</v>
      </c>
      <c r="G150" s="6" t="e">
        <f t="shared" si="10"/>
        <v>#REF!</v>
      </c>
      <c r="H150" s="5" t="e">
        <f>SUMIF(#REF!,'OLD FMR'!C150,#REF!)</f>
        <v>#REF!</v>
      </c>
      <c r="I150" s="9" t="e">
        <f t="shared" si="11"/>
        <v>#REF!</v>
      </c>
      <c r="L150" s="1"/>
    </row>
    <row r="151" spans="1:12" x14ac:dyDescent="0.2">
      <c r="A151" s="33" t="s">
        <v>92</v>
      </c>
      <c r="B151" s="25" t="str">
        <f t="shared" si="12"/>
        <v>P700011)</v>
      </c>
      <c r="C151" s="10" t="s">
        <v>162</v>
      </c>
      <c r="E151" s="11" t="e">
        <f>SUMIF(#REF!,$A$105&amp;'OLD FMR'!C151,#REF!)</f>
        <v>#REF!</v>
      </c>
      <c r="F151" s="30">
        <f>VLOOKUP(A151,[8]Sheet1!$A$1:$D$65536,4,0)</f>
        <v>534150000</v>
      </c>
      <c r="G151" s="6" t="e">
        <f t="shared" si="10"/>
        <v>#REF!</v>
      </c>
      <c r="H151" s="5" t="e">
        <f>SUMIF(#REF!,'OLD FMR'!C151,#REF!)</f>
        <v>#REF!</v>
      </c>
      <c r="I151" s="9" t="e">
        <f t="shared" si="11"/>
        <v>#REF!</v>
      </c>
      <c r="L151" s="1"/>
    </row>
    <row r="152" spans="1:12" x14ac:dyDescent="0.2">
      <c r="A152" s="33" t="s">
        <v>63</v>
      </c>
      <c r="B152" s="25" t="str">
        <f t="shared" si="12"/>
        <v>P700159)</v>
      </c>
      <c r="C152" s="10" t="s">
        <v>16</v>
      </c>
      <c r="E152" s="11" t="e">
        <f>SUMIF(#REF!,$A$105&amp;'OLD FMR'!C152,#REF!)</f>
        <v>#REF!</v>
      </c>
      <c r="F152" s="30">
        <f>VLOOKUP(A152,[8]Sheet1!$A$1:$D$65536,4,0)</f>
        <v>308704000</v>
      </c>
      <c r="G152" s="6" t="e">
        <f t="shared" si="10"/>
        <v>#REF!</v>
      </c>
      <c r="H152" s="5" t="e">
        <f>SUMIF(#REF!,'OLD FMR'!C152,#REF!)</f>
        <v>#REF!</v>
      </c>
      <c r="I152" s="9" t="e">
        <f t="shared" si="11"/>
        <v>#REF!</v>
      </c>
      <c r="L152" s="1"/>
    </row>
    <row r="153" spans="1:12" x14ac:dyDescent="0.2">
      <c r="A153" s="33" t="s">
        <v>64</v>
      </c>
      <c r="B153" s="25" t="str">
        <f t="shared" si="12"/>
        <v>P700160)</v>
      </c>
      <c r="C153" s="10" t="s">
        <v>17</v>
      </c>
      <c r="E153" s="11" t="e">
        <f>SUMIF(#REF!,$A$105&amp;'OLD FMR'!C153,#REF!)</f>
        <v>#REF!</v>
      </c>
      <c r="F153" s="30">
        <f>VLOOKUP(A153,[8]Sheet1!$A$1:$D$65536,4,0)</f>
        <v>24621000</v>
      </c>
      <c r="G153" s="6" t="e">
        <f t="shared" si="10"/>
        <v>#REF!</v>
      </c>
      <c r="H153" s="5" t="e">
        <f>SUMIF(#REF!,'OLD FMR'!C153,#REF!)</f>
        <v>#REF!</v>
      </c>
      <c r="I153" s="9" t="e">
        <f t="shared" si="11"/>
        <v>#REF!</v>
      </c>
      <c r="L153" s="1"/>
    </row>
    <row r="154" spans="1:12" x14ac:dyDescent="0.2">
      <c r="A154" s="33" t="s">
        <v>65</v>
      </c>
      <c r="B154" s="25" t="str">
        <f t="shared" si="12"/>
        <v>P700161)</v>
      </c>
      <c r="C154" s="10" t="s">
        <v>18</v>
      </c>
      <c r="E154" s="11" t="e">
        <f>SUMIF(#REF!,$A$105&amp;'OLD FMR'!C154,#REF!)</f>
        <v>#REF!</v>
      </c>
      <c r="F154" s="30">
        <f>VLOOKUP(A154,[8]Sheet1!$A$1:$D$65536,4,0)</f>
        <v>24918000</v>
      </c>
      <c r="G154" s="6" t="e">
        <f t="shared" si="10"/>
        <v>#REF!</v>
      </c>
      <c r="H154" s="5" t="e">
        <f>SUMIF(#REF!,'OLD FMR'!C154,#REF!)</f>
        <v>#REF!</v>
      </c>
      <c r="I154" s="9" t="e">
        <f t="shared" si="11"/>
        <v>#REF!</v>
      </c>
      <c r="L154" s="1"/>
    </row>
    <row r="155" spans="1:12" x14ac:dyDescent="0.2">
      <c r="A155" s="33" t="s">
        <v>93</v>
      </c>
      <c r="B155" s="25" t="str">
        <f t="shared" si="12"/>
        <v>P700117)</v>
      </c>
      <c r="C155" s="10" t="s">
        <v>127</v>
      </c>
      <c r="E155" s="11" t="e">
        <f>SUMIF(#REF!,$A$105&amp;'OLD FMR'!C155,#REF!)</f>
        <v>#REF!</v>
      </c>
      <c r="F155" s="30">
        <f>VLOOKUP(A155,[8]Sheet1!$A$1:$D$65536,4,0)</f>
        <v>604000</v>
      </c>
      <c r="G155" s="6" t="e">
        <f t="shared" si="10"/>
        <v>#REF!</v>
      </c>
      <c r="H155" s="5" t="e">
        <f>SUMIF(#REF!,'OLD FMR'!C155,#REF!)</f>
        <v>#REF!</v>
      </c>
      <c r="I155" s="9" t="e">
        <f t="shared" si="11"/>
        <v>#REF!</v>
      </c>
      <c r="L155" s="1"/>
    </row>
    <row r="156" spans="1:12" x14ac:dyDescent="0.2">
      <c r="A156" s="33" t="s">
        <v>94</v>
      </c>
      <c r="B156" s="25" t="str">
        <f t="shared" si="12"/>
        <v>P700074)</v>
      </c>
      <c r="C156" s="10" t="s">
        <v>928</v>
      </c>
      <c r="E156" s="11" t="e">
        <f>SUMIF(#REF!,$A$105&amp;'OLD FMR'!C156,#REF!)</f>
        <v>#REF!</v>
      </c>
      <c r="F156" s="30">
        <f>VLOOKUP(A156,[8]Sheet1!$A$1:$D$65536,4,0)</f>
        <v>54614000</v>
      </c>
      <c r="G156" s="6" t="e">
        <f t="shared" si="10"/>
        <v>#REF!</v>
      </c>
      <c r="H156" s="5" t="e">
        <f>SUMIF(#REF!,'OLD FMR'!C156,#REF!)</f>
        <v>#REF!</v>
      </c>
      <c r="I156" s="9" t="e">
        <f t="shared" si="11"/>
        <v>#REF!</v>
      </c>
      <c r="L156" s="1"/>
    </row>
    <row r="157" spans="1:12" x14ac:dyDescent="0.2">
      <c r="A157" s="33" t="s">
        <v>95</v>
      </c>
      <c r="B157" s="25" t="str">
        <f t="shared" si="12"/>
        <v>P700108)</v>
      </c>
      <c r="C157" s="10" t="s">
        <v>166</v>
      </c>
      <c r="E157" s="11" t="e">
        <f>SUMIF(#REF!,$A$105&amp;'OLD FMR'!C157,#REF!)</f>
        <v>#REF!</v>
      </c>
      <c r="F157" s="30">
        <f>VLOOKUP(A157,[8]Sheet1!$A$1:$D$65536,4,0)</f>
        <v>32155000</v>
      </c>
      <c r="G157" s="6" t="e">
        <f t="shared" si="10"/>
        <v>#REF!</v>
      </c>
      <c r="H157" s="5" t="e">
        <f>SUMIF(#REF!,'OLD FMR'!C157,#REF!)</f>
        <v>#REF!</v>
      </c>
      <c r="I157" s="9" t="e">
        <f t="shared" si="11"/>
        <v>#REF!</v>
      </c>
      <c r="L157" s="1"/>
    </row>
    <row r="158" spans="1:12" x14ac:dyDescent="0.2">
      <c r="A158" s="33" t="s">
        <v>96</v>
      </c>
      <c r="B158" s="25" t="str">
        <f t="shared" si="12"/>
        <v>P700104)</v>
      </c>
      <c r="C158" s="10" t="s">
        <v>48</v>
      </c>
      <c r="E158" s="11" t="e">
        <f>SUMIF(#REF!,$A$105&amp;'OLD FMR'!C158,#REF!)</f>
        <v>#REF!</v>
      </c>
      <c r="F158" s="30">
        <f>VLOOKUP(A158,[8]Sheet1!$A$1:$D$65536,4,0)</f>
        <v>8834000</v>
      </c>
      <c r="G158" s="6" t="e">
        <f t="shared" si="10"/>
        <v>#REF!</v>
      </c>
      <c r="H158" s="5" t="e">
        <f>SUMIF(#REF!,'OLD FMR'!C158,#REF!)</f>
        <v>#REF!</v>
      </c>
      <c r="I158" s="9" t="e">
        <f t="shared" si="11"/>
        <v>#REF!</v>
      </c>
      <c r="L158" s="1"/>
    </row>
    <row r="159" spans="1:12" x14ac:dyDescent="0.2">
      <c r="A159" s="33" t="s">
        <v>859</v>
      </c>
      <c r="B159" s="25" t="str">
        <f t="shared" si="12"/>
        <v>P700126)</v>
      </c>
      <c r="C159" s="10" t="s">
        <v>976</v>
      </c>
      <c r="E159" s="11" t="e">
        <f>SUMIF(#REF!,$A$105&amp;'OLD FMR'!C159,#REF!)</f>
        <v>#REF!</v>
      </c>
      <c r="F159" s="30">
        <f>VLOOKUP(A159,[8]Sheet1!$A$1:$D$65536,4,0)</f>
        <v>44950000</v>
      </c>
      <c r="G159" s="6" t="e">
        <f t="shared" si="10"/>
        <v>#REF!</v>
      </c>
      <c r="H159" s="5" t="e">
        <f>SUMIF(#REF!,'OLD FMR'!C159,#REF!)</f>
        <v>#REF!</v>
      </c>
      <c r="I159" s="9" t="e">
        <f t="shared" si="11"/>
        <v>#REF!</v>
      </c>
      <c r="L159" s="1"/>
    </row>
    <row r="160" spans="1:12" x14ac:dyDescent="0.2">
      <c r="A160" s="25" t="s">
        <v>66</v>
      </c>
      <c r="B160" s="25" t="str">
        <f t="shared" si="12"/>
        <v>P700067)</v>
      </c>
      <c r="C160" s="10" t="s">
        <v>875</v>
      </c>
      <c r="E160" s="11" t="e">
        <f>SUMIF(#REF!,$A$105&amp;'OLD FMR'!C160,#REF!)</f>
        <v>#REF!</v>
      </c>
      <c r="F160" s="30"/>
      <c r="G160" s="6" t="e">
        <f t="shared" si="10"/>
        <v>#REF!</v>
      </c>
      <c r="H160" s="5" t="e">
        <f>SUMIF(#REF!,'OLD FMR'!C160,#REF!)</f>
        <v>#REF!</v>
      </c>
      <c r="I160" s="9" t="e">
        <f t="shared" si="11"/>
        <v>#REF!</v>
      </c>
      <c r="L160" s="1"/>
    </row>
    <row r="161" spans="1:12" x14ac:dyDescent="0.2">
      <c r="A161" s="33" t="s">
        <v>97</v>
      </c>
      <c r="B161" s="25" t="str">
        <f t="shared" si="12"/>
        <v>P700082)</v>
      </c>
      <c r="C161" s="10" t="s">
        <v>52</v>
      </c>
      <c r="E161" s="11" t="e">
        <f>SUMIF(#REF!,$A$105&amp;'OLD FMR'!C161,#REF!)</f>
        <v>#REF!</v>
      </c>
      <c r="F161" s="30">
        <f>VLOOKUP(A161,[8]Sheet1!$A$1:$D$65536,4,0)</f>
        <v>19999000</v>
      </c>
      <c r="G161" s="6" t="e">
        <f t="shared" si="10"/>
        <v>#REF!</v>
      </c>
      <c r="H161" s="5" t="e">
        <f>SUMIF(#REF!,'OLD FMR'!C161,#REF!)</f>
        <v>#REF!</v>
      </c>
      <c r="I161" s="9" t="e">
        <f t="shared" si="11"/>
        <v>#REF!</v>
      </c>
      <c r="L161" s="1"/>
    </row>
    <row r="162" spans="1:12" x14ac:dyDescent="0.2">
      <c r="A162" s="33" t="s">
        <v>584</v>
      </c>
      <c r="B162" s="25" t="str">
        <f t="shared" si="12"/>
        <v>P700089)</v>
      </c>
      <c r="C162" s="10" t="s">
        <v>47</v>
      </c>
      <c r="E162" s="11" t="e">
        <f>SUMIF(#REF!,$A$105&amp;'OLD FMR'!C162,#REF!)</f>
        <v>#REF!</v>
      </c>
      <c r="F162" s="30">
        <f>VLOOKUP(A162,[8]Sheet1!$A$1:$D$65536,4,0)</f>
        <v>9731000</v>
      </c>
      <c r="G162" s="6" t="e">
        <f t="shared" si="10"/>
        <v>#REF!</v>
      </c>
      <c r="H162" s="5" t="e">
        <f>SUMIF(#REF!,'OLD FMR'!C162,#REF!)</f>
        <v>#REF!</v>
      </c>
      <c r="I162" s="9" t="e">
        <f t="shared" si="11"/>
        <v>#REF!</v>
      </c>
      <c r="L162" s="1"/>
    </row>
    <row r="163" spans="1:12" x14ac:dyDescent="0.2">
      <c r="A163" s="33" t="s">
        <v>585</v>
      </c>
      <c r="B163" s="25" t="str">
        <f t="shared" si="12"/>
        <v>P700092)</v>
      </c>
      <c r="C163" s="10" t="s">
        <v>23</v>
      </c>
      <c r="E163" s="11" t="e">
        <f>SUMIF(#REF!,$A$105&amp;'OLD FMR'!C163,#REF!)</f>
        <v>#REF!</v>
      </c>
      <c r="F163" s="30">
        <f>VLOOKUP(A163,[8]Sheet1!$A$1:$D$65536,4,0)</f>
        <v>78318000</v>
      </c>
      <c r="G163" s="6" t="e">
        <f t="shared" si="10"/>
        <v>#REF!</v>
      </c>
      <c r="H163" s="5" t="e">
        <f>SUMIF(#REF!,'OLD FMR'!C163,#REF!)</f>
        <v>#REF!</v>
      </c>
      <c r="I163" s="9" t="e">
        <f t="shared" si="11"/>
        <v>#REF!</v>
      </c>
      <c r="L163" s="1"/>
    </row>
    <row r="164" spans="1:12" x14ac:dyDescent="0.2">
      <c r="A164" s="33" t="s">
        <v>965</v>
      </c>
      <c r="B164" s="25" t="str">
        <f t="shared" si="12"/>
        <v>P600105)</v>
      </c>
      <c r="C164" s="10" t="s">
        <v>511</v>
      </c>
      <c r="E164" s="11" t="e">
        <f>SUMIF(#REF!,$A$105&amp;'OLD FMR'!C164,#REF!)</f>
        <v>#REF!</v>
      </c>
      <c r="F164" s="30">
        <f>VLOOKUP(A164,[8]Sheet1!$A$1:$D$65536,4,0)</f>
        <v>0</v>
      </c>
      <c r="G164" s="6" t="e">
        <f t="shared" si="10"/>
        <v>#REF!</v>
      </c>
      <c r="H164" s="5" t="e">
        <f>SUMIF(#REF!,'OLD FMR'!C164,#REF!)</f>
        <v>#REF!</v>
      </c>
      <c r="I164" s="9" t="e">
        <f t="shared" si="11"/>
        <v>#REF!</v>
      </c>
      <c r="L164" s="1"/>
    </row>
    <row r="165" spans="1:12" x14ac:dyDescent="0.2">
      <c r="A165" s="33" t="s">
        <v>966</v>
      </c>
      <c r="B165" s="25" t="str">
        <f t="shared" si="12"/>
        <v>(P00106)</v>
      </c>
      <c r="C165" s="10" t="s">
        <v>135</v>
      </c>
      <c r="E165" s="11" t="e">
        <f>SUMIF(#REF!,$A$105&amp;'OLD FMR'!C165,#REF!)</f>
        <v>#REF!</v>
      </c>
      <c r="F165" s="30">
        <f>VLOOKUP(A165,[8]Sheet1!$A$1:$D$65536,4,0)</f>
        <v>0</v>
      </c>
      <c r="G165" s="6" t="e">
        <f t="shared" si="10"/>
        <v>#REF!</v>
      </c>
      <c r="H165" s="5" t="e">
        <f>SUMIF(#REF!,'OLD FMR'!C165,#REF!)</f>
        <v>#REF!</v>
      </c>
      <c r="I165" s="9" t="e">
        <f t="shared" si="11"/>
        <v>#REF!</v>
      </c>
      <c r="L165" s="1"/>
    </row>
    <row r="166" spans="1:12" x14ac:dyDescent="0.2">
      <c r="A166" s="25" t="s">
        <v>67</v>
      </c>
      <c r="B166" s="25" t="str">
        <f t="shared" si="12"/>
        <v>P600107)</v>
      </c>
      <c r="C166" s="10" t="s">
        <v>904</v>
      </c>
      <c r="E166" s="11" t="e">
        <f>SUMIF(#REF!,$A$105&amp;'OLD FMR'!C166,#REF!)</f>
        <v>#REF!</v>
      </c>
      <c r="F166" s="30"/>
      <c r="G166" s="6" t="e">
        <f t="shared" si="10"/>
        <v>#REF!</v>
      </c>
      <c r="H166" s="5" t="e">
        <f>SUMIF(#REF!,'OLD FMR'!C166,#REF!)</f>
        <v>#REF!</v>
      </c>
      <c r="I166" s="9" t="e">
        <f t="shared" si="11"/>
        <v>#REF!</v>
      </c>
      <c r="L166" s="1"/>
    </row>
    <row r="167" spans="1:12" x14ac:dyDescent="0.2">
      <c r="A167" s="33" t="s">
        <v>787</v>
      </c>
      <c r="B167" s="25" t="str">
        <f t="shared" si="12"/>
        <v>P600048)</v>
      </c>
      <c r="C167" s="10" t="s">
        <v>15</v>
      </c>
      <c r="E167" s="11" t="e">
        <f>SUMIF(#REF!,$A$105&amp;'OLD FMR'!C167,#REF!)</f>
        <v>#REF!</v>
      </c>
      <c r="F167" s="30">
        <f>VLOOKUP(A167,[8]Sheet1!$A$1:$D$65536,4,0)</f>
        <v>-17604000</v>
      </c>
      <c r="G167" s="6" t="e">
        <f t="shared" si="10"/>
        <v>#REF!</v>
      </c>
      <c r="H167" s="5" t="e">
        <f>SUMIF(#REF!,'OLD FMR'!C167,#REF!)</f>
        <v>#REF!</v>
      </c>
      <c r="I167" s="9" t="e">
        <f t="shared" si="11"/>
        <v>#REF!</v>
      </c>
      <c r="L167" s="1"/>
    </row>
    <row r="168" spans="1:12" x14ac:dyDescent="0.2">
      <c r="A168" s="33" t="s">
        <v>366</v>
      </c>
      <c r="B168" s="25" t="str">
        <f t="shared" si="12"/>
        <v>6000108)</v>
      </c>
      <c r="C168" s="10">
        <v>6000108</v>
      </c>
      <c r="E168" s="11" t="e">
        <f>SUMIF(#REF!,$A$105&amp;'OLD FMR'!C168,#REF!)</f>
        <v>#REF!</v>
      </c>
      <c r="F168" s="30">
        <f>VLOOKUP(A168,[8]Sheet1!$A$1:$D$65536,4,0)</f>
        <v>0</v>
      </c>
      <c r="G168" s="6" t="e">
        <f t="shared" si="10"/>
        <v>#REF!</v>
      </c>
      <c r="H168" s="5" t="e">
        <f>SUMIF(#REF!,'OLD FMR'!C168,#REF!)</f>
        <v>#REF!</v>
      </c>
      <c r="I168" s="9" t="e">
        <f t="shared" si="11"/>
        <v>#REF!</v>
      </c>
      <c r="L168" s="1"/>
    </row>
    <row r="169" spans="1:12" x14ac:dyDescent="0.2">
      <c r="A169" s="33" t="s">
        <v>167</v>
      </c>
      <c r="B169" s="25" t="str">
        <f t="shared" si="12"/>
        <v>P600109)</v>
      </c>
      <c r="C169" s="10" t="s">
        <v>512</v>
      </c>
      <c r="E169" s="11" t="e">
        <f>SUMIF(#REF!,$A$105&amp;'OLD FMR'!C169,#REF!)</f>
        <v>#REF!</v>
      </c>
      <c r="F169" s="30">
        <f>VLOOKUP(A169,[8]Sheet1!$A$1:$D$65536,4,0)</f>
        <v>0</v>
      </c>
      <c r="G169" s="6" t="e">
        <f t="shared" si="10"/>
        <v>#REF!</v>
      </c>
      <c r="H169" s="5" t="e">
        <f>SUMIF(#REF!,'OLD FMR'!C169,#REF!)</f>
        <v>#REF!</v>
      </c>
      <c r="I169" s="9" t="e">
        <f t="shared" si="11"/>
        <v>#REF!</v>
      </c>
      <c r="L169" s="1"/>
    </row>
    <row r="170" spans="1:12" s="1" customFormat="1" x14ac:dyDescent="0.2">
      <c r="A170" s="33" t="s">
        <v>168</v>
      </c>
      <c r="B170" s="25" t="str">
        <f t="shared" si="12"/>
        <v>P700127)</v>
      </c>
      <c r="C170" s="10" t="s">
        <v>984</v>
      </c>
      <c r="D170" s="10"/>
      <c r="E170" s="11" t="e">
        <f>SUMIF(#REF!,$A$105&amp;'OLD FMR'!C170,#REF!)</f>
        <v>#REF!</v>
      </c>
      <c r="F170" s="30">
        <f>VLOOKUP(A170,[8]Sheet1!$A$1:$D$65536,4,0)</f>
        <v>21135000</v>
      </c>
      <c r="G170" s="6" t="e">
        <f t="shared" si="10"/>
        <v>#REF!</v>
      </c>
      <c r="H170" s="5" t="e">
        <f>SUMIF(#REF!,'OLD FMR'!C170,#REF!)</f>
        <v>#REF!</v>
      </c>
      <c r="I170" s="9" t="e">
        <f t="shared" si="11"/>
        <v>#REF!</v>
      </c>
      <c r="J170" s="5"/>
      <c r="K170" s="10"/>
    </row>
    <row r="171" spans="1:12" s="1" customFormat="1" x14ac:dyDescent="0.2">
      <c r="A171" s="33" t="s">
        <v>348</v>
      </c>
      <c r="B171" s="25" t="str">
        <f t="shared" si="12"/>
        <v>P700075)</v>
      </c>
      <c r="C171" s="10" t="s">
        <v>124</v>
      </c>
      <c r="D171" s="10"/>
      <c r="E171" s="11" t="e">
        <f>SUMIF(#REF!,$A$105&amp;'OLD FMR'!C171,#REF!)</f>
        <v>#REF!</v>
      </c>
      <c r="F171" s="30">
        <f>VLOOKUP(A171,[8]Sheet1!$A$1:$D$65536,4,0)</f>
        <v>349364000</v>
      </c>
      <c r="G171" s="6" t="e">
        <f t="shared" si="10"/>
        <v>#REF!</v>
      </c>
      <c r="H171" s="5" t="e">
        <f>SUMIF(#REF!,'OLD FMR'!C171,#REF!)</f>
        <v>#REF!</v>
      </c>
      <c r="I171" s="9" t="e">
        <f t="shared" si="11"/>
        <v>#REF!</v>
      </c>
      <c r="J171" s="5"/>
      <c r="K171" s="10"/>
    </row>
    <row r="172" spans="1:12" s="1" customFormat="1" x14ac:dyDescent="0.2">
      <c r="A172" s="33" t="s">
        <v>349</v>
      </c>
      <c r="B172" s="25" t="str">
        <f t="shared" si="12"/>
        <v>P700076)</v>
      </c>
      <c r="C172" s="10" t="s">
        <v>126</v>
      </c>
      <c r="D172" s="10"/>
      <c r="E172" s="11" t="e">
        <f>SUMIF(#REF!,$A$105&amp;'OLD FMR'!C172,#REF!)</f>
        <v>#REF!</v>
      </c>
      <c r="F172" s="30">
        <f>VLOOKUP(A172,[8]Sheet1!$A$1:$D$65536,4,0)</f>
        <v>60519000</v>
      </c>
      <c r="G172" s="6" t="e">
        <f t="shared" si="10"/>
        <v>#REF!</v>
      </c>
      <c r="H172" s="5" t="e">
        <f>SUMIF(#REF!,'OLD FMR'!C172,#REF!)</f>
        <v>#REF!</v>
      </c>
      <c r="I172" s="9" t="e">
        <f t="shared" si="11"/>
        <v>#REF!</v>
      </c>
      <c r="J172" s="5"/>
      <c r="K172" s="10"/>
    </row>
    <row r="173" spans="1:12" s="1" customFormat="1" x14ac:dyDescent="0.2">
      <c r="A173" s="33" t="s">
        <v>617</v>
      </c>
      <c r="B173" s="25" t="str">
        <f t="shared" si="12"/>
        <v>P700077)</v>
      </c>
      <c r="C173" s="10" t="s">
        <v>125</v>
      </c>
      <c r="D173" s="10"/>
      <c r="E173" s="11" t="e">
        <f>SUMIF(#REF!,$A$105&amp;'OLD FMR'!C173,#REF!)</f>
        <v>#REF!</v>
      </c>
      <c r="F173" s="30">
        <f>VLOOKUP(A173,[8]Sheet1!$A$1:$D$65536,4,0)</f>
        <v>138127000</v>
      </c>
      <c r="G173" s="6" t="e">
        <f t="shared" si="10"/>
        <v>#REF!</v>
      </c>
      <c r="H173" s="5" t="e">
        <f>SUMIF(#REF!,'OLD FMR'!C173,#REF!)</f>
        <v>#REF!</v>
      </c>
      <c r="I173" s="9" t="e">
        <f t="shared" si="11"/>
        <v>#REF!</v>
      </c>
      <c r="J173" s="5"/>
      <c r="K173" s="10"/>
    </row>
    <row r="174" spans="1:12" s="1" customFormat="1" x14ac:dyDescent="0.2">
      <c r="A174" s="33" t="s">
        <v>137</v>
      </c>
      <c r="B174" s="25" t="str">
        <f t="shared" si="12"/>
        <v>P700128)</v>
      </c>
      <c r="C174" s="10" t="s">
        <v>985</v>
      </c>
      <c r="D174" s="10"/>
      <c r="E174" s="11" t="e">
        <f>SUMIF(#REF!,$A$105&amp;'OLD FMR'!C174,#REF!)</f>
        <v>#REF!</v>
      </c>
      <c r="F174" s="30">
        <f>VLOOKUP(A174,[8]Sheet1!$A$1:$D$65536,4,0)</f>
        <v>2491000</v>
      </c>
      <c r="G174" s="6" t="e">
        <f t="shared" si="10"/>
        <v>#REF!</v>
      </c>
      <c r="H174" s="5" t="e">
        <f>SUMIF(#REF!,'OLD FMR'!C174,#REF!)</f>
        <v>#REF!</v>
      </c>
      <c r="I174" s="9" t="e">
        <f t="shared" si="11"/>
        <v>#REF!</v>
      </c>
      <c r="J174" s="5"/>
      <c r="K174" s="10"/>
    </row>
    <row r="175" spans="1:12" s="1" customFormat="1" x14ac:dyDescent="0.2">
      <c r="A175" s="33" t="s">
        <v>618</v>
      </c>
      <c r="B175" s="25" t="str">
        <f t="shared" si="12"/>
        <v>P700078)</v>
      </c>
      <c r="C175" s="10" t="s">
        <v>874</v>
      </c>
      <c r="D175" s="10"/>
      <c r="E175" s="11" t="e">
        <f>SUMIF(#REF!,$A$105&amp;'OLD FMR'!C175,#REF!)</f>
        <v>#REF!</v>
      </c>
      <c r="F175" s="30">
        <f>VLOOKUP(A175,[8]Sheet1!$A$1:$D$65536,4,0)</f>
        <v>31000</v>
      </c>
      <c r="G175" s="6" t="e">
        <f t="shared" si="10"/>
        <v>#REF!</v>
      </c>
      <c r="H175" s="5" t="e">
        <f>SUMIF(#REF!,'OLD FMR'!C175,#REF!)</f>
        <v>#REF!</v>
      </c>
      <c r="I175" s="9" t="e">
        <f t="shared" si="11"/>
        <v>#REF!</v>
      </c>
      <c r="J175" s="5"/>
      <c r="K175" s="10"/>
    </row>
    <row r="176" spans="1:12" s="1" customFormat="1" x14ac:dyDescent="0.2">
      <c r="A176" s="33" t="s">
        <v>619</v>
      </c>
      <c r="B176" s="25" t="str">
        <f t="shared" si="12"/>
        <v>P700079)</v>
      </c>
      <c r="C176" s="10" t="s">
        <v>544</v>
      </c>
      <c r="D176" s="10"/>
      <c r="E176" s="11" t="e">
        <f>SUMIF(#REF!,$A$105&amp;'OLD FMR'!C176,#REF!)</f>
        <v>#REF!</v>
      </c>
      <c r="F176" s="30">
        <f>VLOOKUP(A176,[8]Sheet1!$A$1:$D$65536,4,0)</f>
        <v>19117000</v>
      </c>
      <c r="G176" s="6" t="e">
        <f t="shared" si="10"/>
        <v>#REF!</v>
      </c>
      <c r="H176" s="5" t="e">
        <f>SUMIF(#REF!,'OLD FMR'!C176,#REF!)</f>
        <v>#REF!</v>
      </c>
      <c r="I176" s="9" t="e">
        <f t="shared" si="11"/>
        <v>#REF!</v>
      </c>
      <c r="J176" s="5"/>
      <c r="K176" s="10"/>
    </row>
    <row r="177" spans="1:12" s="1" customFormat="1" x14ac:dyDescent="0.2">
      <c r="A177" s="33" t="s">
        <v>353</v>
      </c>
      <c r="B177" s="25" t="str">
        <f t="shared" si="12"/>
        <v>P700080)</v>
      </c>
      <c r="C177" s="10" t="s">
        <v>24</v>
      </c>
      <c r="D177" s="10"/>
      <c r="E177" s="11" t="e">
        <f>SUMIF(#REF!,$A$105&amp;'OLD FMR'!C177,#REF!)</f>
        <v>#REF!</v>
      </c>
      <c r="F177" s="30">
        <f>VLOOKUP(A177,[8]Sheet1!$A$1:$D$65536,4,0)</f>
        <v>67505000</v>
      </c>
      <c r="G177" s="6" t="e">
        <f t="shared" si="10"/>
        <v>#REF!</v>
      </c>
      <c r="H177" s="5" t="e">
        <f>SUMIF(#REF!,'OLD FMR'!C177,#REF!)</f>
        <v>#REF!</v>
      </c>
      <c r="I177" s="9" t="e">
        <f t="shared" si="11"/>
        <v>#REF!</v>
      </c>
      <c r="J177" s="5"/>
      <c r="K177" s="10"/>
    </row>
    <row r="178" spans="1:12" s="1" customFormat="1" x14ac:dyDescent="0.2">
      <c r="A178" s="33" t="s">
        <v>138</v>
      </c>
      <c r="B178" s="25" t="str">
        <f t="shared" si="12"/>
        <v>P700136)</v>
      </c>
      <c r="C178" s="10" t="s">
        <v>592</v>
      </c>
      <c r="D178" s="10"/>
      <c r="E178" s="11" t="e">
        <f>SUMIF(#REF!,$A$105&amp;'OLD FMR'!C178,#REF!)</f>
        <v>#REF!</v>
      </c>
      <c r="F178" s="30">
        <f>VLOOKUP(A178,[8]Sheet1!$A$1:$D$65536,4,0)</f>
        <v>0</v>
      </c>
      <c r="G178" s="6" t="e">
        <f t="shared" si="10"/>
        <v>#REF!</v>
      </c>
      <c r="H178" s="5" t="e">
        <f>SUMIF(#REF!,'OLD FMR'!C178,#REF!)</f>
        <v>#REF!</v>
      </c>
      <c r="I178" s="9" t="e">
        <f t="shared" si="11"/>
        <v>#REF!</v>
      </c>
      <c r="J178" s="5"/>
      <c r="K178" s="10"/>
    </row>
    <row r="179" spans="1:12" s="1" customFormat="1" x14ac:dyDescent="0.2">
      <c r="A179" s="25" t="s">
        <v>602</v>
      </c>
      <c r="B179" s="25" t="str">
        <f t="shared" si="12"/>
        <v>P700003)</v>
      </c>
      <c r="C179" s="10" t="s">
        <v>41</v>
      </c>
      <c r="D179" s="10"/>
      <c r="E179" s="11" t="e">
        <f>SUMIF(#REF!,$A$105&amp;'OLD FMR'!C179,#REF!)</f>
        <v>#REF!</v>
      </c>
      <c r="F179" s="30"/>
      <c r="G179" s="6" t="e">
        <f t="shared" si="10"/>
        <v>#REF!</v>
      </c>
      <c r="H179" s="5" t="e">
        <f>SUMIF(#REF!,'OLD FMR'!C179,#REF!)</f>
        <v>#REF!</v>
      </c>
      <c r="I179" s="9" t="e">
        <f t="shared" si="11"/>
        <v>#REF!</v>
      </c>
      <c r="J179" s="5"/>
      <c r="K179" s="10"/>
    </row>
    <row r="180" spans="1:12" s="1" customFormat="1" x14ac:dyDescent="0.2">
      <c r="A180" s="25" t="s">
        <v>354</v>
      </c>
      <c r="B180" s="25" t="str">
        <f t="shared" si="12"/>
        <v>P700045)</v>
      </c>
      <c r="C180" s="10" t="s">
        <v>27</v>
      </c>
      <c r="D180" s="10"/>
      <c r="E180" s="11" t="e">
        <f>SUMIF(#REF!,$A$105&amp;'OLD FMR'!C180,#REF!)</f>
        <v>#REF!</v>
      </c>
      <c r="F180" s="30"/>
      <c r="G180" s="6" t="e">
        <f t="shared" si="10"/>
        <v>#REF!</v>
      </c>
      <c r="H180" s="5" t="e">
        <f>SUMIF(#REF!,'OLD FMR'!C180,#REF!)</f>
        <v>#REF!</v>
      </c>
      <c r="I180" s="9" t="e">
        <f t="shared" si="11"/>
        <v>#REF!</v>
      </c>
      <c r="J180" s="5"/>
      <c r="K180" s="10"/>
    </row>
    <row r="181" spans="1:12" s="1" customFormat="1" x14ac:dyDescent="0.2">
      <c r="A181" s="33" t="s">
        <v>350</v>
      </c>
      <c r="B181" s="25" t="str">
        <f t="shared" si="12"/>
        <v>P700046)</v>
      </c>
      <c r="C181" s="10" t="s">
        <v>44</v>
      </c>
      <c r="D181" s="10"/>
      <c r="E181" s="11" t="e">
        <f>SUMIF(#REF!,$A$105&amp;'OLD FMR'!C181,#REF!)</f>
        <v>#REF!</v>
      </c>
      <c r="F181" s="30">
        <f>VLOOKUP(A181,[8]Sheet1!$A$1:$D$65536,4,0)</f>
        <v>1117545000</v>
      </c>
      <c r="G181" s="6" t="e">
        <f t="shared" si="10"/>
        <v>#REF!</v>
      </c>
      <c r="H181" s="5" t="e">
        <f>SUMIF(#REF!,'OLD FMR'!C181,#REF!)</f>
        <v>#REF!</v>
      </c>
      <c r="I181" s="9" t="e">
        <f t="shared" si="11"/>
        <v>#REF!</v>
      </c>
      <c r="J181" s="5"/>
      <c r="K181" s="10"/>
    </row>
    <row r="182" spans="1:12" s="1" customFormat="1" x14ac:dyDescent="0.2">
      <c r="A182" s="25" t="s">
        <v>68</v>
      </c>
      <c r="B182" s="25" t="str">
        <f t="shared" si="12"/>
        <v>P700047)</v>
      </c>
      <c r="C182" s="10" t="s">
        <v>905</v>
      </c>
      <c r="D182" s="10"/>
      <c r="E182" s="11" t="e">
        <f>SUMIF(#REF!,$A$105&amp;'OLD FMR'!C182,#REF!)</f>
        <v>#REF!</v>
      </c>
      <c r="F182" s="30"/>
      <c r="G182" s="6" t="e">
        <f t="shared" ref="G182:G220" si="13">F182-E182+J182</f>
        <v>#REF!</v>
      </c>
      <c r="H182" s="5" t="e">
        <f>SUMIF(#REF!,'OLD FMR'!C182,#REF!)</f>
        <v>#REF!</v>
      </c>
      <c r="I182" s="9" t="e">
        <f t="shared" ref="I182:I220" si="14">G182-H182</f>
        <v>#REF!</v>
      </c>
      <c r="J182" s="5"/>
      <c r="K182" s="10"/>
    </row>
    <row r="183" spans="1:12" s="1" customFormat="1" x14ac:dyDescent="0.2">
      <c r="A183" s="25" t="s">
        <v>69</v>
      </c>
      <c r="B183" s="25" t="str">
        <f t="shared" si="12"/>
        <v>P700066)</v>
      </c>
      <c r="C183" s="10" t="s">
        <v>45</v>
      </c>
      <c r="D183" s="10"/>
      <c r="E183" s="11" t="e">
        <f>SUMIF(#REF!,$A$105&amp;'OLD FMR'!C183,#REF!)</f>
        <v>#REF!</v>
      </c>
      <c r="F183" s="30"/>
      <c r="G183" s="6" t="e">
        <f t="shared" si="13"/>
        <v>#REF!</v>
      </c>
      <c r="H183" s="5" t="e">
        <f>SUMIF(#REF!,'OLD FMR'!C183,#REF!)</f>
        <v>#REF!</v>
      </c>
      <c r="I183" s="9" t="e">
        <f t="shared" si="14"/>
        <v>#REF!</v>
      </c>
      <c r="J183" s="5"/>
      <c r="K183" s="10"/>
    </row>
    <row r="184" spans="1:12" s="1" customFormat="1" x14ac:dyDescent="0.2">
      <c r="A184" s="25" t="s">
        <v>70</v>
      </c>
      <c r="B184" s="25" t="str">
        <f t="shared" si="12"/>
        <v>P700068)</v>
      </c>
      <c r="C184" s="10" t="s">
        <v>906</v>
      </c>
      <c r="D184" s="10"/>
      <c r="E184" s="11" t="e">
        <f>SUMIF(#REF!,$A$105&amp;'OLD FMR'!C184,#REF!)</f>
        <v>#REF!</v>
      </c>
      <c r="F184" s="30"/>
      <c r="G184" s="6" t="e">
        <f t="shared" si="13"/>
        <v>#REF!</v>
      </c>
      <c r="H184" s="5" t="e">
        <f>SUMIF(#REF!,'OLD FMR'!C184,#REF!)</f>
        <v>#REF!</v>
      </c>
      <c r="I184" s="9" t="e">
        <f t="shared" si="14"/>
        <v>#REF!</v>
      </c>
      <c r="J184" s="5"/>
      <c r="K184" s="10"/>
    </row>
    <row r="185" spans="1:12" s="1" customFormat="1" x14ac:dyDescent="0.2">
      <c r="A185" s="33" t="s">
        <v>351</v>
      </c>
      <c r="B185" s="25" t="str">
        <f t="shared" si="12"/>
        <v>P700095)</v>
      </c>
      <c r="C185" s="10" t="s">
        <v>28</v>
      </c>
      <c r="D185" s="10"/>
      <c r="E185" s="11" t="e">
        <f>SUMIF(#REF!,$A$105&amp;'OLD FMR'!C185,#REF!)</f>
        <v>#REF!</v>
      </c>
      <c r="F185" s="30">
        <f>VLOOKUP(A185,[8]Sheet1!$A$1:$D$65536,4,0)</f>
        <v>3219000</v>
      </c>
      <c r="G185" s="6" t="e">
        <f t="shared" si="13"/>
        <v>#REF!</v>
      </c>
      <c r="H185" s="5" t="e">
        <f>SUMIF(#REF!,'OLD FMR'!C185,#REF!)</f>
        <v>#REF!</v>
      </c>
      <c r="I185" s="9" t="e">
        <f t="shared" si="14"/>
        <v>#REF!</v>
      </c>
      <c r="J185" s="5"/>
      <c r="K185" s="10"/>
    </row>
    <row r="186" spans="1:12" s="1" customFormat="1" x14ac:dyDescent="0.2">
      <c r="A186" s="33" t="s">
        <v>352</v>
      </c>
      <c r="B186" s="25" t="str">
        <f t="shared" si="12"/>
        <v>P700096)</v>
      </c>
      <c r="C186" s="10" t="s">
        <v>40</v>
      </c>
      <c r="D186" s="10"/>
      <c r="E186" s="11" t="e">
        <f>SUMIF(#REF!,$A$105&amp;'OLD FMR'!C186,#REF!)</f>
        <v>#REF!</v>
      </c>
      <c r="F186" s="30">
        <f>VLOOKUP(A186,[8]Sheet1!$A$1:$D$65536,4,0)</f>
        <v>212285000</v>
      </c>
      <c r="G186" s="6" t="e">
        <f t="shared" si="13"/>
        <v>#REF!</v>
      </c>
      <c r="H186" s="5" t="e">
        <f>SUMIF(#REF!,'OLD FMR'!C186,#REF!)</f>
        <v>#REF!</v>
      </c>
      <c r="I186" s="9" t="e">
        <f t="shared" si="14"/>
        <v>#REF!</v>
      </c>
      <c r="J186" s="5"/>
      <c r="K186" s="10"/>
    </row>
    <row r="187" spans="1:12" s="1" customFormat="1" x14ac:dyDescent="0.2">
      <c r="A187" s="25" t="s">
        <v>71</v>
      </c>
      <c r="B187" s="25" t="str">
        <f t="shared" si="12"/>
        <v>P700099)</v>
      </c>
      <c r="C187" s="10" t="s">
        <v>876</v>
      </c>
      <c r="D187" s="10"/>
      <c r="E187" s="11" t="e">
        <f>SUMIF(#REF!,$A$105&amp;'OLD FMR'!C187,#REF!)</f>
        <v>#REF!</v>
      </c>
      <c r="F187" s="30"/>
      <c r="G187" s="6" t="e">
        <f t="shared" si="13"/>
        <v>#REF!</v>
      </c>
      <c r="H187" s="5" t="e">
        <f>SUMIF(#REF!,'OLD FMR'!C187,#REF!)</f>
        <v>#REF!</v>
      </c>
      <c r="I187" s="9" t="e">
        <f t="shared" si="14"/>
        <v>#REF!</v>
      </c>
      <c r="J187" s="5"/>
      <c r="K187" s="10"/>
    </row>
    <row r="188" spans="1:12" s="1" customFormat="1" x14ac:dyDescent="0.2">
      <c r="A188" s="33" t="s">
        <v>139</v>
      </c>
      <c r="B188" s="25" t="str">
        <f t="shared" si="12"/>
        <v>P700118)</v>
      </c>
      <c r="C188" s="10" t="s">
        <v>515</v>
      </c>
      <c r="D188" s="10"/>
      <c r="E188" s="11" t="e">
        <f>SUMIF(#REF!,$A$105&amp;'OLD FMR'!C188,#REF!)</f>
        <v>#REF!</v>
      </c>
      <c r="F188" s="30">
        <f>VLOOKUP(A188,[8]Sheet1!$A$1:$D$65536,4,0)</f>
        <v>-110398000</v>
      </c>
      <c r="G188" s="6" t="e">
        <f t="shared" si="13"/>
        <v>#REF!</v>
      </c>
      <c r="H188" s="5" t="e">
        <f>SUMIF(#REF!,'OLD FMR'!C188,#REF!)</f>
        <v>#REF!</v>
      </c>
      <c r="I188" s="9" t="e">
        <f t="shared" si="14"/>
        <v>#REF!</v>
      </c>
      <c r="J188" s="5"/>
      <c r="K188" s="10"/>
    </row>
    <row r="189" spans="1:12" x14ac:dyDescent="0.2">
      <c r="A189" s="25" t="s">
        <v>750</v>
      </c>
      <c r="B189" s="25" t="str">
        <f t="shared" si="12"/>
        <v>P700124)</v>
      </c>
      <c r="C189" s="10" t="s">
        <v>751</v>
      </c>
      <c r="E189" s="11" t="e">
        <f>SUMIF(#REF!,$A$105&amp;'OLD FMR'!C189,#REF!)</f>
        <v>#REF!</v>
      </c>
      <c r="F189" s="30"/>
      <c r="G189" s="6" t="e">
        <f t="shared" si="13"/>
        <v>#REF!</v>
      </c>
      <c r="H189" s="5" t="e">
        <f>SUMIF(#REF!,'OLD FMR'!C189,#REF!)</f>
        <v>#REF!</v>
      </c>
      <c r="I189" s="9" t="e">
        <f t="shared" si="14"/>
        <v>#REF!</v>
      </c>
      <c r="L189" s="1"/>
    </row>
    <row r="190" spans="1:12" x14ac:dyDescent="0.2">
      <c r="A190" s="33" t="s">
        <v>968</v>
      </c>
      <c r="B190" s="25" t="str">
        <f t="shared" si="12"/>
        <v>P700048)</v>
      </c>
      <c r="C190" s="10" t="s">
        <v>26</v>
      </c>
      <c r="E190" s="11" t="e">
        <f>SUMIF(#REF!,$A$105&amp;'OLD FMR'!C190,#REF!)</f>
        <v>#REF!</v>
      </c>
      <c r="F190" s="30">
        <f>VLOOKUP(A190,[8]Sheet1!$A$1:$D$65536,4,0)</f>
        <v>152170000</v>
      </c>
      <c r="G190" s="6" t="e">
        <f t="shared" si="13"/>
        <v>#REF!</v>
      </c>
      <c r="H190" s="5" t="e">
        <f>SUMIF(#REF!,'OLD FMR'!C190,#REF!)</f>
        <v>#REF!</v>
      </c>
      <c r="I190" s="9" t="e">
        <f t="shared" si="14"/>
        <v>#REF!</v>
      </c>
      <c r="L190" s="1"/>
    </row>
    <row r="191" spans="1:12" x14ac:dyDescent="0.2">
      <c r="A191" s="25" t="s">
        <v>84</v>
      </c>
      <c r="B191" s="25" t="str">
        <f t="shared" si="12"/>
        <v>P700110)</v>
      </c>
      <c r="C191" s="10" t="s">
        <v>907</v>
      </c>
      <c r="E191" s="11" t="e">
        <f>SUMIF(#REF!,$A$105&amp;'OLD FMR'!C191,#REF!)</f>
        <v>#REF!</v>
      </c>
      <c r="F191" s="30"/>
      <c r="G191" s="6" t="e">
        <f t="shared" si="13"/>
        <v>#REF!</v>
      </c>
      <c r="H191" s="5" t="e">
        <f>SUMIF(#REF!,'OLD FMR'!C191,#REF!)</f>
        <v>#REF!</v>
      </c>
      <c r="I191" s="9" t="e">
        <f t="shared" si="14"/>
        <v>#REF!</v>
      </c>
      <c r="L191" s="1"/>
    </row>
    <row r="192" spans="1:12" x14ac:dyDescent="0.2">
      <c r="A192" s="33" t="s">
        <v>969</v>
      </c>
      <c r="B192" s="25" t="str">
        <f t="shared" si="12"/>
        <v>P700112)</v>
      </c>
      <c r="C192" s="10" t="s">
        <v>43</v>
      </c>
      <c r="E192" s="11" t="e">
        <f>SUMIF(#REF!,$A$105&amp;'OLD FMR'!C192,#REF!)</f>
        <v>#REF!</v>
      </c>
      <c r="F192" s="30">
        <f>VLOOKUP(A192,[8]Sheet1!$A$1:$D$65536,4,0)</f>
        <v>50575000</v>
      </c>
      <c r="G192" s="6" t="e">
        <f t="shared" si="13"/>
        <v>#REF!</v>
      </c>
      <c r="H192" s="5" t="e">
        <f>SUMIF(#REF!,'OLD FMR'!C192,#REF!)</f>
        <v>#REF!</v>
      </c>
      <c r="I192" s="9" t="e">
        <f t="shared" si="14"/>
        <v>#REF!</v>
      </c>
      <c r="L192" s="1"/>
    </row>
    <row r="193" spans="1:12" x14ac:dyDescent="0.2">
      <c r="A193" s="25" t="s">
        <v>752</v>
      </c>
      <c r="B193" s="25" t="str">
        <f t="shared" si="12"/>
        <v>P700125)</v>
      </c>
      <c r="C193" s="10" t="s">
        <v>753</v>
      </c>
      <c r="E193" s="11" t="e">
        <f>SUMIF(#REF!,$A$105&amp;'OLD FMR'!C193,#REF!)</f>
        <v>#REF!</v>
      </c>
      <c r="F193" s="30"/>
      <c r="G193" s="6" t="e">
        <f t="shared" si="13"/>
        <v>#REF!</v>
      </c>
      <c r="H193" s="5" t="e">
        <f>SUMIF(#REF!,'OLD FMR'!C193,#REF!)</f>
        <v>#REF!</v>
      </c>
      <c r="I193" s="9" t="e">
        <f t="shared" si="14"/>
        <v>#REF!</v>
      </c>
      <c r="L193" s="1"/>
    </row>
    <row r="194" spans="1:12" x14ac:dyDescent="0.2">
      <c r="A194" s="33" t="s">
        <v>970</v>
      </c>
      <c r="B194" s="25" t="str">
        <f t="shared" si="12"/>
        <v>P700049)</v>
      </c>
      <c r="C194" s="10" t="s">
        <v>25</v>
      </c>
      <c r="E194" s="11" t="e">
        <f>SUMIF(#REF!,$A$105&amp;'OLD FMR'!C194,#REF!)</f>
        <v>#REF!</v>
      </c>
      <c r="F194" s="30">
        <f>VLOOKUP(A194,[8]Sheet1!$A$1:$D$65536,4,0)</f>
        <v>408311000</v>
      </c>
      <c r="G194" s="6" t="e">
        <f t="shared" si="13"/>
        <v>#REF!</v>
      </c>
      <c r="H194" s="5" t="e">
        <f>SUMIF(#REF!,'OLD FMR'!C194,#REF!)</f>
        <v>#REF!</v>
      </c>
      <c r="I194" s="9" t="e">
        <f t="shared" si="14"/>
        <v>#REF!</v>
      </c>
      <c r="L194" s="1"/>
    </row>
    <row r="195" spans="1:12" x14ac:dyDescent="0.2">
      <c r="A195" s="25" t="s">
        <v>85</v>
      </c>
      <c r="B195" s="25" t="str">
        <f t="shared" si="12"/>
        <v>P700111)</v>
      </c>
      <c r="C195" s="10" t="s">
        <v>908</v>
      </c>
      <c r="E195" s="11" t="e">
        <f>SUMIF(#REF!,$A$105&amp;'OLD FMR'!C195,#REF!)</f>
        <v>#REF!</v>
      </c>
      <c r="F195" s="30"/>
      <c r="G195" s="6" t="e">
        <f t="shared" si="13"/>
        <v>#REF!</v>
      </c>
      <c r="H195" s="5" t="e">
        <f>SUMIF(#REF!,'OLD FMR'!C195,#REF!)</f>
        <v>#REF!</v>
      </c>
      <c r="I195" s="9" t="e">
        <f t="shared" si="14"/>
        <v>#REF!</v>
      </c>
      <c r="L195" s="1"/>
    </row>
    <row r="196" spans="1:12" x14ac:dyDescent="0.2">
      <c r="A196" s="33" t="s">
        <v>800</v>
      </c>
      <c r="B196" s="25" t="str">
        <f t="shared" si="12"/>
        <v>P700081)</v>
      </c>
      <c r="C196" s="10" t="s">
        <v>31</v>
      </c>
      <c r="E196" s="11" t="e">
        <f>SUMIF(#REF!,$A$105&amp;'OLD FMR'!C196,#REF!)</f>
        <v>#REF!</v>
      </c>
      <c r="F196" s="30">
        <f>VLOOKUP(A196,[8]Sheet1!$A$1:$D$65536,4,0)</f>
        <v>1000</v>
      </c>
      <c r="G196" s="6" t="e">
        <f t="shared" si="13"/>
        <v>#REF!</v>
      </c>
      <c r="H196" s="5" t="e">
        <f>SUMIF(#REF!,'OLD FMR'!C196,#REF!)</f>
        <v>#REF!</v>
      </c>
      <c r="I196" s="9" t="e">
        <f t="shared" si="14"/>
        <v>#REF!</v>
      </c>
      <c r="L196" s="1"/>
    </row>
    <row r="197" spans="1:12" x14ac:dyDescent="0.2">
      <c r="A197" s="33" t="s">
        <v>801</v>
      </c>
      <c r="B197" s="25" t="str">
        <f t="shared" si="12"/>
        <v>P700113)</v>
      </c>
      <c r="C197" s="10" t="s">
        <v>42</v>
      </c>
      <c r="E197" s="11" t="e">
        <f>SUMIF(#REF!,$A$105&amp;'OLD FMR'!C197,#REF!)</f>
        <v>#REF!</v>
      </c>
      <c r="F197" s="30">
        <f>VLOOKUP(A197,[8]Sheet1!$A$1:$D$65536,4,0)</f>
        <v>115784000</v>
      </c>
      <c r="G197" s="6" t="e">
        <f t="shared" si="13"/>
        <v>#REF!</v>
      </c>
      <c r="H197" s="5" t="e">
        <f>SUMIF(#REF!,'OLD FMR'!C197,#REF!)</f>
        <v>#REF!</v>
      </c>
      <c r="I197" s="9" t="e">
        <f t="shared" si="14"/>
        <v>#REF!</v>
      </c>
      <c r="L197" s="1"/>
    </row>
    <row r="198" spans="1:12" x14ac:dyDescent="0.2">
      <c r="A198" s="25" t="s">
        <v>901</v>
      </c>
      <c r="B198" s="25" t="str">
        <f t="shared" si="12"/>
        <v>P700100)</v>
      </c>
      <c r="C198" s="10" t="s">
        <v>873</v>
      </c>
      <c r="E198" s="11" t="e">
        <f>SUMIF(#REF!,$A$105&amp;'OLD FMR'!C198,#REF!)</f>
        <v>#REF!</v>
      </c>
      <c r="F198" s="30"/>
      <c r="G198" s="6" t="e">
        <f t="shared" si="13"/>
        <v>#REF!</v>
      </c>
      <c r="H198" s="5" t="e">
        <f>SUMIF(#REF!,'OLD FMR'!C198,#REF!)</f>
        <v>#REF!</v>
      </c>
      <c r="I198" s="9" t="e">
        <f t="shared" si="14"/>
        <v>#REF!</v>
      </c>
    </row>
    <row r="199" spans="1:12" x14ac:dyDescent="0.2">
      <c r="A199" s="25" t="s">
        <v>902</v>
      </c>
      <c r="B199" s="25" t="str">
        <f t="shared" si="12"/>
        <v>P700032)</v>
      </c>
      <c r="C199" s="10" t="s">
        <v>30</v>
      </c>
      <c r="E199" s="11" t="e">
        <f>SUMIF(#REF!,$A$105&amp;'OLD FMR'!C199,#REF!)</f>
        <v>#REF!</v>
      </c>
      <c r="F199" s="30"/>
      <c r="G199" s="6" t="e">
        <f t="shared" si="13"/>
        <v>#REF!</v>
      </c>
      <c r="H199" s="5" t="e">
        <f>SUMIF(#REF!,'OLD FMR'!C199,#REF!)</f>
        <v>#REF!</v>
      </c>
      <c r="I199" s="9" t="e">
        <f t="shared" si="14"/>
        <v>#REF!</v>
      </c>
    </row>
    <row r="200" spans="1:12" x14ac:dyDescent="0.2">
      <c r="A200" s="33" t="s">
        <v>140</v>
      </c>
      <c r="B200" s="25" t="str">
        <f t="shared" si="12"/>
        <v>P700135)</v>
      </c>
      <c r="C200" s="10" t="s">
        <v>981</v>
      </c>
      <c r="E200" s="11" t="e">
        <f>SUMIF(#REF!,$A$105&amp;'OLD FMR'!C200,#REF!)</f>
        <v>#REF!</v>
      </c>
      <c r="F200" s="30">
        <f>VLOOKUP(A200,[8]Sheet1!$A$1:$D$65536,4,0)</f>
        <v>880000</v>
      </c>
      <c r="G200" s="6" t="e">
        <f t="shared" si="13"/>
        <v>#REF!</v>
      </c>
      <c r="H200" s="5" t="e">
        <f>SUMIF(#REF!,'OLD FMR'!C200,#REF!)</f>
        <v>#REF!</v>
      </c>
      <c r="I200" s="9" t="e">
        <f t="shared" si="14"/>
        <v>#REF!</v>
      </c>
    </row>
    <row r="201" spans="1:12" x14ac:dyDescent="0.2">
      <c r="A201" s="33" t="s">
        <v>141</v>
      </c>
      <c r="B201" s="25" t="str">
        <f t="shared" si="12"/>
        <v>P700134)</v>
      </c>
      <c r="C201" s="10" t="s">
        <v>980</v>
      </c>
      <c r="E201" s="11" t="e">
        <f>SUMIF(#REF!,$A$105&amp;'OLD FMR'!C201,#REF!)</f>
        <v>#REF!</v>
      </c>
      <c r="F201" s="30">
        <f>VLOOKUP(A201,[8]Sheet1!$A$1:$D$65536,4,0)</f>
        <v>5619000</v>
      </c>
      <c r="G201" s="6" t="e">
        <f t="shared" si="13"/>
        <v>#REF!</v>
      </c>
      <c r="H201" s="5" t="e">
        <f>SUMIF(#REF!,'OLD FMR'!C201,#REF!)</f>
        <v>#REF!</v>
      </c>
      <c r="I201" s="9" t="e">
        <f t="shared" si="14"/>
        <v>#REF!</v>
      </c>
    </row>
    <row r="202" spans="1:12" x14ac:dyDescent="0.2">
      <c r="A202" s="33" t="s">
        <v>142</v>
      </c>
      <c r="B202" s="25" t="str">
        <f t="shared" ref="B202:B241" si="15">RIGHT(A202,8)</f>
        <v>P700133)</v>
      </c>
      <c r="C202" s="10" t="s">
        <v>983</v>
      </c>
      <c r="E202" s="11" t="e">
        <f>SUMIF(#REF!,$A$105&amp;'OLD FMR'!C202,#REF!)</f>
        <v>#REF!</v>
      </c>
      <c r="F202" s="30">
        <f>VLOOKUP(A202,[8]Sheet1!$A$1:$D$65536,4,0)</f>
        <v>1834000</v>
      </c>
      <c r="G202" s="6" t="e">
        <f t="shared" si="13"/>
        <v>#REF!</v>
      </c>
      <c r="H202" s="5" t="e">
        <f>SUMIF(#REF!,'OLD FMR'!C202,#REF!)</f>
        <v>#REF!</v>
      </c>
      <c r="I202" s="9" t="e">
        <f t="shared" si="14"/>
        <v>#REF!</v>
      </c>
    </row>
    <row r="203" spans="1:12" x14ac:dyDescent="0.2">
      <c r="A203" s="33" t="s">
        <v>143</v>
      </c>
      <c r="B203" s="25" t="str">
        <f t="shared" si="15"/>
        <v>P700132)</v>
      </c>
      <c r="C203" s="10" t="s">
        <v>982</v>
      </c>
      <c r="E203" s="11" t="e">
        <f>SUMIF(#REF!,$A$105&amp;'OLD FMR'!C203,#REF!)</f>
        <v>#REF!</v>
      </c>
      <c r="F203" s="30">
        <f>VLOOKUP(A203,[8]Sheet1!$A$1:$D$65536,4,0)</f>
        <v>14371000</v>
      </c>
      <c r="G203" s="6" t="e">
        <f t="shared" si="13"/>
        <v>#REF!</v>
      </c>
      <c r="H203" s="5" t="e">
        <f>SUMIF(#REF!,'OLD FMR'!C203,#REF!)</f>
        <v>#REF!</v>
      </c>
      <c r="I203" s="9" t="e">
        <f t="shared" si="14"/>
        <v>#REF!</v>
      </c>
    </row>
    <row r="204" spans="1:12" x14ac:dyDescent="0.2">
      <c r="A204" s="33" t="s">
        <v>662</v>
      </c>
      <c r="B204" s="25" t="str">
        <f t="shared" si="15"/>
        <v>P700131)</v>
      </c>
      <c r="C204" s="10" t="s">
        <v>978</v>
      </c>
      <c r="E204" s="11" t="e">
        <f>SUMIF(#REF!,$A$105&amp;'OLD FMR'!C204,#REF!)</f>
        <v>#REF!</v>
      </c>
      <c r="F204" s="30">
        <f>VLOOKUP(A204,[8]Sheet1!$A$1:$D$65536,4,0)</f>
        <v>251000</v>
      </c>
      <c r="G204" s="6" t="e">
        <f t="shared" si="13"/>
        <v>#REF!</v>
      </c>
      <c r="H204" s="5" t="e">
        <f>SUMIF(#REF!,'OLD FMR'!C204,#REF!)</f>
        <v>#REF!</v>
      </c>
      <c r="I204" s="9" t="e">
        <f t="shared" si="14"/>
        <v>#REF!</v>
      </c>
    </row>
    <row r="205" spans="1:12" x14ac:dyDescent="0.2">
      <c r="A205" s="33" t="s">
        <v>663</v>
      </c>
      <c r="B205" s="25" t="str">
        <f t="shared" si="15"/>
        <v>P700130)</v>
      </c>
      <c r="C205" s="10" t="s">
        <v>977</v>
      </c>
      <c r="E205" s="11" t="e">
        <f>SUMIF(#REF!,$A$105&amp;'OLD FMR'!C205,#REF!)</f>
        <v>#REF!</v>
      </c>
      <c r="F205" s="30">
        <f>VLOOKUP(A205,[8]Sheet1!$A$1:$D$65536,4,0)</f>
        <v>29781000</v>
      </c>
      <c r="G205" s="6" t="e">
        <f t="shared" si="13"/>
        <v>#REF!</v>
      </c>
      <c r="H205" s="5" t="e">
        <f>SUMIF(#REF!,'OLD FMR'!C205,#REF!)</f>
        <v>#REF!</v>
      </c>
      <c r="I205" s="9" t="e">
        <f t="shared" si="14"/>
        <v>#REF!</v>
      </c>
    </row>
    <row r="206" spans="1:12" x14ac:dyDescent="0.2">
      <c r="A206" s="25" t="s">
        <v>603</v>
      </c>
      <c r="B206" s="25" t="str">
        <f t="shared" si="15"/>
        <v>P700150)</v>
      </c>
      <c r="C206" s="10" t="s">
        <v>54</v>
      </c>
      <c r="E206" s="11" t="e">
        <f>SUMIF(#REF!,$A$105&amp;'OLD FMR'!C206,#REF!)</f>
        <v>#REF!</v>
      </c>
      <c r="F206" s="30"/>
      <c r="G206" s="6" t="e">
        <f t="shared" si="13"/>
        <v>#REF!</v>
      </c>
      <c r="H206" s="5" t="e">
        <f>SUMIF(#REF!,'OLD FMR'!C206,#REF!)</f>
        <v>#REF!</v>
      </c>
      <c r="I206" s="9" t="e">
        <f t="shared" si="14"/>
        <v>#REF!</v>
      </c>
    </row>
    <row r="207" spans="1:12" x14ac:dyDescent="0.2">
      <c r="A207" s="33" t="s">
        <v>664</v>
      </c>
      <c r="B207" s="25" t="str">
        <f t="shared" si="15"/>
        <v>P700129)</v>
      </c>
      <c r="C207" s="10" t="s">
        <v>979</v>
      </c>
      <c r="E207" s="11" t="e">
        <f>SUMIF(#REF!,$A$105&amp;'OLD FMR'!C207,#REF!)</f>
        <v>#REF!</v>
      </c>
      <c r="F207" s="30">
        <f>VLOOKUP(A207,[8]Sheet1!$A$1:$D$65536,4,0)</f>
        <v>427000</v>
      </c>
      <c r="G207" s="6" t="e">
        <f t="shared" si="13"/>
        <v>#REF!</v>
      </c>
      <c r="H207" s="5" t="e">
        <f>SUMIF(#REF!,'OLD FMR'!C207,#REF!)</f>
        <v>#REF!</v>
      </c>
      <c r="I207" s="9" t="e">
        <f t="shared" si="14"/>
        <v>#REF!</v>
      </c>
    </row>
    <row r="208" spans="1:12" x14ac:dyDescent="0.2">
      <c r="A208" s="25" t="s">
        <v>909</v>
      </c>
      <c r="B208" s="25" t="str">
        <f t="shared" si="15"/>
        <v>P700157)</v>
      </c>
      <c r="C208" s="10" t="s">
        <v>57</v>
      </c>
      <c r="E208" s="11" t="e">
        <f>SUMIF(#REF!,$A$105&amp;'OLD FMR'!C208,#REF!)</f>
        <v>#REF!</v>
      </c>
      <c r="F208" s="30"/>
      <c r="G208" s="6" t="e">
        <f t="shared" si="13"/>
        <v>#REF!</v>
      </c>
      <c r="H208" s="5" t="e">
        <f>SUMIF(#REF!,'OLD FMR'!C208,#REF!)</f>
        <v>#REF!</v>
      </c>
      <c r="I208" s="9" t="e">
        <f t="shared" si="14"/>
        <v>#REF!</v>
      </c>
    </row>
    <row r="209" spans="1:9" x14ac:dyDescent="0.2">
      <c r="A209" s="25" t="s">
        <v>604</v>
      </c>
      <c r="B209" s="25" t="str">
        <f t="shared" si="15"/>
        <v>P700151)</v>
      </c>
      <c r="C209" s="10" t="s">
        <v>868</v>
      </c>
      <c r="E209" s="11" t="e">
        <f>SUMIF(#REF!,$A$105&amp;'OLD FMR'!C209,#REF!)</f>
        <v>#REF!</v>
      </c>
      <c r="F209" s="30"/>
      <c r="G209" s="6" t="e">
        <f t="shared" si="13"/>
        <v>#REF!</v>
      </c>
      <c r="H209" s="5" t="e">
        <f>SUMIF(#REF!,'OLD FMR'!C209,#REF!)</f>
        <v>#REF!</v>
      </c>
      <c r="I209" s="9" t="e">
        <f t="shared" si="14"/>
        <v>#REF!</v>
      </c>
    </row>
    <row r="210" spans="1:9" x14ac:dyDescent="0.2">
      <c r="A210" s="33" t="s">
        <v>802</v>
      </c>
      <c r="B210" s="25" t="str">
        <f t="shared" si="15"/>
        <v>P700004)</v>
      </c>
      <c r="C210" s="10" t="s">
        <v>39</v>
      </c>
      <c r="E210" s="11" t="e">
        <f>SUMIF(#REF!,$A$105&amp;'OLD FMR'!C210,#REF!)</f>
        <v>#REF!</v>
      </c>
      <c r="F210" s="30">
        <f>VLOOKUP(A210,[8]Sheet1!$A$1:$D$65536,4,0)</f>
        <v>938000</v>
      </c>
      <c r="G210" s="6" t="e">
        <f t="shared" si="13"/>
        <v>#REF!</v>
      </c>
      <c r="H210" s="5" t="e">
        <f>SUMIF(#REF!,'OLD FMR'!C210,#REF!)</f>
        <v>#REF!</v>
      </c>
      <c r="I210" s="9" t="e">
        <f t="shared" si="14"/>
        <v>#REF!</v>
      </c>
    </row>
    <row r="211" spans="1:9" x14ac:dyDescent="0.2">
      <c r="A211" s="33" t="s">
        <v>803</v>
      </c>
      <c r="B211" s="25" t="str">
        <f t="shared" si="15"/>
        <v>P700050)</v>
      </c>
      <c r="C211" s="10" t="s">
        <v>46</v>
      </c>
      <c r="E211" s="11" t="e">
        <f>SUMIF(#REF!,$A$105&amp;'OLD FMR'!C211,#REF!)</f>
        <v>#REF!</v>
      </c>
      <c r="F211" s="30">
        <f>VLOOKUP(A211,[8]Sheet1!$A$1:$D$65536,4,0)</f>
        <v>29831000</v>
      </c>
      <c r="G211" s="6" t="e">
        <f t="shared" si="13"/>
        <v>#REF!</v>
      </c>
      <c r="H211" s="5" t="e">
        <f>SUMIF(#REF!,'OLD FMR'!C211,#REF!)</f>
        <v>#REF!</v>
      </c>
      <c r="I211" s="9" t="e">
        <f t="shared" si="14"/>
        <v>#REF!</v>
      </c>
    </row>
    <row r="212" spans="1:9" x14ac:dyDescent="0.2">
      <c r="A212" s="25" t="s">
        <v>464</v>
      </c>
      <c r="B212" s="25" t="str">
        <f t="shared" si="15"/>
        <v>P700154)</v>
      </c>
      <c r="C212" s="10" t="s">
        <v>55</v>
      </c>
      <c r="E212" s="11" t="e">
        <f>SUMIF(#REF!,$A$105&amp;'OLD FMR'!C212,#REF!)</f>
        <v>#REF!</v>
      </c>
      <c r="F212" s="30"/>
      <c r="G212" s="6" t="e">
        <f t="shared" si="13"/>
        <v>#REF!</v>
      </c>
      <c r="H212" s="5" t="e">
        <f>SUMIF(#REF!,'OLD FMR'!C212,#REF!)</f>
        <v>#REF!</v>
      </c>
      <c r="I212" s="9" t="e">
        <f t="shared" si="14"/>
        <v>#REF!</v>
      </c>
    </row>
    <row r="213" spans="1:9" x14ac:dyDescent="0.2">
      <c r="A213" s="25" t="s">
        <v>605</v>
      </c>
      <c r="B213" s="25" t="str">
        <f t="shared" si="15"/>
        <v>P700153)</v>
      </c>
      <c r="C213" s="10" t="s">
        <v>53</v>
      </c>
      <c r="E213" s="11" t="e">
        <f>SUMIF(#REF!,$A$105&amp;'OLD FMR'!C213,#REF!)</f>
        <v>#REF!</v>
      </c>
      <c r="F213" s="30"/>
      <c r="G213" s="6" t="e">
        <f t="shared" si="13"/>
        <v>#REF!</v>
      </c>
      <c r="H213" s="5" t="e">
        <f>SUMIF(#REF!,'OLD FMR'!C213,#REF!)</f>
        <v>#REF!</v>
      </c>
      <c r="I213" s="9" t="e">
        <f t="shared" si="14"/>
        <v>#REF!</v>
      </c>
    </row>
    <row r="214" spans="1:9" x14ac:dyDescent="0.2">
      <c r="A214" s="33" t="s">
        <v>804</v>
      </c>
      <c r="B214" s="25" t="str">
        <f t="shared" si="15"/>
        <v>P700051)</v>
      </c>
      <c r="C214" s="10" t="s">
        <v>879</v>
      </c>
      <c r="E214" s="11" t="e">
        <f>SUMIF(#REF!,$A$105&amp;'OLD FMR'!C214,#REF!)</f>
        <v>#REF!</v>
      </c>
      <c r="F214" s="30">
        <f>VLOOKUP(A214,[8]Sheet1!$A$1:$D$65536,4,0)</f>
        <v>354000</v>
      </c>
      <c r="G214" s="6" t="e">
        <f t="shared" si="13"/>
        <v>#REF!</v>
      </c>
      <c r="H214" s="5" t="e">
        <f>SUMIF(#REF!,'OLD FMR'!C214,#REF!)</f>
        <v>#REF!</v>
      </c>
      <c r="I214" s="9" t="e">
        <f t="shared" si="14"/>
        <v>#REF!</v>
      </c>
    </row>
    <row r="215" spans="1:9" x14ac:dyDescent="0.2">
      <c r="A215" s="25" t="s">
        <v>465</v>
      </c>
      <c r="B215" s="25" t="str">
        <f t="shared" si="15"/>
        <v>P700156)</v>
      </c>
      <c r="C215" s="10" t="s">
        <v>56</v>
      </c>
      <c r="E215" s="11" t="e">
        <f>SUMIF(#REF!,$A$105&amp;'OLD FMR'!C215,#REF!)</f>
        <v>#REF!</v>
      </c>
      <c r="F215" s="30"/>
      <c r="G215" s="6" t="e">
        <f t="shared" si="13"/>
        <v>#REF!</v>
      </c>
      <c r="H215" s="5" t="e">
        <f>SUMIF(#REF!,'OLD FMR'!C215,#REF!)</f>
        <v>#REF!</v>
      </c>
      <c r="I215" s="9" t="e">
        <f t="shared" si="14"/>
        <v>#REF!</v>
      </c>
    </row>
    <row r="216" spans="1:9" x14ac:dyDescent="0.2">
      <c r="A216" s="25" t="s">
        <v>606</v>
      </c>
      <c r="B216" s="25" t="str">
        <f t="shared" si="15"/>
        <v>P700152)</v>
      </c>
      <c r="C216" s="10" t="s">
        <v>869</v>
      </c>
      <c r="E216" s="11" t="e">
        <f>SUMIF(#REF!,$A$105&amp;'OLD FMR'!C216,#REF!)</f>
        <v>#REF!</v>
      </c>
      <c r="F216" s="30"/>
      <c r="G216" s="6" t="e">
        <f t="shared" si="13"/>
        <v>#REF!</v>
      </c>
      <c r="H216" s="5" t="e">
        <f>SUMIF(#REF!,'OLD FMR'!C216,#REF!)</f>
        <v>#REF!</v>
      </c>
      <c r="I216" s="9" t="e">
        <f t="shared" si="14"/>
        <v>#REF!</v>
      </c>
    </row>
    <row r="217" spans="1:9" x14ac:dyDescent="0.2">
      <c r="A217" s="33" t="s">
        <v>805</v>
      </c>
      <c r="B217" s="25" t="str">
        <f t="shared" si="15"/>
        <v>P700052)</v>
      </c>
      <c r="C217" s="10" t="s">
        <v>29</v>
      </c>
      <c r="E217" s="11" t="e">
        <f>SUMIF(#REF!,$A$105&amp;'OLD FMR'!C217,#REF!)</f>
        <v>#REF!</v>
      </c>
      <c r="F217" s="30">
        <f>VLOOKUP(A217,[8]Sheet1!$A$1:$D$65536,4,0)</f>
        <v>2044000</v>
      </c>
      <c r="G217" s="6" t="e">
        <f t="shared" si="13"/>
        <v>#REF!</v>
      </c>
      <c r="H217" s="5" t="e">
        <f>SUMIF(#REF!,'OLD FMR'!C217,#REF!)</f>
        <v>#REF!</v>
      </c>
      <c r="I217" s="9" t="e">
        <f t="shared" si="14"/>
        <v>#REF!</v>
      </c>
    </row>
    <row r="218" spans="1:9" x14ac:dyDescent="0.2">
      <c r="A218" s="25"/>
      <c r="B218" s="25" t="str">
        <f t="shared" si="15"/>
        <v/>
      </c>
      <c r="C218" s="10" t="s">
        <v>508</v>
      </c>
      <c r="E218" s="11" t="e">
        <f>SUMIF(#REF!,$A$105&amp;'OLD FMR'!C218,#REF!)</f>
        <v>#REF!</v>
      </c>
      <c r="F218" s="30"/>
      <c r="G218" s="6" t="e">
        <f t="shared" si="13"/>
        <v>#REF!</v>
      </c>
      <c r="I218" s="9" t="e">
        <f t="shared" si="14"/>
        <v>#REF!</v>
      </c>
    </row>
    <row r="219" spans="1:9" x14ac:dyDescent="0.2">
      <c r="A219" s="24" t="s">
        <v>590</v>
      </c>
      <c r="B219" s="25"/>
      <c r="E219" s="2" t="e">
        <f>SUM(E220:E221)</f>
        <v>#REF!</v>
      </c>
      <c r="F219" s="30"/>
      <c r="G219" s="6" t="e">
        <f t="shared" si="13"/>
        <v>#REF!</v>
      </c>
      <c r="H219" s="5" t="e">
        <f>SUMIF(#REF!,'OLD FMR'!C219,#REF!)</f>
        <v>#REF!</v>
      </c>
      <c r="I219" s="9" t="e">
        <f t="shared" si="14"/>
        <v>#REF!</v>
      </c>
    </row>
    <row r="220" spans="1:9" x14ac:dyDescent="0.2">
      <c r="A220" s="25" t="s">
        <v>971</v>
      </c>
      <c r="B220" s="25"/>
      <c r="C220" s="10" t="s">
        <v>582</v>
      </c>
      <c r="E220" s="11" t="e">
        <f>SUMIF(#REF!,$A$105&amp;'OLD FMR'!C220,#REF!)</f>
        <v>#REF!</v>
      </c>
      <c r="F220" s="30"/>
      <c r="G220" s="6" t="e">
        <f t="shared" si="13"/>
        <v>#REF!</v>
      </c>
      <c r="H220" s="5" t="e">
        <f>SUMIF(#REF!,'OLD FMR'!C220,#REF!)</f>
        <v>#REF!</v>
      </c>
      <c r="I220" s="9" t="e">
        <f t="shared" si="14"/>
        <v>#REF!</v>
      </c>
    </row>
    <row r="221" spans="1:9" x14ac:dyDescent="0.2">
      <c r="A221" s="25" t="s">
        <v>591</v>
      </c>
      <c r="B221" s="25"/>
      <c r="C221" s="10" t="s">
        <v>817</v>
      </c>
      <c r="E221" s="11" t="e">
        <f>SUMIF(#REF!,$A$105&amp;'OLD FMR'!C221,#REF!)</f>
        <v>#REF!</v>
      </c>
      <c r="F221" s="30"/>
      <c r="G221" s="6"/>
      <c r="I221" s="9"/>
    </row>
    <row r="222" spans="1:9" x14ac:dyDescent="0.2">
      <c r="A222" s="25" t="s">
        <v>773</v>
      </c>
      <c r="B222" s="25"/>
      <c r="C222" s="10" t="s">
        <v>583</v>
      </c>
      <c r="F222" s="30"/>
      <c r="G222" s="6"/>
      <c r="I222" s="9"/>
    </row>
    <row r="223" spans="1:9" x14ac:dyDescent="0.2">
      <c r="A223" s="24" t="s">
        <v>774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25" t="s">
        <v>775</v>
      </c>
      <c r="B224" s="25"/>
      <c r="C224" s="10" t="s">
        <v>574</v>
      </c>
      <c r="F224" s="30"/>
      <c r="G224" s="6"/>
      <c r="I224" s="9"/>
    </row>
    <row r="225" spans="1:10" x14ac:dyDescent="0.2">
      <c r="A225" s="25" t="s">
        <v>281</v>
      </c>
      <c r="B225" s="25"/>
      <c r="C225" s="10" t="s">
        <v>569</v>
      </c>
      <c r="E225" s="11" t="e">
        <f>SUMIF(#REF!,$A$105&amp;'OLD FMR'!C225,#REF!)</f>
        <v>#REF!</v>
      </c>
      <c r="F225" s="30"/>
      <c r="G225" s="6"/>
      <c r="I225" s="9"/>
    </row>
    <row r="226" spans="1:10" x14ac:dyDescent="0.2">
      <c r="A226" s="24" t="s">
        <v>282</v>
      </c>
      <c r="B226" s="25"/>
      <c r="C226" s="1" t="s">
        <v>121</v>
      </c>
      <c r="E226" s="35" t="e">
        <f>SUMIF(#REF!,'OLD FMR'!C226,#REF!)</f>
        <v>#REF!</v>
      </c>
      <c r="F226" s="30"/>
      <c r="G226" s="6"/>
      <c r="I226" s="9"/>
    </row>
    <row r="227" spans="1:10" x14ac:dyDescent="0.2">
      <c r="A227" s="25" t="s">
        <v>283</v>
      </c>
      <c r="B227" s="25"/>
      <c r="F227" s="30"/>
      <c r="G227" s="6"/>
      <c r="I227" s="9"/>
    </row>
    <row r="228" spans="1:10" x14ac:dyDescent="0.2">
      <c r="A228" s="25" t="s">
        <v>284</v>
      </c>
      <c r="B228" s="25"/>
      <c r="F228" s="30"/>
      <c r="G228" s="6"/>
      <c r="I228" s="9"/>
    </row>
    <row r="229" spans="1:10" x14ac:dyDescent="0.2">
      <c r="A229" s="25" t="s">
        <v>285</v>
      </c>
      <c r="B229" s="25"/>
      <c r="F229" s="30"/>
      <c r="G229" s="6"/>
      <c r="I229" s="9"/>
    </row>
    <row r="230" spans="1:10" x14ac:dyDescent="0.2">
      <c r="A230" s="25"/>
      <c r="B230" s="25"/>
      <c r="F230" s="30"/>
      <c r="G230" s="6"/>
      <c r="I230" s="9"/>
    </row>
    <row r="231" spans="1:10" x14ac:dyDescent="0.2">
      <c r="A231" s="25"/>
      <c r="B231" s="25"/>
      <c r="F231" s="30"/>
      <c r="G231" s="6"/>
      <c r="I231" s="9"/>
    </row>
    <row r="232" spans="1:10" x14ac:dyDescent="0.2">
      <c r="A232" s="25"/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1" t="s">
        <v>586</v>
      </c>
      <c r="B234" s="25" t="str">
        <f t="shared" si="15"/>
        <v>P700063)</v>
      </c>
      <c r="C234" s="1" t="s">
        <v>118</v>
      </c>
      <c r="D234" s="1"/>
      <c r="E234" s="35" t="e">
        <f>SUMIF(#REF!,'OLD FMR'!C234,#REF!)</f>
        <v>#REF!</v>
      </c>
      <c r="F234" s="30">
        <f>VLOOKUP(A234,[8]Sheet1!$A$1:$D$65536,4,0)</f>
        <v>5210000</v>
      </c>
      <c r="G234" s="6" t="e">
        <f t="shared" ref="G234:G243" si="16">F234-E234</f>
        <v>#REF!</v>
      </c>
      <c r="H234" s="5" t="e">
        <f>SUMIF(#REF!,'OLD FMR'!C234,#REF!)</f>
        <v>#REF!</v>
      </c>
      <c r="I234" s="9" t="e">
        <f t="shared" ref="I234:I243" si="17">G234-H234</f>
        <v>#REF!</v>
      </c>
    </row>
    <row r="235" spans="1:10" x14ac:dyDescent="0.2">
      <c r="A235" s="1" t="s">
        <v>922</v>
      </c>
      <c r="B235" s="25"/>
      <c r="C235" s="1"/>
      <c r="D235" s="1"/>
      <c r="E235" s="2" t="e">
        <f>E236+E237+E238+E240+E239</f>
        <v>#REF!</v>
      </c>
      <c r="F235" s="30">
        <f>VLOOKUP(A235,[8]Sheet1!$A$1:$D$65536,4,0)</f>
        <v>404942000</v>
      </c>
      <c r="G235" s="6" t="e">
        <f t="shared" si="16"/>
        <v>#REF!</v>
      </c>
      <c r="H235" s="5" t="e">
        <f>SUMIF(#REF!,'OLD FMR'!C235,#REF!)</f>
        <v>#REF!</v>
      </c>
      <c r="I235" s="9" t="e">
        <f t="shared" si="17"/>
        <v>#REF!</v>
      </c>
    </row>
    <row r="236" spans="1:10" s="1" customFormat="1" x14ac:dyDescent="0.2">
      <c r="A236" s="33" t="s">
        <v>587</v>
      </c>
      <c r="B236" s="25" t="str">
        <f t="shared" si="15"/>
        <v>P300005)</v>
      </c>
      <c r="C236" s="1" t="s">
        <v>120</v>
      </c>
      <c r="E236" s="11" t="e">
        <f>SUMIF(#REF!,$A$105&amp;'OLD FMR'!C236,#REF!)</f>
        <v>#REF!</v>
      </c>
      <c r="F236" s="30"/>
      <c r="G236" s="6" t="e">
        <f t="shared" si="16"/>
        <v>#REF!</v>
      </c>
      <c r="H236" s="5" t="e">
        <f>SUMIF(#REF!,'OLD FMR'!C236,#REF!)</f>
        <v>#REF!</v>
      </c>
      <c r="I236" s="9" t="e">
        <f t="shared" si="17"/>
        <v>#REF!</v>
      </c>
      <c r="J236" s="5"/>
    </row>
    <row r="237" spans="1:10" s="1" customFormat="1" x14ac:dyDescent="0.2">
      <c r="A237" s="33" t="s">
        <v>588</v>
      </c>
      <c r="B237" s="25" t="str">
        <f t="shared" si="15"/>
        <v>P300019)</v>
      </c>
      <c r="C237" s="10" t="s">
        <v>119</v>
      </c>
      <c r="D237" s="10"/>
      <c r="E237" s="11" t="e">
        <f>SUMIF(#REF!,'OLD FMR'!C237,#REF!)</f>
        <v>#REF!</v>
      </c>
      <c r="F237" s="30"/>
      <c r="G237" s="6" t="e">
        <f t="shared" si="16"/>
        <v>#REF!</v>
      </c>
      <c r="H237" s="5" t="e">
        <f>SUMIF(#REF!,'OLD FMR'!C237,#REF!)</f>
        <v>#REF!</v>
      </c>
      <c r="I237" s="9" t="e">
        <f t="shared" si="17"/>
        <v>#REF!</v>
      </c>
      <c r="J237" s="5"/>
    </row>
    <row r="238" spans="1:10" s="1" customFormat="1" x14ac:dyDescent="0.2">
      <c r="A238" s="33" t="s">
        <v>504</v>
      </c>
      <c r="B238" s="25" t="str">
        <f t="shared" si="15"/>
        <v>P700053)</v>
      </c>
      <c r="C238" s="10" t="s">
        <v>877</v>
      </c>
      <c r="D238" s="10"/>
      <c r="E238" s="37" t="e">
        <f>SUMIF(#REF!,'OLD FMR'!C238,#REF!)</f>
        <v>#REF!</v>
      </c>
      <c r="F238" s="30">
        <f>VLOOKUP(A238,[8]Sheet1!$A$1:$D$65536,4,0)</f>
        <v>204078000</v>
      </c>
      <c r="G238" s="6" t="e">
        <f t="shared" si="16"/>
        <v>#REF!</v>
      </c>
      <c r="H238" s="5" t="e">
        <f>SUMIF(#REF!,'OLD FMR'!C238,#REF!)</f>
        <v>#REF!</v>
      </c>
      <c r="I238" s="9" t="e">
        <f t="shared" si="17"/>
        <v>#REF!</v>
      </c>
      <c r="J238" s="5"/>
    </row>
    <row r="239" spans="1:10" s="1" customFormat="1" x14ac:dyDescent="0.2">
      <c r="A239" s="10" t="s">
        <v>923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16"/>
        <v>#REF!</v>
      </c>
      <c r="H239" s="5" t="e">
        <f>SUMIF(#REF!,'OLD FMR'!C239,#REF!)</f>
        <v>#REF!</v>
      </c>
      <c r="I239" s="9" t="e">
        <f t="shared" si="17"/>
        <v>#REF!</v>
      </c>
      <c r="J239" s="5"/>
    </row>
    <row r="240" spans="1:10" s="1" customFormat="1" x14ac:dyDescent="0.2">
      <c r="A240" t="s">
        <v>90</v>
      </c>
      <c r="B240" s="25"/>
      <c r="C240" s="10" t="s">
        <v>815</v>
      </c>
      <c r="D240" s="10"/>
      <c r="E240" s="11" t="e">
        <f>SUMIF(#REF!,'OLD FMR'!C240,#REF!)</f>
        <v>#REF!</v>
      </c>
      <c r="F240" s="30">
        <f>VLOOKUP(A240,[8]Sheet1!$A$1:$D$65536,4,0)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10"/>
      <c r="B241" s="25" t="str">
        <f t="shared" si="15"/>
        <v/>
      </c>
      <c r="C241" s="10" t="s">
        <v>508</v>
      </c>
      <c r="D241" s="10"/>
      <c r="E241" s="11" t="e">
        <f>SUMIF(#REF!,'OLD FMR'!C241,#REF!)</f>
        <v>#REF!</v>
      </c>
      <c r="F241" s="30"/>
      <c r="G241" s="6" t="e">
        <f t="shared" si="16"/>
        <v>#REF!</v>
      </c>
      <c r="H241" s="5" t="e">
        <f>SUMIF(#REF!,'OLD FMR'!C241,#REF!)</f>
        <v>#REF!</v>
      </c>
      <c r="I241" s="9" t="e">
        <f t="shared" si="17"/>
        <v>#REF!</v>
      </c>
      <c r="J241" s="5"/>
    </row>
    <row r="242" spans="1:10" s="1" customFormat="1" x14ac:dyDescent="0.2">
      <c r="A242" s="1" t="s">
        <v>505</v>
      </c>
      <c r="B242" s="25"/>
      <c r="C242" s="10"/>
      <c r="D242" s="10"/>
      <c r="E242" s="11" t="e">
        <f>E107+E219+E220+#REF!+#REF!+E234</f>
        <v>#REF!</v>
      </c>
      <c r="F242" s="30">
        <f>VLOOKUP(A242,[8]Sheet1!$A$1:$D$65536,4,0)</f>
        <v>5441671000</v>
      </c>
      <c r="G242" s="6" t="e">
        <f t="shared" si="16"/>
        <v>#REF!</v>
      </c>
      <c r="H242" s="5" t="e">
        <f>SUMIF(#REF!,'OLD FMR'!C242,#REF!)</f>
        <v>#REF!</v>
      </c>
      <c r="I242" s="9" t="e">
        <f t="shared" si="17"/>
        <v>#REF!</v>
      </c>
      <c r="J242" s="5"/>
    </row>
    <row r="243" spans="1:10" s="1" customFormat="1" x14ac:dyDescent="0.2">
      <c r="A243" s="19" t="s">
        <v>505</v>
      </c>
      <c r="B243" s="25"/>
      <c r="C243" s="10"/>
      <c r="D243" s="10"/>
      <c r="E243" s="2" t="e">
        <f>-E245+E90</f>
        <v>#REF!</v>
      </c>
      <c r="F243" s="30">
        <f>VLOOKUP(A243,[8]Sheet1!$A$1:$D$65536,4,0)</f>
        <v>5441671000</v>
      </c>
      <c r="G243" s="6" t="e">
        <f t="shared" si="16"/>
        <v>#REF!</v>
      </c>
      <c r="H243" s="5" t="e">
        <f>SUMIF(#REF!,'OLD FMR'!C243,#REF!)</f>
        <v>#REF!</v>
      </c>
      <c r="I243" s="9" t="e">
        <f t="shared" si="17"/>
        <v>#REF!</v>
      </c>
      <c r="J243" s="5"/>
    </row>
    <row r="244" spans="1:10" s="1" customFormat="1" x14ac:dyDescent="0.2">
      <c r="A244" s="10"/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SUMIF(#REF!,'OLD FMR'!C245,#REF!)</f>
        <v>#REF!</v>
      </c>
      <c r="I245" s="9" t="e">
        <f>G245-H245</f>
        <v>#REF!</v>
      </c>
    </row>
    <row r="246" spans="1:10" x14ac:dyDescent="0.2"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SUMIF(#REF!,'OLD FMR'!C246,#REF!)</f>
        <v>#REF!</v>
      </c>
      <c r="I246" s="9" t="e">
        <f>G246-H246</f>
        <v>#REF!</v>
      </c>
      <c r="J246" s="9"/>
    </row>
    <row r="248" spans="1:10" x14ac:dyDescent="0.2">
      <c r="I248" s="6" t="e">
        <f>I246-I90</f>
        <v>#REF!</v>
      </c>
    </row>
  </sheetData>
  <autoFilter ref="A6:C243" xr:uid="{00000000-0009-0000-0000-000002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L68"/>
  <sheetViews>
    <sheetView zoomScale="90" zoomScaleNormal="90" workbookViewId="0">
      <pane xSplit="3" ySplit="1" topLeftCell="GG35" activePane="bottomRight" state="frozen"/>
      <selection pane="topRight" activeCell="D1" sqref="D1"/>
      <selection pane="bottomLeft" activeCell="A2" sqref="A2"/>
      <selection pane="bottomRight" activeCell="GI48" sqref="GI48"/>
    </sheetView>
  </sheetViews>
  <sheetFormatPr defaultColWidth="13.7109375" defaultRowHeight="12.75" x14ac:dyDescent="0.2"/>
  <cols>
    <col min="1" max="1" width="6" style="178" customWidth="1"/>
    <col min="2" max="2" width="27.85546875" style="178" customWidth="1"/>
    <col min="3" max="3" width="22" style="178" customWidth="1"/>
    <col min="4" max="4" width="17.85546875" style="310" customWidth="1"/>
    <col min="5" max="5" width="17.85546875" style="311" customWidth="1"/>
    <col min="6" max="6" width="18.42578125" style="178" customWidth="1"/>
    <col min="7" max="16" width="16.42578125" style="178" customWidth="1"/>
    <col min="17" max="17" width="16.42578125" style="220" customWidth="1"/>
    <col min="18" max="38" width="16.42578125" style="178" bestFit="1" customWidth="1"/>
    <col min="39" max="39" width="17.85546875" style="310" customWidth="1"/>
    <col min="40" max="60" width="16.42578125" style="178" bestFit="1" customWidth="1"/>
    <col min="61" max="61" width="16.42578125" style="217" bestFit="1" customWidth="1"/>
    <col min="62" max="62" width="16.42578125" style="222" customWidth="1"/>
    <col min="63" max="82" width="16.42578125" style="178" bestFit="1" customWidth="1"/>
    <col min="83" max="83" width="16.42578125" style="178" customWidth="1"/>
    <col min="84" max="105" width="16.42578125" style="178" bestFit="1" customWidth="1"/>
    <col min="106" max="106" width="16.42578125" style="178" customWidth="1"/>
    <col min="107" max="127" width="16.42578125" style="178" bestFit="1" customWidth="1"/>
    <col min="128" max="128" width="16.42578125" style="178" customWidth="1"/>
    <col min="129" max="148" width="16.42578125" style="178" bestFit="1" customWidth="1"/>
    <col min="149" max="149" width="16.42578125" style="178" customWidth="1"/>
    <col min="150" max="159" width="16.42578125" style="178" bestFit="1" customWidth="1"/>
    <col min="160" max="170" width="17.7109375" style="178" bestFit="1" customWidth="1"/>
    <col min="171" max="171" width="17.7109375" style="178" customWidth="1"/>
    <col min="172" max="187" width="17.7109375" style="178" bestFit="1" customWidth="1"/>
    <col min="188" max="188" width="18.85546875" style="178" bestFit="1" customWidth="1"/>
    <col min="189" max="191" width="17.7109375" style="178" bestFit="1" customWidth="1"/>
    <col min="192" max="192" width="17.7109375" style="220" customWidth="1"/>
    <col min="193" max="194" width="17.7109375" style="178" bestFit="1" customWidth="1"/>
    <col min="195" max="16384" width="13.7109375" style="178"/>
  </cols>
  <sheetData>
    <row r="1" spans="1:194" x14ac:dyDescent="0.2">
      <c r="A1" s="177" t="s">
        <v>225</v>
      </c>
      <c r="D1" s="207">
        <v>40633</v>
      </c>
      <c r="E1" s="208">
        <v>40633</v>
      </c>
      <c r="F1" s="209">
        <v>40647</v>
      </c>
      <c r="G1" s="209">
        <v>40648</v>
      </c>
      <c r="H1" s="209">
        <v>40651</v>
      </c>
      <c r="I1" s="197">
        <v>40652</v>
      </c>
      <c r="J1" s="197">
        <v>40653</v>
      </c>
      <c r="K1" s="197">
        <v>40654</v>
      </c>
      <c r="L1" s="197">
        <v>40658</v>
      </c>
      <c r="M1" s="197">
        <v>40659</v>
      </c>
      <c r="N1" s="197">
        <v>40660</v>
      </c>
      <c r="O1" s="197">
        <v>40661</v>
      </c>
      <c r="P1" s="197">
        <v>40662</v>
      </c>
      <c r="Q1" s="210">
        <v>40663</v>
      </c>
      <c r="R1" s="197">
        <v>40665</v>
      </c>
      <c r="S1" s="197">
        <v>40666</v>
      </c>
      <c r="T1" s="197">
        <v>40667</v>
      </c>
      <c r="U1" s="197">
        <v>40668</v>
      </c>
      <c r="V1" s="197">
        <v>40669</v>
      </c>
      <c r="W1" s="197">
        <v>40672</v>
      </c>
      <c r="X1" s="197">
        <v>40673</v>
      </c>
      <c r="Y1" s="197">
        <v>40674</v>
      </c>
      <c r="Z1" s="197">
        <v>40675</v>
      </c>
      <c r="AA1" s="197">
        <v>40676</v>
      </c>
      <c r="AB1" s="197">
        <v>40679</v>
      </c>
      <c r="AC1" s="197">
        <v>40680</v>
      </c>
      <c r="AD1" s="197">
        <v>40681</v>
      </c>
      <c r="AE1" s="197">
        <v>40682</v>
      </c>
      <c r="AF1" s="197">
        <v>40683</v>
      </c>
      <c r="AG1" s="197">
        <v>40687</v>
      </c>
      <c r="AH1" s="197">
        <v>40688</v>
      </c>
      <c r="AI1" s="197">
        <v>40689</v>
      </c>
      <c r="AJ1" s="197">
        <v>40690</v>
      </c>
      <c r="AK1" s="197">
        <v>40693</v>
      </c>
      <c r="AL1" s="197">
        <v>40694</v>
      </c>
      <c r="AM1" s="207">
        <v>40694</v>
      </c>
      <c r="AN1" s="197">
        <v>40695</v>
      </c>
      <c r="AO1" s="197">
        <v>40696</v>
      </c>
      <c r="AP1" s="197">
        <v>40697</v>
      </c>
      <c r="AQ1" s="197">
        <v>40700</v>
      </c>
      <c r="AR1" s="197">
        <v>40701</v>
      </c>
      <c r="AS1" s="197">
        <v>40702</v>
      </c>
      <c r="AT1" s="197">
        <v>40703</v>
      </c>
      <c r="AU1" s="197">
        <v>40704</v>
      </c>
      <c r="AV1" s="197">
        <v>40707</v>
      </c>
      <c r="AW1" s="197">
        <v>40708</v>
      </c>
      <c r="AX1" s="197">
        <v>40709</v>
      </c>
      <c r="AY1" s="197">
        <v>40710</v>
      </c>
      <c r="AZ1" s="197">
        <v>40711</v>
      </c>
      <c r="BA1" s="197">
        <v>40714</v>
      </c>
      <c r="BB1" s="197">
        <v>40715</v>
      </c>
      <c r="BC1" s="197">
        <v>40716</v>
      </c>
      <c r="BD1" s="197">
        <v>40717</v>
      </c>
      <c r="BE1" s="197">
        <v>40718</v>
      </c>
      <c r="BF1" s="197">
        <v>40721</v>
      </c>
      <c r="BG1" s="197">
        <v>40722</v>
      </c>
      <c r="BH1" s="197">
        <v>40723</v>
      </c>
      <c r="BI1" s="211">
        <v>40724</v>
      </c>
      <c r="BJ1" s="212">
        <v>40724</v>
      </c>
      <c r="BK1" s="197">
        <v>40728</v>
      </c>
      <c r="BL1" s="197">
        <v>40729</v>
      </c>
      <c r="BM1" s="197">
        <v>40730</v>
      </c>
      <c r="BN1" s="197">
        <v>40731</v>
      </c>
      <c r="BO1" s="197">
        <v>40732</v>
      </c>
      <c r="BP1" s="197">
        <v>40735</v>
      </c>
      <c r="BQ1" s="197">
        <v>40736</v>
      </c>
      <c r="BR1" s="197">
        <v>40737</v>
      </c>
      <c r="BS1" s="197">
        <v>40738</v>
      </c>
      <c r="BT1" s="197">
        <v>40739</v>
      </c>
      <c r="BU1" s="197">
        <v>40742</v>
      </c>
      <c r="BV1" s="197">
        <v>40743</v>
      </c>
      <c r="BW1" s="197">
        <v>40744</v>
      </c>
      <c r="BX1" s="197">
        <v>40745</v>
      </c>
      <c r="BY1" s="197">
        <v>40746</v>
      </c>
      <c r="BZ1" s="197">
        <v>40749</v>
      </c>
      <c r="CA1" s="197">
        <v>40750</v>
      </c>
      <c r="CB1" s="197">
        <v>40751</v>
      </c>
      <c r="CC1" s="197">
        <v>40752</v>
      </c>
      <c r="CD1" s="197">
        <v>40753</v>
      </c>
      <c r="CE1" s="213">
        <v>40755</v>
      </c>
      <c r="CF1" s="197">
        <v>40757</v>
      </c>
      <c r="CG1" s="197">
        <v>40758</v>
      </c>
      <c r="CH1" s="197">
        <v>40759</v>
      </c>
      <c r="CI1" s="197">
        <v>40760</v>
      </c>
      <c r="CJ1" s="197">
        <v>40763</v>
      </c>
      <c r="CK1" s="197">
        <v>40764</v>
      </c>
      <c r="CL1" s="197">
        <v>40765</v>
      </c>
      <c r="CM1" s="197">
        <v>40766</v>
      </c>
      <c r="CN1" s="197">
        <v>40767</v>
      </c>
      <c r="CO1" s="197">
        <v>40770</v>
      </c>
      <c r="CP1" s="197">
        <v>40771</v>
      </c>
      <c r="CQ1" s="197">
        <v>40772</v>
      </c>
      <c r="CR1" s="197">
        <v>40773</v>
      </c>
      <c r="CS1" s="197">
        <v>40774</v>
      </c>
      <c r="CT1" s="197">
        <v>40777</v>
      </c>
      <c r="CU1" s="197">
        <v>40778</v>
      </c>
      <c r="CV1" s="197">
        <v>40779</v>
      </c>
      <c r="CW1" s="197">
        <v>40780</v>
      </c>
      <c r="CX1" s="197">
        <v>40781</v>
      </c>
      <c r="CY1" s="197">
        <v>40784</v>
      </c>
      <c r="CZ1" s="197">
        <v>40785</v>
      </c>
      <c r="DA1" s="197">
        <v>40786</v>
      </c>
      <c r="DB1" s="213">
        <v>40786</v>
      </c>
      <c r="DC1" s="197">
        <v>40787</v>
      </c>
      <c r="DD1" s="197">
        <v>40788</v>
      </c>
      <c r="DE1" s="197">
        <v>40792</v>
      </c>
      <c r="DF1" s="197">
        <v>40793</v>
      </c>
      <c r="DG1" s="197">
        <v>40794</v>
      </c>
      <c r="DH1" s="197">
        <v>40795</v>
      </c>
      <c r="DI1" s="197">
        <v>40798</v>
      </c>
      <c r="DJ1" s="197">
        <v>40799</v>
      </c>
      <c r="DK1" s="197">
        <v>40800</v>
      </c>
      <c r="DL1" s="197">
        <v>40801</v>
      </c>
      <c r="DM1" s="197">
        <v>40802</v>
      </c>
      <c r="DN1" s="197">
        <v>40805</v>
      </c>
      <c r="DO1" s="197">
        <v>40806</v>
      </c>
      <c r="DP1" s="197">
        <v>40807</v>
      </c>
      <c r="DQ1" s="197">
        <v>40808</v>
      </c>
      <c r="DR1" s="197">
        <v>40809</v>
      </c>
      <c r="DS1" s="197">
        <v>40812</v>
      </c>
      <c r="DT1" s="197">
        <v>40813</v>
      </c>
      <c r="DU1" s="197">
        <v>40814</v>
      </c>
      <c r="DV1" s="197">
        <v>40815</v>
      </c>
      <c r="DW1" s="197">
        <v>40816</v>
      </c>
      <c r="DX1" s="213">
        <v>40816</v>
      </c>
      <c r="DY1" s="197">
        <v>40819</v>
      </c>
      <c r="DZ1" s="197">
        <v>40820</v>
      </c>
      <c r="EA1" s="197">
        <v>40821</v>
      </c>
      <c r="EB1" s="197">
        <v>40822</v>
      </c>
      <c r="EC1" s="197">
        <v>40823</v>
      </c>
      <c r="ED1" s="197">
        <v>40827</v>
      </c>
      <c r="EE1" s="197">
        <v>40828</v>
      </c>
      <c r="EF1" s="197">
        <v>40829</v>
      </c>
      <c r="EG1" s="197">
        <v>40830</v>
      </c>
      <c r="EH1" s="197">
        <v>40833</v>
      </c>
      <c r="EI1" s="197">
        <v>40834</v>
      </c>
      <c r="EJ1" s="197">
        <v>40835</v>
      </c>
      <c r="EK1" s="197">
        <v>40836</v>
      </c>
      <c r="EL1" s="197">
        <v>40837</v>
      </c>
      <c r="EM1" s="197">
        <v>40840</v>
      </c>
      <c r="EN1" s="197">
        <v>40841</v>
      </c>
      <c r="EO1" s="197">
        <v>40842</v>
      </c>
      <c r="EP1" s="197">
        <v>40843</v>
      </c>
      <c r="EQ1" s="197">
        <v>40844</v>
      </c>
      <c r="ER1" s="197">
        <v>40847</v>
      </c>
      <c r="ES1" s="210">
        <v>40847</v>
      </c>
      <c r="ET1" s="197">
        <v>40848</v>
      </c>
      <c r="EU1" s="197">
        <v>40849</v>
      </c>
      <c r="EV1" s="197">
        <v>40850</v>
      </c>
      <c r="EW1" s="197">
        <v>40851</v>
      </c>
      <c r="EX1" s="197">
        <v>40854</v>
      </c>
      <c r="EY1" s="197">
        <v>40855</v>
      </c>
      <c r="EZ1" s="197">
        <v>40856</v>
      </c>
      <c r="FA1" s="197">
        <v>40857</v>
      </c>
      <c r="FB1" s="197">
        <v>40861</v>
      </c>
      <c r="FC1" s="197">
        <v>40862</v>
      </c>
      <c r="FD1" s="197">
        <v>40863</v>
      </c>
      <c r="FE1" s="197">
        <v>40864</v>
      </c>
      <c r="FF1" s="197">
        <v>40865</v>
      </c>
      <c r="FG1" s="197">
        <v>40868</v>
      </c>
      <c r="FH1" s="197">
        <v>40869</v>
      </c>
      <c r="FI1" s="197">
        <v>40870</v>
      </c>
      <c r="FJ1" s="197">
        <v>40871</v>
      </c>
      <c r="FK1" s="197">
        <v>40872</v>
      </c>
      <c r="FL1" s="197">
        <v>40875</v>
      </c>
      <c r="FM1" s="197">
        <v>40876</v>
      </c>
      <c r="FN1" s="197">
        <v>40877</v>
      </c>
      <c r="FO1" s="214">
        <v>40877</v>
      </c>
      <c r="FP1" s="197">
        <v>40878</v>
      </c>
      <c r="FQ1" s="197">
        <v>40879</v>
      </c>
      <c r="FR1" s="197">
        <v>40882</v>
      </c>
      <c r="FS1" s="197">
        <v>40883</v>
      </c>
      <c r="FT1" s="197">
        <v>40884</v>
      </c>
      <c r="FU1" s="197">
        <v>40885</v>
      </c>
      <c r="FV1" s="197">
        <v>40886</v>
      </c>
      <c r="FW1" s="197">
        <v>40889</v>
      </c>
      <c r="FX1" s="197">
        <v>40890</v>
      </c>
      <c r="FY1" s="197">
        <v>40891</v>
      </c>
      <c r="FZ1" s="197">
        <v>40892</v>
      </c>
      <c r="GA1" s="197">
        <v>40893</v>
      </c>
      <c r="GB1" s="197">
        <v>40896</v>
      </c>
      <c r="GC1" s="197">
        <v>40897</v>
      </c>
      <c r="GD1" s="197">
        <v>40898</v>
      </c>
      <c r="GE1" s="197">
        <v>40899</v>
      </c>
      <c r="GF1" s="197">
        <v>40900</v>
      </c>
      <c r="GG1" s="197">
        <v>40905</v>
      </c>
      <c r="GH1" s="197">
        <v>40906</v>
      </c>
      <c r="GI1" s="197">
        <v>40907</v>
      </c>
      <c r="GJ1" s="210">
        <v>40908</v>
      </c>
      <c r="GK1" s="197">
        <v>40911</v>
      </c>
      <c r="GL1" s="197">
        <v>40912</v>
      </c>
    </row>
    <row r="2" spans="1:194" x14ac:dyDescent="0.2">
      <c r="A2" s="179"/>
      <c r="D2" s="215" t="s">
        <v>953</v>
      </c>
      <c r="E2" s="216"/>
      <c r="F2" s="205"/>
      <c r="G2" s="205"/>
      <c r="H2" s="205"/>
      <c r="Q2" s="215" t="s">
        <v>953</v>
      </c>
      <c r="AB2" s="197"/>
      <c r="AM2" s="215" t="s">
        <v>954</v>
      </c>
      <c r="BJ2" s="218" t="s">
        <v>955</v>
      </c>
      <c r="CE2" s="219"/>
      <c r="DB2" s="219"/>
      <c r="DX2" s="219"/>
      <c r="ES2" s="220"/>
      <c r="FO2" s="221"/>
    </row>
    <row r="3" spans="1:194" x14ac:dyDescent="0.2">
      <c r="D3" s="215" t="s">
        <v>956</v>
      </c>
      <c r="E3" s="216"/>
      <c r="F3" s="205"/>
      <c r="G3" s="205"/>
      <c r="H3" s="205"/>
      <c r="Q3" s="215" t="s">
        <v>957</v>
      </c>
      <c r="AM3" s="215" t="s">
        <v>958</v>
      </c>
      <c r="CE3" s="219"/>
      <c r="DB3" s="219"/>
      <c r="DX3" s="219"/>
      <c r="ES3" s="220"/>
      <c r="FO3" s="221"/>
    </row>
    <row r="4" spans="1:194" x14ac:dyDescent="0.2">
      <c r="A4" s="180" t="s">
        <v>190</v>
      </c>
      <c r="D4" s="223"/>
      <c r="E4" s="224"/>
      <c r="F4" s="205"/>
      <c r="G4" s="205"/>
      <c r="H4" s="205"/>
      <c r="AM4" s="223"/>
      <c r="CE4" s="219"/>
      <c r="DB4" s="219"/>
      <c r="DX4" s="219"/>
      <c r="ES4" s="220"/>
      <c r="FO4" s="221"/>
    </row>
    <row r="5" spans="1:194" ht="22.5" customHeight="1" x14ac:dyDescent="0.2">
      <c r="B5" s="181" t="s">
        <v>148</v>
      </c>
      <c r="D5" s="225">
        <v>4872683365.1899996</v>
      </c>
      <c r="E5" s="226">
        <v>4877644179.96</v>
      </c>
      <c r="F5" s="182">
        <v>4891530407.0099993</v>
      </c>
      <c r="G5" s="182">
        <v>4910939918.2199993</v>
      </c>
      <c r="H5" s="182">
        <v>4926949632.4099989</v>
      </c>
      <c r="I5" s="182">
        <v>4932079386.3699989</v>
      </c>
      <c r="J5" s="182">
        <v>4910457312.0199995</v>
      </c>
      <c r="K5" s="182">
        <v>4921218488.8900003</v>
      </c>
      <c r="L5" s="182">
        <v>4933033529.5499992</v>
      </c>
      <c r="M5" s="182">
        <v>4934160770.1199989</v>
      </c>
      <c r="N5" s="182">
        <v>4915950779.789999</v>
      </c>
      <c r="O5" s="182">
        <v>4939151482.3599997</v>
      </c>
      <c r="P5" s="182">
        <v>4944132238.8999996</v>
      </c>
      <c r="Q5" s="225">
        <v>4973098710.9899998</v>
      </c>
      <c r="R5" s="182">
        <v>4954120037.6499996</v>
      </c>
      <c r="S5" s="182">
        <v>4962209059.25</v>
      </c>
      <c r="T5" s="182">
        <v>4947596646.5999994</v>
      </c>
      <c r="U5" s="182">
        <v>4943414401.8800001</v>
      </c>
      <c r="V5" s="182">
        <v>4952389652.7799988</v>
      </c>
      <c r="W5" s="182">
        <v>4943512615.5699997</v>
      </c>
      <c r="X5" s="182">
        <v>4937288516.54</v>
      </c>
      <c r="Y5" s="182">
        <v>4930739750.8600006</v>
      </c>
      <c r="Z5" s="182">
        <v>4919436432.4099998</v>
      </c>
      <c r="AA5" s="182">
        <v>4925539079.8699999</v>
      </c>
      <c r="AB5" s="182">
        <v>4915877691.9799995</v>
      </c>
      <c r="AC5" s="182">
        <v>4922128785.1300001</v>
      </c>
      <c r="AD5" s="182">
        <v>4904483987.0899992</v>
      </c>
      <c r="AE5" s="182">
        <v>4906237879.1500006</v>
      </c>
      <c r="AF5" s="182">
        <v>4942778531.5100002</v>
      </c>
      <c r="AG5" s="182">
        <v>4927125428.5400009</v>
      </c>
      <c r="AH5" s="182">
        <v>4936565967.3999996</v>
      </c>
      <c r="AI5" s="182">
        <v>4929856213.9000006</v>
      </c>
      <c r="AJ5" s="182">
        <v>4940480289.5599995</v>
      </c>
      <c r="AK5" s="182">
        <v>4950711468.9599991</v>
      </c>
      <c r="AL5" s="182">
        <v>4961818676.4799995</v>
      </c>
      <c r="AM5" s="225">
        <v>4945557036</v>
      </c>
      <c r="AN5" s="182">
        <v>4961809746.7799997</v>
      </c>
      <c r="AO5" s="182">
        <v>6247888471.4399996</v>
      </c>
      <c r="AP5" s="182">
        <v>6254144595.7799997</v>
      </c>
      <c r="AQ5" s="182">
        <v>6238753208.3100004</v>
      </c>
      <c r="AR5" s="182">
        <v>6252922632.2200003</v>
      </c>
      <c r="AS5" s="182">
        <v>6248401702.9800005</v>
      </c>
      <c r="AT5" s="182">
        <v>6241383980.5200005</v>
      </c>
      <c r="AU5" s="182">
        <v>6248429679.4299994</v>
      </c>
      <c r="AV5" s="182">
        <v>6236060162.039999</v>
      </c>
      <c r="AW5" s="182">
        <v>6244708560.1899996</v>
      </c>
      <c r="AX5" s="182">
        <v>6240050178.6000004</v>
      </c>
      <c r="AY5" s="182">
        <v>6242662024.54</v>
      </c>
      <c r="AZ5" s="182">
        <v>6247816892.1300001</v>
      </c>
      <c r="BA5" s="182">
        <v>6235265425.8699999</v>
      </c>
      <c r="BB5" s="182">
        <v>6245888176.4099998</v>
      </c>
      <c r="BC5" s="182">
        <v>6237933503.75</v>
      </c>
      <c r="BD5" s="182">
        <v>6234679714.1199999</v>
      </c>
      <c r="BE5" s="182">
        <v>6231612882.3899994</v>
      </c>
      <c r="BF5" s="182">
        <v>6219989393.1999998</v>
      </c>
      <c r="BG5" s="182">
        <v>6229034621.0900002</v>
      </c>
      <c r="BH5" s="182">
        <v>6241213112.0199995</v>
      </c>
      <c r="BI5" s="182">
        <v>6242610812.54</v>
      </c>
      <c r="BJ5" s="227">
        <v>6219659222.3800001</v>
      </c>
      <c r="BK5" s="228">
        <v>6230912473.2099991</v>
      </c>
      <c r="BL5" s="182">
        <v>6243110067.25</v>
      </c>
      <c r="BM5" s="182">
        <v>6231644144.0299997</v>
      </c>
      <c r="BN5" s="182">
        <v>6224600186.670001</v>
      </c>
      <c r="BO5" s="182">
        <v>6238286229.0600004</v>
      </c>
      <c r="BP5" s="182">
        <v>6218657144.6099997</v>
      </c>
      <c r="BQ5" s="182">
        <v>6227089759.04</v>
      </c>
      <c r="BR5" s="182">
        <v>6215531025.6899996</v>
      </c>
      <c r="BS5" s="182">
        <v>6221493447.0700006</v>
      </c>
      <c r="BT5" s="182">
        <v>6236736647.9399996</v>
      </c>
      <c r="BU5" s="182">
        <v>6222367574.7200003</v>
      </c>
      <c r="BV5" s="182">
        <v>6248601512.0500002</v>
      </c>
      <c r="BW5" s="182">
        <v>6241177195.0200014</v>
      </c>
      <c r="BX5" s="182">
        <v>6239310102.2700005</v>
      </c>
      <c r="BY5" s="182">
        <v>6243375343.46</v>
      </c>
      <c r="BZ5" s="182">
        <v>6229668311.2600002</v>
      </c>
      <c r="CA5" s="182">
        <v>6242950468.5899992</v>
      </c>
      <c r="CB5" s="182">
        <v>6233988761.0400009</v>
      </c>
      <c r="CC5" s="182">
        <v>6252615099.249999</v>
      </c>
      <c r="CD5" s="182">
        <v>6261414807.1400003</v>
      </c>
      <c r="CE5" s="226">
        <v>6285849699.3699999</v>
      </c>
      <c r="CF5" s="182">
        <v>6269038595.3200006</v>
      </c>
      <c r="CG5" s="182">
        <v>6289432407.8400002</v>
      </c>
      <c r="CH5" s="182">
        <v>6284315540.3800001</v>
      </c>
      <c r="CI5" s="182">
        <v>6286565988.3699999</v>
      </c>
      <c r="CJ5" s="182">
        <v>6273012537.9799995</v>
      </c>
      <c r="CK5" s="182">
        <v>6281428187.4800005</v>
      </c>
      <c r="CL5" s="182">
        <v>6268417950.3900003</v>
      </c>
      <c r="CM5" s="182">
        <v>6265645490.8099985</v>
      </c>
      <c r="CN5" s="182">
        <v>6275911529.2999992</v>
      </c>
      <c r="CO5" s="182">
        <v>6256099654.5699997</v>
      </c>
      <c r="CP5" s="182">
        <v>6272904422.5999994</v>
      </c>
      <c r="CQ5" s="182">
        <v>6266122820.04</v>
      </c>
      <c r="CR5" s="182">
        <v>6277381526.9199991</v>
      </c>
      <c r="CS5" s="182">
        <v>6288864592.000001</v>
      </c>
      <c r="CT5" s="182">
        <v>6278010270.7600002</v>
      </c>
      <c r="CU5" s="182">
        <v>6293084389.3599997</v>
      </c>
      <c r="CV5" s="182">
        <v>6283465466.9199991</v>
      </c>
      <c r="CW5" s="182">
        <v>6282619807.579999</v>
      </c>
      <c r="CX5" s="182">
        <v>6302899921.3599997</v>
      </c>
      <c r="CY5" s="182">
        <v>6290108098.1000013</v>
      </c>
      <c r="CZ5" s="182">
        <v>6322385239.21</v>
      </c>
      <c r="DA5" s="182">
        <v>6313054039.4499998</v>
      </c>
      <c r="DB5" s="226">
        <v>6301135860.7399998</v>
      </c>
      <c r="DC5" s="182">
        <v>6319176515.5899992</v>
      </c>
      <c r="DD5" s="182">
        <v>6344637884.8199987</v>
      </c>
      <c r="DE5" s="182">
        <v>6323496612.2900009</v>
      </c>
      <c r="DF5" s="182">
        <v>6337447057.4300003</v>
      </c>
      <c r="DG5" s="182">
        <v>6340581146.4300003</v>
      </c>
      <c r="DH5" s="182">
        <v>6364841719.6799994</v>
      </c>
      <c r="DI5" s="182">
        <v>6331153487.8500004</v>
      </c>
      <c r="DJ5" s="182">
        <v>6346829558.25</v>
      </c>
      <c r="DK5" s="182">
        <v>6348288323.4200001</v>
      </c>
      <c r="DL5" s="182">
        <v>6340563899.7600002</v>
      </c>
      <c r="DM5" s="182">
        <v>6351067086.0699997</v>
      </c>
      <c r="DN5" s="182">
        <v>6335502896.6499996</v>
      </c>
      <c r="DO5" s="182">
        <v>6351300380.5600004</v>
      </c>
      <c r="DP5" s="182">
        <v>6343209034.6599998</v>
      </c>
      <c r="DQ5" s="182">
        <v>6341282581.8299999</v>
      </c>
      <c r="DR5" s="182">
        <v>6357594333.5699997</v>
      </c>
      <c r="DS5" s="182">
        <v>6343024940.0899992</v>
      </c>
      <c r="DT5" s="182">
        <v>6355492519.8900013</v>
      </c>
      <c r="DU5" s="182">
        <v>6347748990.0700006</v>
      </c>
      <c r="DV5" s="182">
        <v>6365187273.0900002</v>
      </c>
      <c r="DW5" s="182">
        <v>6376049797.5</v>
      </c>
      <c r="DX5" s="226">
        <v>6357244169.0600004</v>
      </c>
      <c r="DY5" s="182">
        <v>6398403927.6300011</v>
      </c>
      <c r="DZ5" s="182">
        <v>6419983147.0699997</v>
      </c>
      <c r="EA5" s="182">
        <v>6408645181.9399996</v>
      </c>
      <c r="EB5" s="182">
        <v>6408020657.1199989</v>
      </c>
      <c r="EC5" s="182">
        <v>6418223006.8500004</v>
      </c>
      <c r="ED5" s="182">
        <v>6402854933.4799995</v>
      </c>
      <c r="EE5" s="182">
        <v>6422417381.8099995</v>
      </c>
      <c r="EF5" s="182">
        <v>6386489165.9099989</v>
      </c>
      <c r="EG5" s="182">
        <v>6394235174.000001</v>
      </c>
      <c r="EH5" s="182">
        <v>6392489605.1300011</v>
      </c>
      <c r="EI5" s="182">
        <v>6399007579.1800003</v>
      </c>
      <c r="EJ5" s="182">
        <v>6388242142.5500011</v>
      </c>
      <c r="EK5" s="182">
        <v>6401716417.9099998</v>
      </c>
      <c r="EL5" s="182">
        <v>6413740456.4099998</v>
      </c>
      <c r="EM5" s="182">
        <v>6406319430.0199995</v>
      </c>
      <c r="EN5" s="182">
        <v>6464698217.29</v>
      </c>
      <c r="EO5" s="182">
        <v>6456786146.1100006</v>
      </c>
      <c r="EP5" s="182">
        <v>6450384280.0599995</v>
      </c>
      <c r="EQ5" s="182">
        <v>6479185825.500001</v>
      </c>
      <c r="ER5" s="182">
        <v>6520556914.7799997</v>
      </c>
      <c r="ES5" s="225">
        <v>6492700236.0100002</v>
      </c>
      <c r="ET5" s="182">
        <v>6541860771.8400002</v>
      </c>
      <c r="EU5" s="182">
        <v>6555549232.0800009</v>
      </c>
      <c r="EV5" s="182">
        <v>6558315552.1099997</v>
      </c>
      <c r="EW5" s="182">
        <v>6546864124.6400003</v>
      </c>
      <c r="EX5" s="182">
        <v>6536009448.5299997</v>
      </c>
      <c r="EY5" s="182">
        <v>6542211494.2900009</v>
      </c>
      <c r="EZ5" s="182">
        <v>6522813191.2400007</v>
      </c>
      <c r="FA5" s="182">
        <v>6525557430.8699999</v>
      </c>
      <c r="FB5" s="182">
        <v>6520513860.2699995</v>
      </c>
      <c r="FC5" s="182">
        <v>6549536283.2199993</v>
      </c>
      <c r="FD5" s="182">
        <v>6550518815.9399996</v>
      </c>
      <c r="FE5" s="182">
        <v>6547512461.1799994</v>
      </c>
      <c r="FF5" s="182">
        <v>6555234506.6300001</v>
      </c>
      <c r="FG5" s="182">
        <v>6542997535.3000011</v>
      </c>
      <c r="FH5" s="182">
        <v>6556973280.4099998</v>
      </c>
      <c r="FI5" s="182">
        <v>6551725761.3400002</v>
      </c>
      <c r="FJ5" s="182">
        <v>6548648674.9300013</v>
      </c>
      <c r="FK5" s="182">
        <v>6551624073.5599985</v>
      </c>
      <c r="FL5" s="182">
        <v>6535417651.6300001</v>
      </c>
      <c r="FM5" s="182">
        <v>6563833693.9900007</v>
      </c>
      <c r="FN5" s="182">
        <v>6557587226.0700006</v>
      </c>
      <c r="FO5" s="229">
        <v>6524786147.7299995</v>
      </c>
      <c r="FP5" s="182">
        <v>6552251105.1199989</v>
      </c>
      <c r="FQ5" s="182">
        <v>6594423042.6000004</v>
      </c>
      <c r="FR5" s="182">
        <v>6568359617.1300011</v>
      </c>
      <c r="FS5" s="182">
        <v>6585949037.7700005</v>
      </c>
      <c r="FT5" s="182">
        <v>6577669614.4799995</v>
      </c>
      <c r="FU5" s="182">
        <v>6567996577.1799994</v>
      </c>
      <c r="FV5" s="182">
        <v>6579534384.8600006</v>
      </c>
      <c r="FW5" s="182">
        <v>6570708033.7300005</v>
      </c>
      <c r="FX5" s="182">
        <v>6583557479.7000008</v>
      </c>
      <c r="FY5" s="182">
        <v>6572632083.0600014</v>
      </c>
      <c r="FZ5" s="182">
        <v>6567739733.3700008</v>
      </c>
      <c r="GA5" s="182">
        <v>6593007834.9400005</v>
      </c>
      <c r="GB5" s="182">
        <v>6570455818.8100014</v>
      </c>
      <c r="GC5" s="182">
        <v>6590587620.2800007</v>
      </c>
      <c r="GD5" s="182">
        <v>6593761589.3800011</v>
      </c>
      <c r="GE5" s="182">
        <v>6603779358.1900005</v>
      </c>
      <c r="GF5" s="182">
        <v>6620413827.9899998</v>
      </c>
      <c r="GG5" s="182">
        <v>6590733895.9500008</v>
      </c>
      <c r="GH5" s="182">
        <v>6603343581.2199993</v>
      </c>
      <c r="GI5" s="182">
        <v>6603581077.0300007</v>
      </c>
      <c r="GJ5" s="225">
        <v>6596619428.5600004</v>
      </c>
      <c r="GK5" s="182">
        <v>6603474236.7999992</v>
      </c>
      <c r="GL5" s="182">
        <v>6603474236.7999992</v>
      </c>
    </row>
    <row r="6" spans="1:194" ht="19.5" customHeight="1" x14ac:dyDescent="0.2">
      <c r="B6" s="178" t="s">
        <v>149</v>
      </c>
      <c r="D6" s="230">
        <v>-42120371.859999999</v>
      </c>
      <c r="E6" s="231">
        <v>-41868459.420000009</v>
      </c>
      <c r="F6" s="183">
        <v>-42964703.420000017</v>
      </c>
      <c r="G6" s="183">
        <v>-43008739.99000001</v>
      </c>
      <c r="H6" s="183">
        <v>-43054458.789999992</v>
      </c>
      <c r="I6" s="183">
        <v>-43329279.460000001</v>
      </c>
      <c r="J6" s="183">
        <v>-43354444.140000008</v>
      </c>
      <c r="K6" s="183">
        <v>-43369601.140000001</v>
      </c>
      <c r="L6" s="183">
        <v>-43591393.640000001</v>
      </c>
      <c r="M6" s="183">
        <v>-43714030.409999996</v>
      </c>
      <c r="N6" s="183">
        <v>-43408910.140000001</v>
      </c>
      <c r="O6" s="183">
        <v>-43383779.32</v>
      </c>
      <c r="P6" s="183">
        <v>-43298490.820000015</v>
      </c>
      <c r="Q6" s="230">
        <v>-42473435.520000003</v>
      </c>
      <c r="R6" s="183">
        <v>-42343973.760000013</v>
      </c>
      <c r="S6" s="183">
        <v>-42595730.750000015</v>
      </c>
      <c r="T6" s="183">
        <v>-42614469.04999999</v>
      </c>
      <c r="U6" s="183">
        <v>-42595791.089999989</v>
      </c>
      <c r="V6" s="183">
        <v>-42502330.160000011</v>
      </c>
      <c r="W6" s="183">
        <v>-42562960.280000016</v>
      </c>
      <c r="X6" s="183">
        <v>-42578704.070000015</v>
      </c>
      <c r="Y6" s="183">
        <v>-42624362.060000002</v>
      </c>
      <c r="Z6" s="183">
        <v>-42685573.910000004</v>
      </c>
      <c r="AA6" s="183">
        <v>-42664192.330000006</v>
      </c>
      <c r="AB6" s="183">
        <v>-42745649.409999996</v>
      </c>
      <c r="AC6" s="183">
        <v>-42785183.29999999</v>
      </c>
      <c r="AD6" s="183">
        <v>-42895290.499999993</v>
      </c>
      <c r="AE6" s="183">
        <v>-42578292.299999997</v>
      </c>
      <c r="AF6" s="183">
        <v>-42594992.110000007</v>
      </c>
      <c r="AG6" s="183">
        <v>-42701948.81000001</v>
      </c>
      <c r="AH6" s="183">
        <v>-42760673.390000001</v>
      </c>
      <c r="AI6" s="183">
        <v>-42793924.070000008</v>
      </c>
      <c r="AJ6" s="183">
        <v>-42780854.259999998</v>
      </c>
      <c r="AK6" s="183">
        <v>-42748714.329999998</v>
      </c>
      <c r="AL6" s="183">
        <v>-42783380.060000002</v>
      </c>
      <c r="AM6" s="230">
        <v>-41989451</v>
      </c>
      <c r="AN6" s="183">
        <v>-41813416.030000009</v>
      </c>
      <c r="AO6" s="183">
        <v>-41818856.410000011</v>
      </c>
      <c r="AP6" s="183">
        <v>-41870463.169999994</v>
      </c>
      <c r="AQ6" s="183">
        <v>-41824779.619999997</v>
      </c>
      <c r="AR6" s="183">
        <v>-41837154.190000005</v>
      </c>
      <c r="AS6" s="183">
        <v>-41856729.610000007</v>
      </c>
      <c r="AT6" s="183">
        <v>-41856673.979999982</v>
      </c>
      <c r="AU6" s="183">
        <v>-41620884.730000004</v>
      </c>
      <c r="AV6" s="183">
        <v>-41841724.909999989</v>
      </c>
      <c r="AW6" s="183">
        <v>-41851475.370000005</v>
      </c>
      <c r="AX6" s="183">
        <v>-41858818.589999989</v>
      </c>
      <c r="AY6" s="183">
        <v>-41852673.429999992</v>
      </c>
      <c r="AZ6" s="183">
        <v>-41827572.720000014</v>
      </c>
      <c r="BA6" s="183">
        <v>-42003121.129999995</v>
      </c>
      <c r="BB6" s="183">
        <v>-42003806.030000001</v>
      </c>
      <c r="BC6" s="183">
        <v>-41913792.409999982</v>
      </c>
      <c r="BD6" s="183">
        <v>-41845530.579999991</v>
      </c>
      <c r="BE6" s="183">
        <v>-41707423.109999999</v>
      </c>
      <c r="BF6" s="183">
        <v>-41816270.359999985</v>
      </c>
      <c r="BG6" s="183">
        <v>-41647350.310000002</v>
      </c>
      <c r="BH6" s="183">
        <v>-41574825.86999999</v>
      </c>
      <c r="BI6" s="183">
        <v>-41423383.820000008</v>
      </c>
      <c r="BJ6" s="232">
        <v>-52052116.630000003</v>
      </c>
      <c r="BK6" s="233">
        <v>-40012092.99000001</v>
      </c>
      <c r="BL6" s="183">
        <v>-39911441.029999986</v>
      </c>
      <c r="BM6" s="183">
        <v>-39905234.220000014</v>
      </c>
      <c r="BN6" s="183">
        <v>-39651498.790000007</v>
      </c>
      <c r="BO6" s="183">
        <v>-39546461.410000004</v>
      </c>
      <c r="BP6" s="183">
        <v>-39498586.450000003</v>
      </c>
      <c r="BQ6" s="183">
        <v>-39385881.720000006</v>
      </c>
      <c r="BR6" s="183">
        <v>-39108365.049999997</v>
      </c>
      <c r="BS6" s="183">
        <v>-38972302.160000004</v>
      </c>
      <c r="BT6" s="183">
        <v>-38910107.529999994</v>
      </c>
      <c r="BU6" s="183">
        <v>-39000509.690000013</v>
      </c>
      <c r="BV6" s="183">
        <v>-39022178.810000002</v>
      </c>
      <c r="BW6" s="183">
        <v>-39010990.439999998</v>
      </c>
      <c r="BX6" s="183">
        <v>-39015372.690000005</v>
      </c>
      <c r="BY6" s="183">
        <v>-38973449.539999992</v>
      </c>
      <c r="BZ6" s="183">
        <v>-39124355.530000001</v>
      </c>
      <c r="CA6" s="183">
        <v>-39196908.890000001</v>
      </c>
      <c r="CB6" s="183">
        <v>-39222272.469999991</v>
      </c>
      <c r="CC6" s="183">
        <v>-39179056.420000009</v>
      </c>
      <c r="CD6" s="183">
        <v>-39244013.36999999</v>
      </c>
      <c r="CE6" s="231">
        <v>-50711697.859999999</v>
      </c>
      <c r="CF6" s="183">
        <v>-38838130.769999996</v>
      </c>
      <c r="CG6" s="183">
        <v>-38943489.920000002</v>
      </c>
      <c r="CH6" s="183">
        <v>-39104264.980000004</v>
      </c>
      <c r="CI6" s="183">
        <v>-39115394.399999999</v>
      </c>
      <c r="CJ6" s="183">
        <v>-39359361.519999996</v>
      </c>
      <c r="CK6" s="183">
        <v>-39461578.890000001</v>
      </c>
      <c r="CL6" s="183">
        <v>-39518154.590000004</v>
      </c>
      <c r="CM6" s="183">
        <v>-39578064.650000006</v>
      </c>
      <c r="CN6" s="183">
        <v>-39532898.68999999</v>
      </c>
      <c r="CO6" s="183">
        <v>-39877545.68999999</v>
      </c>
      <c r="CP6" s="183">
        <v>-40006910.380000003</v>
      </c>
      <c r="CQ6" s="183">
        <v>-40084806.57</v>
      </c>
      <c r="CR6" s="183">
        <v>-40127285.609999999</v>
      </c>
      <c r="CS6" s="183">
        <v>-40233312.959999986</v>
      </c>
      <c r="CT6" s="183">
        <v>-40589682.959999993</v>
      </c>
      <c r="CU6" s="183">
        <v>-40716923.880000003</v>
      </c>
      <c r="CV6" s="183">
        <v>-40754188.699999996</v>
      </c>
      <c r="CW6" s="183">
        <v>-40812012.569999993</v>
      </c>
      <c r="CX6" s="183">
        <v>-40920099.910000011</v>
      </c>
      <c r="CY6" s="183">
        <v>-41193134</v>
      </c>
      <c r="CZ6" s="183">
        <v>-41335860.409999982</v>
      </c>
      <c r="DA6" s="183">
        <v>-41404873.160000011</v>
      </c>
      <c r="DB6" s="231">
        <v>-52821387.450000003</v>
      </c>
      <c r="DC6" s="183">
        <v>-40583589.560000002</v>
      </c>
      <c r="DD6" s="183">
        <v>-40516570.86999999</v>
      </c>
      <c r="DE6" s="183">
        <v>-40976188.25999999</v>
      </c>
      <c r="DF6" s="183">
        <v>-41116960.060000002</v>
      </c>
      <c r="DG6" s="183">
        <v>-41192904.010000005</v>
      </c>
      <c r="DH6" s="183">
        <v>-41121186.829999998</v>
      </c>
      <c r="DI6" s="183">
        <v>-41003457.11999999</v>
      </c>
      <c r="DJ6" s="183">
        <v>-41017570.289999999</v>
      </c>
      <c r="DK6" s="183">
        <v>-41045626.840000004</v>
      </c>
      <c r="DL6" s="183">
        <v>-40993973.960000001</v>
      </c>
      <c r="DM6" s="183">
        <v>-40912609.600000001</v>
      </c>
      <c r="DN6" s="183">
        <v>-41002611.079999991</v>
      </c>
      <c r="DO6" s="183">
        <v>-41091862.249999993</v>
      </c>
      <c r="DP6" s="183">
        <v>-41124701.510000005</v>
      </c>
      <c r="DQ6" s="183">
        <v>-41185121.570000015</v>
      </c>
      <c r="DR6" s="183">
        <v>-41160625.82</v>
      </c>
      <c r="DS6" s="183">
        <v>-41337444.880000003</v>
      </c>
      <c r="DT6" s="183">
        <v>-41427895.550000004</v>
      </c>
      <c r="DU6" s="183">
        <v>-41477592.730000012</v>
      </c>
      <c r="DV6" s="183">
        <v>-41513983.470000006</v>
      </c>
      <c r="DW6" s="183">
        <v>-41141232.140000008</v>
      </c>
      <c r="DX6" s="231">
        <v>-52432141.640000001</v>
      </c>
      <c r="DY6" s="183">
        <v>-39953017.749999993</v>
      </c>
      <c r="DZ6" s="183">
        <v>-40056355.430000007</v>
      </c>
      <c r="EA6" s="183">
        <v>-40125966.280000009</v>
      </c>
      <c r="EB6" s="183">
        <v>-40113904.420000002</v>
      </c>
      <c r="EC6" s="183">
        <v>-40127668.919999994</v>
      </c>
      <c r="ED6" s="183">
        <v>-40322739.630000003</v>
      </c>
      <c r="EE6" s="183">
        <v>-40482228.519999996</v>
      </c>
      <c r="EF6" s="183">
        <v>-40598586.550000004</v>
      </c>
      <c r="EG6" s="183">
        <v>-40639059.060000002</v>
      </c>
      <c r="EH6" s="183">
        <v>-40734006.850000009</v>
      </c>
      <c r="EI6" s="183">
        <v>-40841821.730000019</v>
      </c>
      <c r="EJ6" s="183">
        <v>-40776305.900000006</v>
      </c>
      <c r="EK6" s="183">
        <v>-40748700.789999992</v>
      </c>
      <c r="EL6" s="183">
        <v>-40771859.359999999</v>
      </c>
      <c r="EM6" s="183">
        <v>-40805033.329999998</v>
      </c>
      <c r="EN6" s="183">
        <v>-40914347.580000021</v>
      </c>
      <c r="EO6" s="183">
        <v>-41019860.550000012</v>
      </c>
      <c r="EP6" s="183">
        <v>-41036203.680000007</v>
      </c>
      <c r="EQ6" s="183">
        <v>-40957070.489999995</v>
      </c>
      <c r="ER6" s="183">
        <v>-40893809.689999998</v>
      </c>
      <c r="ES6" s="230">
        <v>-52229686.170000002</v>
      </c>
      <c r="ET6" s="183">
        <v>-39857930.480000004</v>
      </c>
      <c r="EU6" s="183">
        <v>-39890077.399999999</v>
      </c>
      <c r="EV6" s="183">
        <v>-39870062.549999997</v>
      </c>
      <c r="EW6" s="183">
        <v>-39874947.290000014</v>
      </c>
      <c r="EX6" s="183">
        <v>-39809791.389999993</v>
      </c>
      <c r="EY6" s="183">
        <v>-39909640.799999997</v>
      </c>
      <c r="EZ6" s="183">
        <v>-39974990.769999996</v>
      </c>
      <c r="FA6" s="183">
        <v>-39443581.440000005</v>
      </c>
      <c r="FB6" s="183">
        <v>-39739213.870000012</v>
      </c>
      <c r="FC6" s="183">
        <v>-39829160.24000001</v>
      </c>
      <c r="FD6" s="183">
        <v>-39876894.019999996</v>
      </c>
      <c r="FE6" s="183">
        <v>-39803204.350000016</v>
      </c>
      <c r="FF6" s="183">
        <v>-39819912.780000009</v>
      </c>
      <c r="FG6" s="183">
        <v>-40031402.900000006</v>
      </c>
      <c r="FH6" s="183">
        <v>-40021690.920000002</v>
      </c>
      <c r="FI6" s="183">
        <v>-40126013.11999999</v>
      </c>
      <c r="FJ6" s="183">
        <v>-40104920.32</v>
      </c>
      <c r="FK6" s="183">
        <v>-40116139.940000013</v>
      </c>
      <c r="FL6" s="183">
        <v>-40301648.70000001</v>
      </c>
      <c r="FM6" s="183">
        <v>-40399146.100000001</v>
      </c>
      <c r="FN6" s="183">
        <v>-40362130.800000012</v>
      </c>
      <c r="FO6" s="234">
        <v>-51580013.93</v>
      </c>
      <c r="FP6" s="183">
        <v>-39450204.880000003</v>
      </c>
      <c r="FQ6" s="183">
        <v>-39479990.989999995</v>
      </c>
      <c r="FR6" s="183">
        <v>-39856298.299999997</v>
      </c>
      <c r="FS6" s="183">
        <v>-39991522.61999999</v>
      </c>
      <c r="FT6" s="183">
        <v>-40106250.469999991</v>
      </c>
      <c r="FU6" s="183">
        <v>-40161868.86999999</v>
      </c>
      <c r="FV6" s="183">
        <v>-39880869.769999996</v>
      </c>
      <c r="FW6" s="183">
        <v>-40181941.400000006</v>
      </c>
      <c r="FX6" s="183">
        <v>-40317960.809999995</v>
      </c>
      <c r="FY6" s="183">
        <v>-40411459.210000008</v>
      </c>
      <c r="FZ6" s="183">
        <v>-40510558.800000012</v>
      </c>
      <c r="GA6" s="183">
        <v>-40631926.380000003</v>
      </c>
      <c r="GB6" s="183">
        <v>-41100778.960000001</v>
      </c>
      <c r="GC6" s="183">
        <v>-41241325.959999993</v>
      </c>
      <c r="GD6" s="183">
        <v>-41368191.399999999</v>
      </c>
      <c r="GE6" s="183">
        <v>-41458672.519999988</v>
      </c>
      <c r="GF6" s="183">
        <v>-41576091.779999994</v>
      </c>
      <c r="GG6" s="183">
        <v>-42583200.359999999</v>
      </c>
      <c r="GH6" s="183">
        <v>-42692226.490000002</v>
      </c>
      <c r="GI6" s="183">
        <v>-42822673.86999999</v>
      </c>
      <c r="GJ6" s="230">
        <v>-54285439.420000002</v>
      </c>
      <c r="GK6" s="183">
        <v>-42203788.780000001</v>
      </c>
      <c r="GL6" s="183">
        <v>-42203788.780000001</v>
      </c>
    </row>
    <row r="7" spans="1:194" s="187" customFormat="1" ht="14.25" customHeight="1" x14ac:dyDescent="0.2">
      <c r="A7" s="181" t="s">
        <v>214</v>
      </c>
      <c r="B7" s="178"/>
      <c r="C7" s="178"/>
      <c r="D7" s="225"/>
      <c r="E7" s="226">
        <v>-41324077.780000001</v>
      </c>
      <c r="F7" s="186">
        <v>-20218750.350000001</v>
      </c>
      <c r="G7" s="186">
        <v>-19233420</v>
      </c>
      <c r="H7" s="186">
        <v>-35884407</v>
      </c>
      <c r="I7" s="186">
        <v>-36510326.009999998</v>
      </c>
      <c r="J7" s="186">
        <v>-18763147</v>
      </c>
      <c r="K7" s="186">
        <v>-27916583</v>
      </c>
      <c r="L7" s="186">
        <v>-28173884</v>
      </c>
      <c r="M7" s="186">
        <v>-29119257</v>
      </c>
      <c r="N7" s="186">
        <v>-22625891</v>
      </c>
      <c r="O7" s="186">
        <v>-24364835.829999998</v>
      </c>
      <c r="P7" s="186">
        <v>-28734663.52</v>
      </c>
      <c r="Q7" s="235"/>
      <c r="R7" s="186">
        <v>-72220746.230000004</v>
      </c>
      <c r="S7" s="186">
        <v>-49531983.579999998</v>
      </c>
      <c r="T7" s="186">
        <v>-39256189.149999999</v>
      </c>
      <c r="U7" s="186">
        <v>-27080414.640000001</v>
      </c>
      <c r="V7" s="186">
        <v>-24371165.66</v>
      </c>
      <c r="W7" s="186">
        <v>-32857913.239999998</v>
      </c>
      <c r="X7" s="186">
        <v>-30799185.75</v>
      </c>
      <c r="Y7" s="186">
        <v>-30045114.050000001</v>
      </c>
      <c r="Z7" s="186">
        <v>-20965434.91</v>
      </c>
      <c r="AA7" s="186">
        <v>-23170527.140000001</v>
      </c>
      <c r="AB7" s="186">
        <v>-29981536.460000001</v>
      </c>
      <c r="AC7" s="186">
        <v>-41438582.490000002</v>
      </c>
      <c r="AD7" s="186">
        <v>-21293779.550000001</v>
      </c>
      <c r="AE7" s="186">
        <v>-22174285.329999998</v>
      </c>
      <c r="AF7" s="186">
        <v>-24576335.899999999</v>
      </c>
      <c r="AG7" s="186">
        <v>-32718380.600000001</v>
      </c>
      <c r="AH7" s="186">
        <v>-29533349.649999999</v>
      </c>
      <c r="AI7" s="186">
        <v>-25958305.399999999</v>
      </c>
      <c r="AJ7" s="186">
        <v>-25434885.899999999</v>
      </c>
      <c r="AK7" s="186">
        <v>-38249289</v>
      </c>
      <c r="AL7" s="186">
        <v>-26508085.890000001</v>
      </c>
      <c r="AM7" s="225"/>
      <c r="AN7" s="186">
        <v>-50737045.950000003</v>
      </c>
      <c r="AO7" s="186">
        <v>-43326724.799999997</v>
      </c>
      <c r="AP7" s="186">
        <v>-41519506.920000002</v>
      </c>
      <c r="AQ7" s="186">
        <v>-33920443.890000001</v>
      </c>
      <c r="AR7" s="186">
        <v>-30495161.07</v>
      </c>
      <c r="AS7" s="186">
        <v>-21120066.699999999</v>
      </c>
      <c r="AT7" s="186">
        <v>-23742710.620000001</v>
      </c>
      <c r="AU7" s="186">
        <v>-19132798</v>
      </c>
      <c r="AV7" s="186">
        <v>-34445897.049999997</v>
      </c>
      <c r="AW7" s="186">
        <v>-32547586</v>
      </c>
      <c r="AX7" s="186">
        <v>-21518406.23</v>
      </c>
      <c r="AY7" s="186">
        <v>-30778538.940000001</v>
      </c>
      <c r="AZ7" s="186">
        <v>-27846953.670000002</v>
      </c>
      <c r="BA7" s="186">
        <v>-28155812.239999998</v>
      </c>
      <c r="BB7" s="186">
        <v>-29702480</v>
      </c>
      <c r="BC7" s="186">
        <v>-22148853.170000002</v>
      </c>
      <c r="BD7" s="186">
        <v>-22297194.5</v>
      </c>
      <c r="BE7" s="186">
        <v>-24228339.16</v>
      </c>
      <c r="BF7" s="186">
        <v>-34226009.030000001</v>
      </c>
      <c r="BG7" s="186">
        <v>-33499538.239999998</v>
      </c>
      <c r="BH7" s="186">
        <v>-29117762.760000002</v>
      </c>
      <c r="BI7" s="186">
        <v>-29315488.25</v>
      </c>
      <c r="BJ7" s="227"/>
      <c r="BK7" s="236">
        <v>-73666502.519999996</v>
      </c>
      <c r="BL7" s="186">
        <v>-55058526.539999999</v>
      </c>
      <c r="BM7" s="186">
        <v>-42591279.100000001</v>
      </c>
      <c r="BN7" s="186">
        <v>-28584926.010000002</v>
      </c>
      <c r="BO7" s="186">
        <v>-24627842.030000001</v>
      </c>
      <c r="BP7" s="186">
        <v>-46303343</v>
      </c>
      <c r="BQ7" s="186">
        <v>-37975199</v>
      </c>
      <c r="BR7" s="186">
        <v>-24377261.5</v>
      </c>
      <c r="BS7" s="186">
        <v>-25567789</v>
      </c>
      <c r="BT7" s="186">
        <v>-28399691.870000001</v>
      </c>
      <c r="BU7" s="186">
        <v>-50675371.119999997</v>
      </c>
      <c r="BV7" s="186">
        <v>-42349978.649999999</v>
      </c>
      <c r="BW7" s="186">
        <v>-26405733.690000001</v>
      </c>
      <c r="BX7" s="186">
        <v>-29433666.149999999</v>
      </c>
      <c r="BY7" s="186">
        <v>-24831887.620000001</v>
      </c>
      <c r="BZ7" s="186">
        <v>-34155814.32</v>
      </c>
      <c r="CA7" s="186">
        <v>-39885068.520000003</v>
      </c>
      <c r="CB7" s="186">
        <v>-27091412.109999999</v>
      </c>
      <c r="CC7" s="186">
        <v>-33783864.009999998</v>
      </c>
      <c r="CD7" s="186"/>
      <c r="CE7" s="226">
        <v>0</v>
      </c>
      <c r="CF7" s="186">
        <v>-54151479.710000001</v>
      </c>
      <c r="CG7" s="186">
        <v>-45675512.770000003</v>
      </c>
      <c r="CH7" s="186">
        <v>-39744249.25</v>
      </c>
      <c r="CI7" s="186">
        <v>-36738640.399999999</v>
      </c>
      <c r="CJ7" s="186">
        <v>-35374385.869999997</v>
      </c>
      <c r="CK7" s="186">
        <v>-41067816.060000002</v>
      </c>
      <c r="CL7" s="186">
        <v>-22782568.050000001</v>
      </c>
      <c r="CM7" s="186">
        <v>-28476424.559999999</v>
      </c>
      <c r="CN7" s="186">
        <v>-29540439.41</v>
      </c>
      <c r="CO7" s="186">
        <v>-37330492.740000002</v>
      </c>
      <c r="CP7" s="186">
        <v>-39134182.950000003</v>
      </c>
      <c r="CQ7" s="186">
        <v>-32093918.460000001</v>
      </c>
      <c r="CR7" s="186">
        <v>-27611657.09</v>
      </c>
      <c r="CS7" s="186">
        <v>-26853154.850000001</v>
      </c>
      <c r="CT7" s="186">
        <v>-43355298.079999998</v>
      </c>
      <c r="CU7" s="186">
        <v>-35560013.039999999</v>
      </c>
      <c r="CV7" s="186">
        <v>-29180479.039999999</v>
      </c>
      <c r="CW7" s="186">
        <v>-23437582.359999999</v>
      </c>
      <c r="CX7" s="186">
        <v>-28362164.170000002</v>
      </c>
      <c r="CY7" s="186">
        <v>-36032951.869999997</v>
      </c>
      <c r="CZ7" s="186">
        <v>-34265872.93</v>
      </c>
      <c r="DA7" s="186">
        <v>-29310259.059999999</v>
      </c>
      <c r="DB7" s="226"/>
      <c r="DC7" s="186">
        <v>-44698753.850000001</v>
      </c>
      <c r="DD7" s="186">
        <v>-47752498.979999997</v>
      </c>
      <c r="DE7" s="186">
        <v>-50901550.700000003</v>
      </c>
      <c r="DF7" s="186">
        <v>-38639744.560000002</v>
      </c>
      <c r="DG7" s="186">
        <v>-27051483.289999999</v>
      </c>
      <c r="DH7" s="186">
        <v>-41203539.829999998</v>
      </c>
      <c r="DI7" s="186">
        <v>-43689647.579999998</v>
      </c>
      <c r="DJ7" s="186">
        <v>-31536218.719999999</v>
      </c>
      <c r="DK7" s="186">
        <v>-24892127.949999999</v>
      </c>
      <c r="DL7" s="186">
        <v>-25413702.41</v>
      </c>
      <c r="DM7" s="186">
        <v>-36156981.289999999</v>
      </c>
      <c r="DN7" s="186">
        <v>-35187078.829999998</v>
      </c>
      <c r="DO7" s="186">
        <v>-36506685.469999999</v>
      </c>
      <c r="DP7" s="186">
        <v>-24799624.359999999</v>
      </c>
      <c r="DQ7" s="186">
        <v>-23185188.59</v>
      </c>
      <c r="DR7" s="186">
        <v>-19241613.440000001</v>
      </c>
      <c r="DS7" s="186">
        <v>-35101392.609999999</v>
      </c>
      <c r="DT7" s="186">
        <v>-36306533.07</v>
      </c>
      <c r="DU7" s="186">
        <v>-33128117.190000001</v>
      </c>
      <c r="DV7" s="186">
        <v>-25182164.25</v>
      </c>
      <c r="DW7" s="186">
        <v>-38988529.479999997</v>
      </c>
      <c r="DX7" s="226"/>
      <c r="DY7" s="186">
        <v>-64496152.57</v>
      </c>
      <c r="DZ7" s="186">
        <v>-51084501.57</v>
      </c>
      <c r="EA7" s="186">
        <v>-40714078.719999999</v>
      </c>
      <c r="EB7" s="186">
        <v>-29482336.120000001</v>
      </c>
      <c r="EC7" s="186">
        <v>-34205962.960000001</v>
      </c>
      <c r="ED7" s="186">
        <v>-32563027.420000002</v>
      </c>
      <c r="EE7" s="186">
        <v>-50937493.210000001</v>
      </c>
      <c r="EF7" s="186">
        <v>-26621269.57</v>
      </c>
      <c r="EG7" s="186">
        <v>-26027959.760000002</v>
      </c>
      <c r="EH7" s="186">
        <v>-43284881.439999998</v>
      </c>
      <c r="EI7" s="186">
        <v>-45975328.130000003</v>
      </c>
      <c r="EJ7" s="186">
        <v>-26347556</v>
      </c>
      <c r="EK7" s="186">
        <v>-24160272.050000001</v>
      </c>
      <c r="EL7" s="186">
        <v>-23376624.02</v>
      </c>
      <c r="EM7" s="186">
        <v>-36074727.549999997</v>
      </c>
      <c r="EN7" s="186">
        <v>-37055088.630000003</v>
      </c>
      <c r="EO7" s="186">
        <v>-32532047.789999999</v>
      </c>
      <c r="EP7" s="186">
        <v>-27492388.699999999</v>
      </c>
      <c r="EQ7" s="186">
        <v>-28220897.559999999</v>
      </c>
      <c r="ER7" s="186">
        <v>-38774846.060000002</v>
      </c>
      <c r="ES7" s="225"/>
      <c r="ET7" s="186">
        <v>-60399123.200000003</v>
      </c>
      <c r="EU7" s="186">
        <v>-49040105.149999999</v>
      </c>
      <c r="EV7" s="186">
        <v>-41741864.770000003</v>
      </c>
      <c r="EW7" s="186">
        <v>-30329336.399999999</v>
      </c>
      <c r="EX7" s="186">
        <v>-35345206.600000001</v>
      </c>
      <c r="EY7" s="186">
        <v>-39394591.579999998</v>
      </c>
      <c r="EZ7" s="186">
        <v>-25950060.48</v>
      </c>
      <c r="FA7" s="186">
        <v>-19320610.32</v>
      </c>
      <c r="FB7" s="186">
        <v>-39571785.359999999</v>
      </c>
      <c r="FC7" s="186">
        <v>-44059707.859999999</v>
      </c>
      <c r="FD7" s="186">
        <v>-46967398.340000004</v>
      </c>
      <c r="FE7" s="186">
        <v>-32943194.219999999</v>
      </c>
      <c r="FF7" s="186">
        <v>-23105220.260000002</v>
      </c>
      <c r="FG7" s="186">
        <v>-42224203.979999997</v>
      </c>
      <c r="FH7" s="186">
        <v>-35066611.170000002</v>
      </c>
      <c r="FI7" s="186">
        <v>-24090093.120000001</v>
      </c>
      <c r="FJ7" s="186">
        <v>-22405768.629999999</v>
      </c>
      <c r="FK7" s="186">
        <v>-21772306.440000001</v>
      </c>
      <c r="FL7" s="186">
        <v>-43304001</v>
      </c>
      <c r="FM7" s="186">
        <v>-36860486.340000004</v>
      </c>
      <c r="FN7" s="186">
        <v>-30178614.289999999</v>
      </c>
      <c r="FO7" s="229"/>
      <c r="FP7" s="186">
        <v>-45920957.789999999</v>
      </c>
      <c r="FQ7" s="186">
        <v>-51877069.75</v>
      </c>
      <c r="FR7" s="186">
        <v>-40100102.789999999</v>
      </c>
      <c r="FS7" s="186">
        <v>-37541444.350000001</v>
      </c>
      <c r="FT7" s="186">
        <v>-33297154.870000001</v>
      </c>
      <c r="FU7" s="186">
        <v>-25391620.199999999</v>
      </c>
      <c r="FV7" s="186">
        <v>-28011181.739999998</v>
      </c>
      <c r="FW7" s="186">
        <v>-41002475.049999997</v>
      </c>
      <c r="FX7" s="186">
        <v>-36919769.630000003</v>
      </c>
      <c r="FY7" s="186">
        <v>-30913202.109999999</v>
      </c>
      <c r="FZ7" s="186">
        <v>-22311795.050000001</v>
      </c>
      <c r="GA7" s="186">
        <v>-41154156.07</v>
      </c>
      <c r="GB7" s="186">
        <v>-72115293.590000004</v>
      </c>
      <c r="GC7" s="186">
        <v>-35631423.920000002</v>
      </c>
      <c r="GD7" s="186">
        <v>-32852246.07</v>
      </c>
      <c r="GE7" s="186">
        <v>-32828930.850000001</v>
      </c>
      <c r="GF7" s="186">
        <v>-31879263.75</v>
      </c>
      <c r="GG7" s="186">
        <v>-45643231.479999997</v>
      </c>
      <c r="GH7" s="186">
        <v>-35646553.469999999</v>
      </c>
      <c r="GI7" s="186">
        <v>-27060457.050000001</v>
      </c>
      <c r="GJ7" s="225">
        <v>0</v>
      </c>
      <c r="GK7" s="186">
        <v>-33387890.190000001</v>
      </c>
      <c r="GL7" s="186">
        <v>-33387890.190000001</v>
      </c>
    </row>
    <row r="8" spans="1:194" ht="19.5" customHeight="1" x14ac:dyDescent="0.2">
      <c r="B8" s="178" t="s">
        <v>185</v>
      </c>
      <c r="D8" s="230"/>
      <c r="E8" s="231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37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30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K8" s="217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38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38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26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37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39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37"/>
      <c r="GK8" s="205"/>
      <c r="GL8" s="205"/>
    </row>
    <row r="9" spans="1:194" x14ac:dyDescent="0.2">
      <c r="B9" s="181" t="s">
        <v>186</v>
      </c>
      <c r="D9" s="225">
        <v>0</v>
      </c>
      <c r="E9" s="226">
        <v>0</v>
      </c>
      <c r="F9" s="182">
        <v>0</v>
      </c>
      <c r="G9" s="182">
        <v>0</v>
      </c>
      <c r="H9" s="182">
        <v>57000000</v>
      </c>
      <c r="I9" s="182">
        <v>57000000</v>
      </c>
      <c r="J9" s="182">
        <v>57000000</v>
      </c>
      <c r="K9" s="182">
        <v>57000000</v>
      </c>
      <c r="L9" s="182">
        <v>57000000</v>
      </c>
      <c r="M9" s="182">
        <v>57000000</v>
      </c>
      <c r="N9" s="182">
        <v>57000000</v>
      </c>
      <c r="O9" s="182">
        <v>57000000</v>
      </c>
      <c r="P9" s="182">
        <v>57000000</v>
      </c>
      <c r="Q9" s="225">
        <v>67000000</v>
      </c>
      <c r="R9" s="182">
        <v>67000000</v>
      </c>
      <c r="S9" s="182">
        <v>77000000</v>
      </c>
      <c r="T9" s="182">
        <v>77000000</v>
      </c>
      <c r="U9" s="182">
        <v>155000000</v>
      </c>
      <c r="V9" s="182">
        <v>155000000</v>
      </c>
      <c r="W9" s="182">
        <v>155000000</v>
      </c>
      <c r="X9" s="182">
        <v>155000000</v>
      </c>
      <c r="Y9" s="182">
        <v>155000000</v>
      </c>
      <c r="Z9" s="182">
        <v>155000000</v>
      </c>
      <c r="AA9" s="182">
        <v>155000000</v>
      </c>
      <c r="AB9" s="182">
        <v>155000000</v>
      </c>
      <c r="AC9" s="182">
        <v>155000000</v>
      </c>
      <c r="AD9" s="182">
        <v>155000000</v>
      </c>
      <c r="AE9" s="182">
        <v>155000000</v>
      </c>
      <c r="AF9" s="182">
        <v>155000000</v>
      </c>
      <c r="AG9" s="182">
        <v>145000000</v>
      </c>
      <c r="AH9" s="182">
        <v>145000000</v>
      </c>
      <c r="AI9" s="182">
        <v>145000000</v>
      </c>
      <c r="AJ9" s="182">
        <v>145000000</v>
      </c>
      <c r="AK9" s="182">
        <v>145000000</v>
      </c>
      <c r="AL9" s="182">
        <f>145000000+10000000+37979.19</f>
        <v>155037979.19</v>
      </c>
      <c r="AM9" s="225">
        <f>145000000+215349.04+10000000</f>
        <v>155215349.03999999</v>
      </c>
      <c r="AN9" s="182">
        <f>145000000+37979.19+10000000</f>
        <v>155037979.19</v>
      </c>
      <c r="AO9" s="182">
        <v>135000000</v>
      </c>
      <c r="AP9" s="182">
        <v>135000000</v>
      </c>
      <c r="AQ9" s="182">
        <v>135000000</v>
      </c>
      <c r="AR9" s="182">
        <v>57000000</v>
      </c>
      <c r="AS9" s="182">
        <v>57000000</v>
      </c>
      <c r="AT9" s="182">
        <v>57000000</v>
      </c>
      <c r="AU9" s="182">
        <v>57000000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227">
        <v>0</v>
      </c>
      <c r="BK9" s="228">
        <v>0</v>
      </c>
      <c r="BL9" s="182">
        <v>0</v>
      </c>
      <c r="BM9" s="182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2">
        <v>10000000</v>
      </c>
      <c r="BU9" s="182">
        <v>10000000</v>
      </c>
      <c r="BV9" s="182">
        <v>10000000</v>
      </c>
      <c r="BW9" s="182">
        <v>10000000</v>
      </c>
      <c r="BX9" s="182">
        <v>10000000</v>
      </c>
      <c r="BY9" s="182">
        <v>10000000</v>
      </c>
      <c r="BZ9" s="182">
        <v>10000000</v>
      </c>
      <c r="CA9" s="182">
        <v>10000000</v>
      </c>
      <c r="CB9" s="182">
        <v>10000000</v>
      </c>
      <c r="CC9" s="182">
        <v>10000000</v>
      </c>
      <c r="CD9" s="182">
        <v>0</v>
      </c>
      <c r="CE9" s="226">
        <v>0</v>
      </c>
      <c r="CF9" s="182">
        <v>0</v>
      </c>
      <c r="CG9" s="182">
        <v>0</v>
      </c>
      <c r="CH9" s="182">
        <v>0</v>
      </c>
      <c r="CI9" s="182">
        <v>0</v>
      </c>
      <c r="CJ9" s="182">
        <v>0</v>
      </c>
      <c r="CK9" s="182">
        <v>0</v>
      </c>
      <c r="CL9" s="182">
        <v>0</v>
      </c>
      <c r="CM9" s="182">
        <v>0</v>
      </c>
      <c r="CN9" s="182">
        <v>0</v>
      </c>
      <c r="CO9" s="182">
        <v>0</v>
      </c>
      <c r="CP9" s="182">
        <v>0</v>
      </c>
      <c r="CQ9" s="182">
        <v>0</v>
      </c>
      <c r="CR9" s="182">
        <v>0</v>
      </c>
      <c r="CS9" s="182">
        <v>0</v>
      </c>
      <c r="CT9" s="182">
        <v>0</v>
      </c>
      <c r="CU9" s="182">
        <v>0</v>
      </c>
      <c r="CV9" s="182">
        <v>0</v>
      </c>
      <c r="CW9" s="182">
        <v>0</v>
      </c>
      <c r="CX9" s="182">
        <v>0</v>
      </c>
      <c r="CY9" s="182">
        <v>0</v>
      </c>
      <c r="CZ9" s="182">
        <v>0</v>
      </c>
      <c r="DA9" s="182">
        <v>0</v>
      </c>
      <c r="DB9" s="226">
        <v>0</v>
      </c>
      <c r="DC9" s="182">
        <v>0</v>
      </c>
      <c r="DD9" s="182">
        <v>0</v>
      </c>
      <c r="DE9" s="182">
        <v>0</v>
      </c>
      <c r="DF9" s="182">
        <v>0</v>
      </c>
      <c r="DG9" s="182">
        <v>0</v>
      </c>
      <c r="DH9" s="182">
        <v>0</v>
      </c>
      <c r="DI9" s="182">
        <v>0</v>
      </c>
      <c r="DJ9" s="182">
        <v>0</v>
      </c>
      <c r="DK9" s="182">
        <v>0</v>
      </c>
      <c r="DL9" s="182">
        <v>0</v>
      </c>
      <c r="DM9" s="182">
        <v>0</v>
      </c>
      <c r="DN9" s="182">
        <v>0</v>
      </c>
      <c r="DO9" s="182">
        <v>0</v>
      </c>
      <c r="DP9" s="182">
        <v>0</v>
      </c>
      <c r="DQ9" s="182">
        <v>0</v>
      </c>
      <c r="DR9" s="182">
        <v>0</v>
      </c>
      <c r="DS9" s="182">
        <v>0</v>
      </c>
      <c r="DT9" s="182">
        <v>0</v>
      </c>
      <c r="DU9" s="182">
        <v>0</v>
      </c>
      <c r="DV9" s="182">
        <v>0</v>
      </c>
      <c r="DW9" s="182">
        <v>0</v>
      </c>
      <c r="DX9" s="226">
        <v>0</v>
      </c>
      <c r="DY9" s="182">
        <v>0</v>
      </c>
      <c r="DZ9" s="182">
        <v>0</v>
      </c>
      <c r="EA9" s="182">
        <v>0</v>
      </c>
      <c r="EB9" s="182">
        <v>0</v>
      </c>
      <c r="EC9" s="182">
        <v>0</v>
      </c>
      <c r="ED9" s="182">
        <v>0</v>
      </c>
      <c r="EE9" s="182">
        <v>0</v>
      </c>
      <c r="EF9" s="182">
        <v>0</v>
      </c>
      <c r="EG9" s="182">
        <v>0</v>
      </c>
      <c r="EH9" s="182">
        <v>0</v>
      </c>
      <c r="EI9" s="182">
        <v>0</v>
      </c>
      <c r="EJ9" s="182">
        <v>0</v>
      </c>
      <c r="EK9" s="182">
        <v>0</v>
      </c>
      <c r="EL9" s="182">
        <v>0</v>
      </c>
      <c r="EM9" s="182">
        <v>0</v>
      </c>
      <c r="EN9" s="182">
        <v>0</v>
      </c>
      <c r="EO9" s="182">
        <v>0</v>
      </c>
      <c r="EP9" s="182">
        <v>0</v>
      </c>
      <c r="EQ9" s="182">
        <v>0</v>
      </c>
      <c r="ER9" s="182">
        <v>0</v>
      </c>
      <c r="ES9" s="225"/>
      <c r="ET9" s="182">
        <v>0</v>
      </c>
      <c r="EU9" s="182">
        <v>0</v>
      </c>
      <c r="EV9" s="182">
        <v>0</v>
      </c>
      <c r="EW9" s="182">
        <v>0</v>
      </c>
      <c r="EX9" s="182">
        <v>0</v>
      </c>
      <c r="EY9" s="182">
        <v>0</v>
      </c>
      <c r="EZ9" s="182">
        <v>0</v>
      </c>
      <c r="FA9" s="182">
        <v>0</v>
      </c>
      <c r="FB9" s="182">
        <v>0</v>
      </c>
      <c r="FC9" s="182">
        <v>0</v>
      </c>
      <c r="FD9" s="182">
        <v>0</v>
      </c>
      <c r="FE9" s="182">
        <v>0</v>
      </c>
      <c r="FF9" s="182">
        <v>0</v>
      </c>
      <c r="FG9" s="182">
        <v>0</v>
      </c>
      <c r="FH9" s="182">
        <v>0</v>
      </c>
      <c r="FI9" s="182">
        <v>0</v>
      </c>
      <c r="FJ9" s="182">
        <v>0</v>
      </c>
      <c r="FK9" s="182">
        <v>0</v>
      </c>
      <c r="FL9" s="182">
        <v>0</v>
      </c>
      <c r="FM9" s="182">
        <v>0</v>
      </c>
      <c r="FN9" s="182">
        <v>0</v>
      </c>
      <c r="FO9" s="229"/>
      <c r="FP9" s="182">
        <v>0</v>
      </c>
      <c r="FQ9" s="182">
        <v>0</v>
      </c>
      <c r="FR9" s="182">
        <v>0</v>
      </c>
      <c r="FS9" s="182">
        <v>0</v>
      </c>
      <c r="FT9" s="182">
        <v>0</v>
      </c>
      <c r="FU9" s="182">
        <v>0</v>
      </c>
      <c r="FV9" s="182">
        <v>0</v>
      </c>
      <c r="FW9" s="182">
        <v>0</v>
      </c>
      <c r="FX9" s="182">
        <v>0</v>
      </c>
      <c r="FY9" s="182">
        <v>0</v>
      </c>
      <c r="FZ9" s="182">
        <v>0</v>
      </c>
      <c r="GA9" s="182">
        <v>0</v>
      </c>
      <c r="GB9" s="182">
        <v>0</v>
      </c>
      <c r="GC9" s="182">
        <v>0</v>
      </c>
      <c r="GD9" s="182">
        <v>0</v>
      </c>
      <c r="GE9" s="182">
        <v>0</v>
      </c>
      <c r="GF9" s="182">
        <v>0</v>
      </c>
      <c r="GG9" s="182">
        <v>0</v>
      </c>
      <c r="GH9" s="182">
        <v>0</v>
      </c>
      <c r="GI9" s="182">
        <v>0</v>
      </c>
      <c r="GJ9" s="225">
        <v>0</v>
      </c>
      <c r="GK9" s="182">
        <v>0</v>
      </c>
      <c r="GL9" s="182">
        <v>0</v>
      </c>
    </row>
    <row r="10" spans="1:194" x14ac:dyDescent="0.2">
      <c r="B10" s="181" t="s">
        <v>187</v>
      </c>
      <c r="D10" s="225">
        <v>0</v>
      </c>
      <c r="E10" s="226">
        <v>1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225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225"/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227">
        <v>0</v>
      </c>
      <c r="BK10" s="228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82">
        <v>0</v>
      </c>
      <c r="BR10" s="182">
        <v>0</v>
      </c>
      <c r="BS10" s="182">
        <v>0</v>
      </c>
      <c r="BT10" s="182">
        <v>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82">
        <v>0</v>
      </c>
      <c r="CB10" s="182">
        <v>0</v>
      </c>
      <c r="CC10" s="182">
        <v>0</v>
      </c>
      <c r="CD10" s="182">
        <v>0</v>
      </c>
      <c r="CE10" s="226">
        <v>0</v>
      </c>
      <c r="CF10" s="182">
        <v>0</v>
      </c>
      <c r="CG10" s="182">
        <v>0</v>
      </c>
      <c r="CH10" s="182">
        <v>0</v>
      </c>
      <c r="CI10" s="182">
        <v>0</v>
      </c>
      <c r="CJ10" s="182">
        <v>0</v>
      </c>
      <c r="CK10" s="182">
        <v>0</v>
      </c>
      <c r="CL10" s="182">
        <v>0</v>
      </c>
      <c r="CM10" s="182">
        <v>0</v>
      </c>
      <c r="CN10" s="182">
        <v>0</v>
      </c>
      <c r="CO10" s="182">
        <v>0</v>
      </c>
      <c r="CP10" s="182">
        <v>0</v>
      </c>
      <c r="CQ10" s="182">
        <v>0</v>
      </c>
      <c r="CR10" s="182">
        <v>0</v>
      </c>
      <c r="CS10" s="182">
        <v>0</v>
      </c>
      <c r="CT10" s="182">
        <v>0</v>
      </c>
      <c r="CU10" s="182">
        <v>0</v>
      </c>
      <c r="CV10" s="182">
        <v>0</v>
      </c>
      <c r="CW10" s="182">
        <v>0</v>
      </c>
      <c r="CX10" s="182">
        <v>0</v>
      </c>
      <c r="CY10" s="182">
        <v>0</v>
      </c>
      <c r="CZ10" s="182">
        <v>0</v>
      </c>
      <c r="DA10" s="182">
        <v>0</v>
      </c>
      <c r="DB10" s="226">
        <v>0</v>
      </c>
      <c r="DC10" s="182">
        <v>0</v>
      </c>
      <c r="DD10" s="182">
        <v>0</v>
      </c>
      <c r="DE10" s="182">
        <v>0</v>
      </c>
      <c r="DF10" s="182">
        <v>0</v>
      </c>
      <c r="DG10" s="182">
        <v>0</v>
      </c>
      <c r="DH10" s="182">
        <v>0</v>
      </c>
      <c r="DI10" s="182">
        <v>0</v>
      </c>
      <c r="DJ10" s="182">
        <v>0</v>
      </c>
      <c r="DK10" s="182">
        <v>0</v>
      </c>
      <c r="DL10" s="182">
        <v>0</v>
      </c>
      <c r="DM10" s="182">
        <v>0</v>
      </c>
      <c r="DN10" s="182">
        <v>0</v>
      </c>
      <c r="DO10" s="182">
        <v>0</v>
      </c>
      <c r="DP10" s="182">
        <v>0</v>
      </c>
      <c r="DQ10" s="182">
        <v>0</v>
      </c>
      <c r="DR10" s="182">
        <v>0</v>
      </c>
      <c r="DS10" s="182">
        <v>0</v>
      </c>
      <c r="DT10" s="182">
        <v>0</v>
      </c>
      <c r="DU10" s="182">
        <v>0</v>
      </c>
      <c r="DV10" s="182">
        <v>0</v>
      </c>
      <c r="DW10" s="182">
        <v>0</v>
      </c>
      <c r="DX10" s="226">
        <v>0</v>
      </c>
      <c r="DY10" s="182">
        <v>0</v>
      </c>
      <c r="DZ10" s="182">
        <v>0</v>
      </c>
      <c r="EA10" s="182">
        <v>0</v>
      </c>
      <c r="EB10" s="182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82">
        <v>0</v>
      </c>
      <c r="EL10" s="182">
        <v>0</v>
      </c>
      <c r="EM10" s="182">
        <v>0</v>
      </c>
      <c r="EN10" s="182">
        <v>0</v>
      </c>
      <c r="EO10" s="182">
        <v>0</v>
      </c>
      <c r="EP10" s="182">
        <v>0</v>
      </c>
      <c r="EQ10" s="182">
        <v>0</v>
      </c>
      <c r="ER10" s="182">
        <v>0</v>
      </c>
      <c r="ES10" s="225"/>
      <c r="ET10" s="182">
        <v>0</v>
      </c>
      <c r="EU10" s="182">
        <v>0</v>
      </c>
      <c r="EV10" s="182">
        <v>0</v>
      </c>
      <c r="EW10" s="182">
        <v>0</v>
      </c>
      <c r="EX10" s="182">
        <v>0</v>
      </c>
      <c r="EY10" s="182">
        <v>0</v>
      </c>
      <c r="EZ10" s="182">
        <v>0</v>
      </c>
      <c r="FA10" s="182">
        <v>0</v>
      </c>
      <c r="FB10" s="182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82">
        <v>0</v>
      </c>
      <c r="FL10" s="182">
        <v>0</v>
      </c>
      <c r="FM10" s="182">
        <v>0</v>
      </c>
      <c r="FN10" s="182">
        <v>0</v>
      </c>
      <c r="FO10" s="229"/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82">
        <v>0</v>
      </c>
      <c r="FX10" s="182">
        <v>0</v>
      </c>
      <c r="FY10" s="182">
        <v>0</v>
      </c>
      <c r="FZ10" s="182">
        <v>0</v>
      </c>
      <c r="GA10" s="182">
        <v>0</v>
      </c>
      <c r="GB10" s="182">
        <v>0</v>
      </c>
      <c r="GC10" s="182">
        <v>0</v>
      </c>
      <c r="GD10" s="182">
        <v>0</v>
      </c>
      <c r="GE10" s="182">
        <v>0</v>
      </c>
      <c r="GF10" s="182">
        <v>0</v>
      </c>
      <c r="GG10" s="182">
        <v>0</v>
      </c>
      <c r="GH10" s="182">
        <v>0</v>
      </c>
      <c r="GI10" s="182">
        <v>0</v>
      </c>
      <c r="GJ10" s="225">
        <v>0</v>
      </c>
      <c r="GK10" s="182">
        <v>0</v>
      </c>
      <c r="GL10" s="182">
        <v>0</v>
      </c>
    </row>
    <row r="11" spans="1:194" ht="18" customHeight="1" x14ac:dyDescent="0.2">
      <c r="B11" s="181" t="s">
        <v>188</v>
      </c>
      <c r="C11" s="195"/>
      <c r="D11" s="225">
        <f>512757592.09+45659.63+23692325.09+1556080.53+556183.29</f>
        <v>538607840.62999988</v>
      </c>
      <c r="E11" s="226">
        <v>538086288.43000007</v>
      </c>
      <c r="F11" s="196">
        <v>533703567.62999988</v>
      </c>
      <c r="G11" s="196">
        <v>533501684.58000004</v>
      </c>
      <c r="H11" s="196">
        <v>532742482.03999996</v>
      </c>
      <c r="I11" s="196">
        <v>531958372.96000004</v>
      </c>
      <c r="J11" s="196">
        <v>531643327.86000013</v>
      </c>
      <c r="K11" s="196">
        <v>522880487</v>
      </c>
      <c r="L11" s="196">
        <v>522199349.00000006</v>
      </c>
      <c r="M11" s="196">
        <v>522150242.06</v>
      </c>
      <c r="N11" s="196">
        <v>521916442.98000002</v>
      </c>
      <c r="O11" s="196">
        <v>519917438.37000006</v>
      </c>
      <c r="P11" s="196">
        <v>519788142.62999994</v>
      </c>
      <c r="Q11" s="225">
        <f>490927278.88+54010.67+28088359.66+1437702.99+266269.55</f>
        <v>520773621.75000006</v>
      </c>
      <c r="R11" s="196">
        <v>518780008.59000003</v>
      </c>
      <c r="S11" s="196">
        <v>515532419.1699999</v>
      </c>
      <c r="T11" s="196">
        <v>515179901.11999995</v>
      </c>
      <c r="U11" s="196">
        <v>514920772.58999991</v>
      </c>
      <c r="V11" s="196">
        <v>518857586.90000021</v>
      </c>
      <c r="W11" s="196">
        <v>518068985.46000022</v>
      </c>
      <c r="X11" s="196">
        <v>517461559.54000008</v>
      </c>
      <c r="Y11" s="196">
        <v>516935629.11000001</v>
      </c>
      <c r="Z11" s="196">
        <v>516919421.86000013</v>
      </c>
      <c r="AA11" s="196">
        <v>516859780.12999994</v>
      </c>
      <c r="AB11" s="196">
        <v>512618909.05000013</v>
      </c>
      <c r="AC11" s="196">
        <v>512009220.33999997</v>
      </c>
      <c r="AD11" s="196">
        <v>511595157.97000003</v>
      </c>
      <c r="AE11" s="196">
        <v>511332214.49000007</v>
      </c>
      <c r="AF11" s="196">
        <v>510913501.18999994</v>
      </c>
      <c r="AG11" s="196">
        <v>509971051.0800001</v>
      </c>
      <c r="AH11" s="196">
        <v>507822725.89000016</v>
      </c>
      <c r="AI11" s="196">
        <v>507575492.79000014</v>
      </c>
      <c r="AJ11" s="196">
        <v>507238018.34000003</v>
      </c>
      <c r="AK11" s="196">
        <v>506746774.14000005</v>
      </c>
      <c r="AL11" s="196">
        <v>506434461.19999999</v>
      </c>
      <c r="AM11" s="225">
        <f>473138037.26+62361.71+31101344.57+1323836.86+761435.19</f>
        <v>506387015.58999997</v>
      </c>
      <c r="AN11" s="196">
        <v>505704138.56999993</v>
      </c>
      <c r="AO11" s="196">
        <v>502300098.19</v>
      </c>
      <c r="AP11" s="196">
        <v>501836018.35000008</v>
      </c>
      <c r="AQ11" s="196">
        <v>504350703.94999993</v>
      </c>
      <c r="AR11" s="196">
        <v>503764917.36999989</v>
      </c>
      <c r="AS11" s="196">
        <v>503418353.54000002</v>
      </c>
      <c r="AT11" s="196">
        <v>503391410.50999993</v>
      </c>
      <c r="AU11" s="196">
        <v>502842283.55999988</v>
      </c>
      <c r="AV11" s="196">
        <v>501940443.06000006</v>
      </c>
      <c r="AW11" s="196">
        <v>501882507.67000002</v>
      </c>
      <c r="AX11" s="196">
        <v>501391996.63999999</v>
      </c>
      <c r="AY11" s="196">
        <v>500937393.12999994</v>
      </c>
      <c r="AZ11" s="196">
        <v>496556787.84999996</v>
      </c>
      <c r="BA11" s="196">
        <v>495925392.62</v>
      </c>
      <c r="BB11" s="196">
        <v>495392310.45999998</v>
      </c>
      <c r="BC11" s="196">
        <v>494956138.66000009</v>
      </c>
      <c r="BD11" s="196">
        <v>494815539.40000004</v>
      </c>
      <c r="BE11" s="196">
        <v>494589503.53999996</v>
      </c>
      <c r="BF11" s="196">
        <v>493573509.18999994</v>
      </c>
      <c r="BG11" s="196">
        <v>488474622.40000004</v>
      </c>
      <c r="BH11" s="196">
        <v>487462874.56</v>
      </c>
      <c r="BI11" s="196">
        <v>487130905.62</v>
      </c>
      <c r="BJ11" s="232">
        <v>487502378.07999998</v>
      </c>
      <c r="BK11" s="240">
        <v>485484644.48999995</v>
      </c>
      <c r="BL11" s="196">
        <v>482897142.58999997</v>
      </c>
      <c r="BM11" s="196">
        <v>482077339.9600001</v>
      </c>
      <c r="BN11" s="196">
        <v>485601453.51000011</v>
      </c>
      <c r="BO11" s="196">
        <v>485327690.25999999</v>
      </c>
      <c r="BP11" s="196">
        <v>484418124.43000019</v>
      </c>
      <c r="BQ11" s="196">
        <v>484065295.38999999</v>
      </c>
      <c r="BR11" s="196">
        <v>484032753.72000015</v>
      </c>
      <c r="BS11" s="196">
        <v>481279386.56000006</v>
      </c>
      <c r="BT11" s="196">
        <v>480530065.32000005</v>
      </c>
      <c r="BU11" s="196">
        <v>479981782.74000013</v>
      </c>
      <c r="BV11" s="196">
        <v>479813576.69999993</v>
      </c>
      <c r="BW11" s="196">
        <v>479362793.15999997</v>
      </c>
      <c r="BX11" s="196">
        <v>479206351.83999991</v>
      </c>
      <c r="BY11" s="196">
        <v>478950188.91999996</v>
      </c>
      <c r="BZ11" s="196">
        <v>478009325.71999991</v>
      </c>
      <c r="CA11" s="196">
        <v>477455237.44000006</v>
      </c>
      <c r="CB11" s="196">
        <v>474950502.44999993</v>
      </c>
      <c r="CC11" s="196">
        <v>474021665.81000006</v>
      </c>
      <c r="CD11" s="196">
        <v>473565841.13</v>
      </c>
      <c r="CE11" s="231">
        <v>475187270.15000004</v>
      </c>
      <c r="CF11" s="196">
        <v>472247742.8900001</v>
      </c>
      <c r="CG11" s="196">
        <v>469381158.25</v>
      </c>
      <c r="CH11" s="196">
        <v>468532048.06000012</v>
      </c>
      <c r="CI11" s="196">
        <v>471656284.13</v>
      </c>
      <c r="CJ11" s="196">
        <v>472142255.16000009</v>
      </c>
      <c r="CK11" s="196">
        <v>471696204.09000009</v>
      </c>
      <c r="CL11" s="196">
        <v>471566449.28000003</v>
      </c>
      <c r="CM11" s="196">
        <v>471072797.39000005</v>
      </c>
      <c r="CN11" s="196">
        <v>470665925.13000005</v>
      </c>
      <c r="CO11" s="196">
        <v>469469214.61000001</v>
      </c>
      <c r="CP11" s="196">
        <v>468855429.09000003</v>
      </c>
      <c r="CQ11" s="196">
        <v>468211270.73000002</v>
      </c>
      <c r="CR11" s="196">
        <v>468009944.98000008</v>
      </c>
      <c r="CS11" s="196">
        <v>467851912.27000004</v>
      </c>
      <c r="CT11" s="196">
        <v>466844808.66000003</v>
      </c>
      <c r="CU11" s="196">
        <v>466174999.54000002</v>
      </c>
      <c r="CV11" s="196">
        <v>466144297.21999997</v>
      </c>
      <c r="CW11" s="196">
        <v>465670266.72999996</v>
      </c>
      <c r="CX11" s="196">
        <v>448850636.75999993</v>
      </c>
      <c r="CY11" s="196">
        <v>447882920.69999999</v>
      </c>
      <c r="CZ11" s="196">
        <v>447491119.55000007</v>
      </c>
      <c r="DA11" s="196">
        <v>447435600.06000012</v>
      </c>
      <c r="DB11" s="231">
        <v>446555668.23000002</v>
      </c>
      <c r="DC11" s="196">
        <v>442043207.39999998</v>
      </c>
      <c r="DD11" s="196">
        <v>440525506.87999994</v>
      </c>
      <c r="DE11" s="196">
        <v>439063734.97999996</v>
      </c>
      <c r="DF11" s="196">
        <v>438604838.53000003</v>
      </c>
      <c r="DG11" s="196">
        <v>443298513.67999995</v>
      </c>
      <c r="DH11" s="196">
        <v>442655640.72000009</v>
      </c>
      <c r="DI11" s="196">
        <v>441442451.37000012</v>
      </c>
      <c r="DJ11" s="196">
        <v>440915933.05000007</v>
      </c>
      <c r="DK11" s="196">
        <v>438989688.8500002</v>
      </c>
      <c r="DL11" s="196">
        <v>438791969.95000011</v>
      </c>
      <c r="DM11" s="196">
        <v>438376272.24999994</v>
      </c>
      <c r="DN11" s="196">
        <v>437173653.39999998</v>
      </c>
      <c r="DO11" s="196">
        <v>436893449</v>
      </c>
      <c r="DP11" s="196">
        <v>433872186.66000009</v>
      </c>
      <c r="DQ11" s="196">
        <v>433760995.76000005</v>
      </c>
      <c r="DR11" s="196">
        <v>433438216.06</v>
      </c>
      <c r="DS11" s="196">
        <v>427931434.70000005</v>
      </c>
      <c r="DT11" s="196">
        <v>427480660.36999995</v>
      </c>
      <c r="DU11" s="196">
        <v>580198587.38999987</v>
      </c>
      <c r="DV11" s="196">
        <v>581992340.00999999</v>
      </c>
      <c r="DW11" s="196">
        <v>581914162.71999991</v>
      </c>
      <c r="DX11" s="226">
        <v>585660730.23000002</v>
      </c>
      <c r="DY11" s="196">
        <v>574848619.74000001</v>
      </c>
      <c r="DZ11" s="196">
        <v>573793163.84000003</v>
      </c>
      <c r="EA11" s="196">
        <v>573128610.3499999</v>
      </c>
      <c r="EB11" s="196">
        <v>572377065.27999985</v>
      </c>
      <c r="EC11" s="196">
        <v>581184295.56000006</v>
      </c>
      <c r="ED11" s="196">
        <v>580689275.49000001</v>
      </c>
      <c r="EE11" s="196">
        <v>581799990.61999989</v>
      </c>
      <c r="EF11" s="196">
        <v>581770541.65999997</v>
      </c>
      <c r="EG11" s="196">
        <v>581447141.88</v>
      </c>
      <c r="EH11" s="196">
        <v>580584969.2299999</v>
      </c>
      <c r="EI11" s="196">
        <v>572255106.03000009</v>
      </c>
      <c r="EJ11" s="196">
        <v>571894833.07000005</v>
      </c>
      <c r="EK11" s="196">
        <v>571645878.50999987</v>
      </c>
      <c r="EL11" s="196">
        <v>571336893.69999993</v>
      </c>
      <c r="EM11" s="196">
        <v>570253175.22000003</v>
      </c>
      <c r="EN11" s="196">
        <v>569913576.56999993</v>
      </c>
      <c r="EO11" s="196">
        <v>565778729.36000001</v>
      </c>
      <c r="EP11" s="196">
        <v>565411837.29999995</v>
      </c>
      <c r="EQ11" s="196">
        <v>564829541.30000007</v>
      </c>
      <c r="ER11" s="196">
        <v>564049233.63</v>
      </c>
      <c r="ES11" s="225">
        <v>568503613.71000004</v>
      </c>
      <c r="ET11" s="196">
        <v>562541676.15999997</v>
      </c>
      <c r="EU11" s="196">
        <v>559128131.45999992</v>
      </c>
      <c r="EV11" s="196">
        <v>558145032.34000003</v>
      </c>
      <c r="EW11" s="196">
        <v>557468172.67999995</v>
      </c>
      <c r="EX11" s="196">
        <v>564431446.84000003</v>
      </c>
      <c r="EY11" s="196">
        <v>564047250.56999993</v>
      </c>
      <c r="EZ11" s="196">
        <v>563713016.16999996</v>
      </c>
      <c r="FA11" s="196">
        <v>563707936.98999977</v>
      </c>
      <c r="FB11" s="196">
        <v>562565960.7299999</v>
      </c>
      <c r="FC11" s="196">
        <v>562374833.2700001</v>
      </c>
      <c r="FD11" s="196">
        <v>562162187.06999993</v>
      </c>
      <c r="FE11" s="196">
        <v>562106706.15999997</v>
      </c>
      <c r="FF11" s="196">
        <v>561984893.10999978</v>
      </c>
      <c r="FG11" s="196">
        <v>555720389.49000001</v>
      </c>
      <c r="FH11" s="196">
        <v>555626504.21999991</v>
      </c>
      <c r="FI11" s="196">
        <v>555414910.51999998</v>
      </c>
      <c r="FJ11" s="196">
        <v>554920080.31000006</v>
      </c>
      <c r="FK11" s="196">
        <v>554405026.95999992</v>
      </c>
      <c r="FL11" s="196">
        <v>549940393.03999984</v>
      </c>
      <c r="FM11" s="196">
        <v>549657367.73999977</v>
      </c>
      <c r="FN11" s="196">
        <v>549799505.81999993</v>
      </c>
      <c r="FO11" s="229">
        <v>556148240.02999997</v>
      </c>
      <c r="FP11" s="196">
        <v>549020162.53999996</v>
      </c>
      <c r="FQ11" s="196">
        <v>547415766.21999991</v>
      </c>
      <c r="FR11" s="196">
        <v>546548965.53999984</v>
      </c>
      <c r="FS11" s="196">
        <v>545911525.6099999</v>
      </c>
      <c r="FT11" s="196">
        <v>553684547.88</v>
      </c>
      <c r="FU11" s="196">
        <v>553635375.13999987</v>
      </c>
      <c r="FV11" s="196">
        <v>553546911.38999987</v>
      </c>
      <c r="FW11" s="196">
        <v>552385445.4799999</v>
      </c>
      <c r="FX11" s="196">
        <v>551562644.80999994</v>
      </c>
      <c r="FY11" s="196">
        <v>551439161.15999997</v>
      </c>
      <c r="FZ11" s="196">
        <v>551026464.05999994</v>
      </c>
      <c r="GA11" s="196">
        <v>550638183.00999999</v>
      </c>
      <c r="GB11" s="196">
        <v>549720688.8299998</v>
      </c>
      <c r="GC11" s="196">
        <v>549191681.07999969</v>
      </c>
      <c r="GD11" s="196">
        <v>543367524.28999996</v>
      </c>
      <c r="GE11" s="196">
        <v>543125866.16000009</v>
      </c>
      <c r="GF11" s="196">
        <v>650138091.75999999</v>
      </c>
      <c r="GG11" s="196">
        <v>647202202.38999999</v>
      </c>
      <c r="GH11" s="196">
        <v>647069513.63</v>
      </c>
      <c r="GI11" s="196">
        <v>646639425.8599999</v>
      </c>
      <c r="GJ11" s="230">
        <v>654085528.00000012</v>
      </c>
      <c r="GK11" s="196">
        <v>644969094.46999991</v>
      </c>
      <c r="GL11" s="196">
        <v>644969094.46999991</v>
      </c>
    </row>
    <row r="12" spans="1:194" ht="18" customHeight="1" x14ac:dyDescent="0.2">
      <c r="B12" s="181" t="s">
        <v>189</v>
      </c>
      <c r="C12" s="195"/>
      <c r="D12" s="225">
        <v>2323204.4500000002</v>
      </c>
      <c r="E12" s="226">
        <v>2323204.4500000002</v>
      </c>
      <c r="F12" s="186">
        <v>2323204.4500000002</v>
      </c>
      <c r="G12" s="186">
        <v>2323204.4500000002</v>
      </c>
      <c r="H12" s="186">
        <v>2323204.4500000002</v>
      </c>
      <c r="I12" s="186">
        <v>2323204.4500000002</v>
      </c>
      <c r="J12" s="186">
        <v>2323204.4500000002</v>
      </c>
      <c r="K12" s="186">
        <v>2323204.4500000002</v>
      </c>
      <c r="L12" s="186">
        <v>2323204.4500000002</v>
      </c>
      <c r="M12" s="186">
        <v>2323204.4500000002</v>
      </c>
      <c r="N12" s="186">
        <v>2323204.4500000002</v>
      </c>
      <c r="O12" s="186">
        <v>2323204.4500000002</v>
      </c>
      <c r="P12" s="186">
        <v>2323204.4500000002</v>
      </c>
      <c r="Q12" s="225">
        <v>2286141.6</v>
      </c>
      <c r="R12" s="186">
        <v>2323204.4500000002</v>
      </c>
      <c r="S12" s="186">
        <v>2286141.6</v>
      </c>
      <c r="T12" s="186">
        <v>2286141.6</v>
      </c>
      <c r="U12" s="186">
        <v>2286141.6</v>
      </c>
      <c r="V12" s="186">
        <v>2286141.6</v>
      </c>
      <c r="W12" s="186">
        <v>2286141.6</v>
      </c>
      <c r="X12" s="186">
        <v>2286141.6</v>
      </c>
      <c r="Y12" s="186">
        <v>2286141.6</v>
      </c>
      <c r="Z12" s="186">
        <v>2286141.6</v>
      </c>
      <c r="AA12" s="186">
        <v>2286141.6</v>
      </c>
      <c r="AB12" s="186">
        <v>2286141.6</v>
      </c>
      <c r="AC12" s="186">
        <v>2286141.6</v>
      </c>
      <c r="AD12" s="186">
        <v>2286141.6</v>
      </c>
      <c r="AE12" s="186">
        <v>2286141.6</v>
      </c>
      <c r="AF12" s="186">
        <v>2286141.6</v>
      </c>
      <c r="AG12" s="186">
        <v>2286141.6</v>
      </c>
      <c r="AH12" s="186">
        <v>2286141.6</v>
      </c>
      <c r="AI12" s="186">
        <v>2286141.6</v>
      </c>
      <c r="AJ12" s="186">
        <v>2286141.6</v>
      </c>
      <c r="AK12" s="186">
        <v>2286141.6</v>
      </c>
      <c r="AL12" s="186">
        <v>2286141.6</v>
      </c>
      <c r="AM12" s="225">
        <v>2249079</v>
      </c>
      <c r="AN12" s="186">
        <v>2249078.75</v>
      </c>
      <c r="AO12" s="186">
        <v>2249078.75</v>
      </c>
      <c r="AP12" s="186">
        <v>2249078.75</v>
      </c>
      <c r="AQ12" s="186">
        <v>2249078.75</v>
      </c>
      <c r="AR12" s="186">
        <v>2249078.75</v>
      </c>
      <c r="AS12" s="186">
        <v>2249078.75</v>
      </c>
      <c r="AT12" s="186">
        <v>2249078.75</v>
      </c>
      <c r="AU12" s="186">
        <v>2249078.75</v>
      </c>
      <c r="AV12" s="186">
        <v>2249078.75</v>
      </c>
      <c r="AW12" s="186">
        <v>2249078.75</v>
      </c>
      <c r="AX12" s="186">
        <v>2249078.75</v>
      </c>
      <c r="AY12" s="186">
        <v>2249078.75</v>
      </c>
      <c r="AZ12" s="186">
        <v>2249078.75</v>
      </c>
      <c r="BA12" s="186">
        <v>2249078.75</v>
      </c>
      <c r="BB12" s="186">
        <v>2249078.75</v>
      </c>
      <c r="BC12" s="186">
        <v>2249078.75</v>
      </c>
      <c r="BD12" s="186">
        <v>2249078.75</v>
      </c>
      <c r="BE12" s="186">
        <v>2249078.75</v>
      </c>
      <c r="BF12" s="186">
        <v>2249078.75</v>
      </c>
      <c r="BG12" s="186">
        <v>2249078.75</v>
      </c>
      <c r="BH12" s="186">
        <v>2249078.75</v>
      </c>
      <c r="BI12" s="186">
        <v>2249078.75</v>
      </c>
      <c r="BJ12" s="227">
        <v>2212015.9</v>
      </c>
      <c r="BK12" s="236">
        <v>2212015.9</v>
      </c>
      <c r="BL12" s="186">
        <v>2212015.9</v>
      </c>
      <c r="BM12" s="186">
        <v>2212015.9</v>
      </c>
      <c r="BN12" s="186">
        <v>2212015.9</v>
      </c>
      <c r="BO12" s="186">
        <v>2212015.9</v>
      </c>
      <c r="BP12" s="186">
        <v>2212015.9</v>
      </c>
      <c r="BQ12" s="186">
        <v>2212015.9</v>
      </c>
      <c r="BR12" s="186">
        <v>2212015.9</v>
      </c>
      <c r="BS12" s="186">
        <v>2212015.9</v>
      </c>
      <c r="BT12" s="186">
        <v>2212015.9</v>
      </c>
      <c r="BU12" s="186">
        <v>2212015.9</v>
      </c>
      <c r="BV12" s="186">
        <v>2212015.9</v>
      </c>
      <c r="BW12" s="186">
        <v>2212015.9</v>
      </c>
      <c r="BX12" s="186">
        <v>2212015.9</v>
      </c>
      <c r="BY12" s="186">
        <v>2212015.9</v>
      </c>
      <c r="BZ12" s="186">
        <v>2212015.9</v>
      </c>
      <c r="CA12" s="186">
        <v>2212015.9</v>
      </c>
      <c r="CB12" s="186">
        <v>2212015.9</v>
      </c>
      <c r="CC12" s="186">
        <v>2212015.9</v>
      </c>
      <c r="CD12" s="186">
        <v>2212015.9</v>
      </c>
      <c r="CE12" s="226">
        <v>2174953.0499999998</v>
      </c>
      <c r="CF12" s="186">
        <v>2174953.0499999998</v>
      </c>
      <c r="CG12" s="186">
        <v>2174953.0499999998</v>
      </c>
      <c r="CH12" s="186">
        <v>2174953.0499999998</v>
      </c>
      <c r="CI12" s="186">
        <v>2174953.0499999998</v>
      </c>
      <c r="CJ12" s="186">
        <v>2174953.0499999998</v>
      </c>
      <c r="CK12" s="186">
        <v>2174953.0499999998</v>
      </c>
      <c r="CL12" s="186">
        <v>2174953.0499999998</v>
      </c>
      <c r="CM12" s="186">
        <v>2174953.0499999998</v>
      </c>
      <c r="CN12" s="186">
        <v>2174953.0499999998</v>
      </c>
      <c r="CO12" s="186">
        <v>2174953.0499999998</v>
      </c>
      <c r="CP12" s="186">
        <v>2174953.0499999998</v>
      </c>
      <c r="CQ12" s="186">
        <v>2174953.0499999998</v>
      </c>
      <c r="CR12" s="186">
        <v>2174953.0499999998</v>
      </c>
      <c r="CS12" s="186">
        <v>2174953.0499999998</v>
      </c>
      <c r="CT12" s="186">
        <v>2174953.0499999998</v>
      </c>
      <c r="CU12" s="186">
        <v>2174953.0499999998</v>
      </c>
      <c r="CV12" s="186">
        <v>2174953.0499999998</v>
      </c>
      <c r="CW12" s="186">
        <v>2174953.0499999998</v>
      </c>
      <c r="CX12" s="186">
        <v>2174953.0499999998</v>
      </c>
      <c r="CY12" s="186">
        <v>2174953.0499999998</v>
      </c>
      <c r="CZ12" s="186">
        <v>2174953.0499999998</v>
      </c>
      <c r="DA12" s="186">
        <v>2174953.0499999998</v>
      </c>
      <c r="DB12" s="226">
        <v>2137890.2000000002</v>
      </c>
      <c r="DC12" s="186">
        <v>2137890.2000000002</v>
      </c>
      <c r="DD12" s="186">
        <v>2137890.2000000002</v>
      </c>
      <c r="DE12" s="186">
        <v>2137890.2000000002</v>
      </c>
      <c r="DF12" s="186">
        <v>2137890.2000000002</v>
      </c>
      <c r="DG12" s="186">
        <v>2137890.2000000002</v>
      </c>
      <c r="DH12" s="186">
        <v>2137890.2000000002</v>
      </c>
      <c r="DI12" s="186">
        <v>2137890.2000000002</v>
      </c>
      <c r="DJ12" s="186">
        <v>2137890.2000000002</v>
      </c>
      <c r="DK12" s="186">
        <v>2137890.2000000002</v>
      </c>
      <c r="DL12" s="186">
        <v>2137890.2000000002</v>
      </c>
      <c r="DM12" s="186">
        <v>2137890.2000000002</v>
      </c>
      <c r="DN12" s="186">
        <v>2137890.2000000002</v>
      </c>
      <c r="DO12" s="186">
        <v>2137890.2000000002</v>
      </c>
      <c r="DP12" s="186">
        <v>2137890.2000000002</v>
      </c>
      <c r="DQ12" s="186">
        <v>2137890.2000000002</v>
      </c>
      <c r="DR12" s="186">
        <v>2137890.2000000002</v>
      </c>
      <c r="DS12" s="186">
        <v>2137890.2000000002</v>
      </c>
      <c r="DT12" s="186">
        <v>2137890.2000000002</v>
      </c>
      <c r="DU12" s="186">
        <v>2137890.2000000002</v>
      </c>
      <c r="DV12" s="186">
        <v>2137890.2000000002</v>
      </c>
      <c r="DW12" s="186">
        <v>2137890.2000000002</v>
      </c>
      <c r="DX12" s="231">
        <v>2100827.35</v>
      </c>
      <c r="DY12" s="186">
        <v>2100827.35</v>
      </c>
      <c r="DZ12" s="186">
        <v>2100827.35</v>
      </c>
      <c r="EA12" s="186">
        <v>2100827.35</v>
      </c>
      <c r="EB12" s="186">
        <v>2100827.35</v>
      </c>
      <c r="EC12" s="186">
        <v>2100827.35</v>
      </c>
      <c r="ED12" s="186">
        <v>2100827.35</v>
      </c>
      <c r="EE12" s="186">
        <v>2100827.35</v>
      </c>
      <c r="EF12" s="186">
        <v>2100827.35</v>
      </c>
      <c r="EG12" s="186">
        <v>2100827.35</v>
      </c>
      <c r="EH12" s="186">
        <v>2100827.35</v>
      </c>
      <c r="EI12" s="186">
        <v>2100827.35</v>
      </c>
      <c r="EJ12" s="186">
        <v>2100827.35</v>
      </c>
      <c r="EK12" s="186">
        <v>2100827.35</v>
      </c>
      <c r="EL12" s="186">
        <v>2100827.35</v>
      </c>
      <c r="EM12" s="186">
        <v>2100827.35</v>
      </c>
      <c r="EN12" s="186">
        <v>2100827.35</v>
      </c>
      <c r="EO12" s="186">
        <v>2100827.35</v>
      </c>
      <c r="EP12" s="186">
        <v>2100827.35</v>
      </c>
      <c r="EQ12" s="186">
        <v>2100827.35</v>
      </c>
      <c r="ER12" s="186">
        <v>2100827.35</v>
      </c>
      <c r="ES12" s="230">
        <v>2063764.5</v>
      </c>
      <c r="ET12" s="186">
        <v>2063764.5</v>
      </c>
      <c r="EU12" s="186">
        <v>2063764.5</v>
      </c>
      <c r="EV12" s="186">
        <v>2063764.5</v>
      </c>
      <c r="EW12" s="186">
        <v>2063764.5</v>
      </c>
      <c r="EX12" s="186">
        <v>2063764.5</v>
      </c>
      <c r="EY12" s="186">
        <v>2063764.5</v>
      </c>
      <c r="EZ12" s="186">
        <v>2063764.5</v>
      </c>
      <c r="FA12" s="186">
        <v>2063764.5</v>
      </c>
      <c r="FB12" s="186">
        <v>2063764.5</v>
      </c>
      <c r="FC12" s="186">
        <v>2063764.5</v>
      </c>
      <c r="FD12" s="186">
        <v>2063764.5</v>
      </c>
      <c r="FE12" s="186">
        <v>2063764.5</v>
      </c>
      <c r="FF12" s="186">
        <v>2063764.5</v>
      </c>
      <c r="FG12" s="186">
        <v>2063764.5</v>
      </c>
      <c r="FH12" s="186">
        <v>2063764.5</v>
      </c>
      <c r="FI12" s="186">
        <v>2063764.5</v>
      </c>
      <c r="FJ12" s="186">
        <v>2063764.5</v>
      </c>
      <c r="FK12" s="186">
        <v>2063764.5</v>
      </c>
      <c r="FL12" s="186">
        <v>2063764.5</v>
      </c>
      <c r="FM12" s="186">
        <v>2063764.5</v>
      </c>
      <c r="FN12" s="186">
        <v>2063764.5</v>
      </c>
      <c r="FO12" s="234">
        <v>2026701.65</v>
      </c>
      <c r="FP12" s="186">
        <v>2026701.65</v>
      </c>
      <c r="FQ12" s="186">
        <v>2026701.65</v>
      </c>
      <c r="FR12" s="186">
        <v>2026701.65</v>
      </c>
      <c r="FS12" s="186">
        <v>2026701.65</v>
      </c>
      <c r="FT12" s="186">
        <v>2026701.65</v>
      </c>
      <c r="FU12" s="186">
        <v>2026701.65</v>
      </c>
      <c r="FV12" s="186">
        <v>2026701.65</v>
      </c>
      <c r="FW12" s="186">
        <v>2026701.65</v>
      </c>
      <c r="FX12" s="186">
        <v>2026701.65</v>
      </c>
      <c r="FY12" s="186">
        <v>2026701.65</v>
      </c>
      <c r="FZ12" s="186">
        <v>2026701.65</v>
      </c>
      <c r="GA12" s="186">
        <v>2026701.65</v>
      </c>
      <c r="GB12" s="186">
        <v>2026701.65</v>
      </c>
      <c r="GC12" s="186">
        <v>2026701.65</v>
      </c>
      <c r="GD12" s="186">
        <v>2026701.65</v>
      </c>
      <c r="GE12" s="186">
        <v>2026701.65</v>
      </c>
      <c r="GF12" s="186">
        <v>2026701.65</v>
      </c>
      <c r="GG12" s="186">
        <v>2026701.65</v>
      </c>
      <c r="GH12" s="186">
        <v>2026701.65</v>
      </c>
      <c r="GI12" s="186">
        <v>2026701.65</v>
      </c>
      <c r="GJ12" s="225">
        <v>1989638.8</v>
      </c>
      <c r="GK12" s="186">
        <v>1989638.7999999998</v>
      </c>
      <c r="GL12" s="186">
        <v>1989638.7999999998</v>
      </c>
    </row>
    <row r="13" spans="1:194" ht="21.2" customHeight="1" x14ac:dyDescent="0.2">
      <c r="A13" s="184" t="s">
        <v>153</v>
      </c>
      <c r="B13" s="185"/>
      <c r="C13" s="185"/>
      <c r="D13" s="241">
        <f>SUM(D5:D12)</f>
        <v>5371494038.4099998</v>
      </c>
      <c r="E13" s="242" t="s">
        <v>481</v>
      </c>
      <c r="F13" s="243">
        <f>SUM(F5:F12)</f>
        <v>5364373725.3199987</v>
      </c>
      <c r="G13" s="243">
        <f>SUM(G5:G12)</f>
        <v>5384522647.2599993</v>
      </c>
      <c r="H13" s="243">
        <f t="shared" ref="H13:BS13" si="0">SUM(H5:H12)</f>
        <v>5440076453.1099987</v>
      </c>
      <c r="I13" s="244">
        <f t="shared" si="0"/>
        <v>5443521358.3099985</v>
      </c>
      <c r="J13" s="198">
        <f t="shared" si="0"/>
        <v>5439306253.1899996</v>
      </c>
      <c r="K13" s="198">
        <f t="shared" si="0"/>
        <v>5432135996.1999998</v>
      </c>
      <c r="L13" s="198">
        <f t="shared" si="0"/>
        <v>5442790805.3599987</v>
      </c>
      <c r="M13" s="198">
        <f t="shared" si="0"/>
        <v>5442800929.2199993</v>
      </c>
      <c r="N13" s="198">
        <f t="shared" si="0"/>
        <v>5431155626.079999</v>
      </c>
      <c r="O13" s="198">
        <f t="shared" si="0"/>
        <v>5450643510.0299997</v>
      </c>
      <c r="P13" s="198">
        <f t="shared" si="0"/>
        <v>5451210431.6399994</v>
      </c>
      <c r="Q13" s="245">
        <f t="shared" si="0"/>
        <v>5520685038.8199997</v>
      </c>
      <c r="R13" s="198">
        <f t="shared" si="0"/>
        <v>5427658530.6999998</v>
      </c>
      <c r="S13" s="198">
        <f t="shared" si="0"/>
        <v>5464899905.6900005</v>
      </c>
      <c r="T13" s="198">
        <f t="shared" si="0"/>
        <v>5460192031.1199999</v>
      </c>
      <c r="U13" s="198">
        <f t="shared" si="0"/>
        <v>5545945110.3400002</v>
      </c>
      <c r="V13" s="198">
        <f t="shared" si="0"/>
        <v>5561659885.46</v>
      </c>
      <c r="W13" s="198">
        <v>5543446874.1100006</v>
      </c>
      <c r="X13" s="198">
        <f t="shared" si="0"/>
        <v>5538658327.8600006</v>
      </c>
      <c r="Y13" s="198">
        <f t="shared" si="0"/>
        <v>5532292045.46</v>
      </c>
      <c r="Z13" s="198">
        <f t="shared" si="0"/>
        <v>5529990987.0500011</v>
      </c>
      <c r="AA13" s="198">
        <f t="shared" si="0"/>
        <v>5533850282.1300001</v>
      </c>
      <c r="AB13" s="198">
        <f t="shared" si="0"/>
        <v>5513055556.7600002</v>
      </c>
      <c r="AC13" s="198">
        <f t="shared" si="0"/>
        <v>5507200381.2800007</v>
      </c>
      <c r="AD13" s="198">
        <f t="shared" si="0"/>
        <v>5509176216.6099997</v>
      </c>
      <c r="AE13" s="198">
        <f t="shared" si="0"/>
        <v>5510103657.6100006</v>
      </c>
      <c r="AF13" s="198">
        <f t="shared" si="0"/>
        <v>5543806846.2900009</v>
      </c>
      <c r="AG13" s="198">
        <f t="shared" si="0"/>
        <v>5508962291.8100004</v>
      </c>
      <c r="AH13" s="198">
        <f t="shared" si="0"/>
        <v>5519380811.8500004</v>
      </c>
      <c r="AI13" s="198">
        <f t="shared" si="0"/>
        <v>5515965618.8200016</v>
      </c>
      <c r="AJ13" s="198">
        <f t="shared" si="0"/>
        <v>5526788709.3400002</v>
      </c>
      <c r="AK13" s="198">
        <f t="shared" si="0"/>
        <v>5523746381.3699999</v>
      </c>
      <c r="AL13" s="198">
        <f t="shared" si="0"/>
        <v>5556285792.5199986</v>
      </c>
      <c r="AM13" s="241">
        <f>SUM(AM5:AM12)</f>
        <v>5567419028.6300001</v>
      </c>
      <c r="AN13" s="198">
        <f t="shared" si="0"/>
        <v>5532250481.3099995</v>
      </c>
      <c r="AO13" s="198">
        <f t="shared" si="0"/>
        <v>6802292067.1699991</v>
      </c>
      <c r="AP13" s="198">
        <f t="shared" si="0"/>
        <v>6809839722.79</v>
      </c>
      <c r="AQ13" s="198">
        <f t="shared" si="0"/>
        <v>6804607767.5</v>
      </c>
      <c r="AR13" s="198">
        <f t="shared" si="0"/>
        <v>6743604313.0800009</v>
      </c>
      <c r="AS13" s="198">
        <f t="shared" si="0"/>
        <v>6748092338.960001</v>
      </c>
      <c r="AT13" s="198">
        <f t="shared" si="0"/>
        <v>6738425085.1800013</v>
      </c>
      <c r="AU13" s="198">
        <f t="shared" si="0"/>
        <v>6749767359.0099993</v>
      </c>
      <c r="AV13" s="198">
        <f t="shared" si="0"/>
        <v>6663962061.8899994</v>
      </c>
      <c r="AW13" s="198">
        <f t="shared" si="0"/>
        <v>6674441085.2399998</v>
      </c>
      <c r="AX13" s="198">
        <f t="shared" si="0"/>
        <v>6680314029.170001</v>
      </c>
      <c r="AY13" s="198">
        <f t="shared" si="0"/>
        <v>6673217284.0500002</v>
      </c>
      <c r="AZ13" s="198">
        <f t="shared" si="0"/>
        <v>6676948232.3400002</v>
      </c>
      <c r="BA13" s="198">
        <f t="shared" si="0"/>
        <v>6663280963.8699999</v>
      </c>
      <c r="BB13" s="198">
        <f t="shared" si="0"/>
        <v>6671823279.5900002</v>
      </c>
      <c r="BC13" s="198">
        <f t="shared" si="0"/>
        <v>6671076075.5799999</v>
      </c>
      <c r="BD13" s="198">
        <f t="shared" si="0"/>
        <v>6667601607.1899996</v>
      </c>
      <c r="BE13" s="198">
        <f t="shared" si="0"/>
        <v>6662515702.4099998</v>
      </c>
      <c r="BF13" s="198">
        <f t="shared" si="0"/>
        <v>6639769701.75</v>
      </c>
      <c r="BG13" s="198">
        <f t="shared" si="0"/>
        <v>6644611433.6899996</v>
      </c>
      <c r="BH13" s="198">
        <f t="shared" si="0"/>
        <v>6660232476.6999998</v>
      </c>
      <c r="BI13" s="243">
        <f t="shared" si="0"/>
        <v>6661251924.8400002</v>
      </c>
      <c r="BJ13" s="246">
        <f t="shared" si="0"/>
        <v>6657321499.7299995</v>
      </c>
      <c r="BK13" s="244">
        <f t="shared" si="0"/>
        <v>6604930538.0899982</v>
      </c>
      <c r="BL13" s="198">
        <f t="shared" si="0"/>
        <v>6633249258.1700001</v>
      </c>
      <c r="BM13" s="198">
        <f t="shared" si="0"/>
        <v>6633436986.5699987</v>
      </c>
      <c r="BN13" s="198">
        <f t="shared" si="0"/>
        <v>6644177231.2800007</v>
      </c>
      <c r="BO13" s="198">
        <f t="shared" si="0"/>
        <v>6661651631.7800007</v>
      </c>
      <c r="BP13" s="198">
        <f t="shared" si="0"/>
        <v>6619485355.4899998</v>
      </c>
      <c r="BQ13" s="198">
        <f t="shared" si="0"/>
        <v>6636005989.6099997</v>
      </c>
      <c r="BR13" s="198">
        <f t="shared" si="0"/>
        <v>6638290168.7599993</v>
      </c>
      <c r="BS13" s="198">
        <f t="shared" si="0"/>
        <v>6640444758.3700008</v>
      </c>
      <c r="BT13" s="198">
        <f t="shared" ref="BT13:FT13" si="1">SUM(BT5:BT12)</f>
        <v>6662168929.7599993</v>
      </c>
      <c r="BU13" s="198">
        <f t="shared" si="1"/>
        <v>6624885492.5500002</v>
      </c>
      <c r="BV13" s="198">
        <f t="shared" si="1"/>
        <v>6659254947.1899996</v>
      </c>
      <c r="BW13" s="198">
        <f t="shared" si="1"/>
        <v>6667335279.9500017</v>
      </c>
      <c r="BX13" s="198">
        <f t="shared" si="1"/>
        <v>6662279431.170001</v>
      </c>
      <c r="BY13" s="198">
        <f t="shared" si="1"/>
        <v>6670732211.1199999</v>
      </c>
      <c r="BZ13" s="198">
        <f t="shared" si="1"/>
        <v>6646609483.0300007</v>
      </c>
      <c r="CA13" s="198">
        <f t="shared" si="1"/>
        <v>6653535744.5199986</v>
      </c>
      <c r="CB13" s="198">
        <f t="shared" si="1"/>
        <v>6654837594.8100004</v>
      </c>
      <c r="CC13" s="198">
        <f t="shared" si="1"/>
        <v>6665885860.5299988</v>
      </c>
      <c r="CD13" s="198">
        <f t="shared" si="1"/>
        <v>6697948650.8000002</v>
      </c>
      <c r="CE13" s="247">
        <f t="shared" si="1"/>
        <v>6712500224.71</v>
      </c>
      <c r="CF13" s="198">
        <f t="shared" si="1"/>
        <v>6650471680.7800007</v>
      </c>
      <c r="CG13" s="198">
        <f t="shared" si="1"/>
        <v>6676369516.4499998</v>
      </c>
      <c r="CH13" s="198">
        <f t="shared" si="1"/>
        <v>6676174027.2600012</v>
      </c>
      <c r="CI13" s="198">
        <f t="shared" si="1"/>
        <v>6684543190.750001</v>
      </c>
      <c r="CJ13" s="198">
        <f t="shared" si="1"/>
        <v>6672595998.7999992</v>
      </c>
      <c r="CK13" s="198">
        <f t="shared" si="1"/>
        <v>6674769949.6700001</v>
      </c>
      <c r="CL13" s="198">
        <f t="shared" si="1"/>
        <v>6679858630.0799999</v>
      </c>
      <c r="CM13" s="198">
        <f t="shared" si="1"/>
        <v>6670838752.039999</v>
      </c>
      <c r="CN13" s="198">
        <f t="shared" si="1"/>
        <v>6679679069.3800001</v>
      </c>
      <c r="CO13" s="198">
        <f t="shared" si="1"/>
        <v>6650535783.8000002</v>
      </c>
      <c r="CP13" s="198">
        <f t="shared" si="1"/>
        <v>6664793711.4099998</v>
      </c>
      <c r="CQ13" s="198">
        <f t="shared" si="1"/>
        <v>6664330318.79</v>
      </c>
      <c r="CR13" s="198">
        <f t="shared" si="1"/>
        <v>6679827482.25</v>
      </c>
      <c r="CS13" s="198">
        <f t="shared" si="1"/>
        <v>6691804989.5100012</v>
      </c>
      <c r="CT13" s="198">
        <f t="shared" si="1"/>
        <v>6663085051.4300003</v>
      </c>
      <c r="CU13" s="198">
        <f t="shared" si="1"/>
        <v>6685157405.0299997</v>
      </c>
      <c r="CV13" s="198">
        <f t="shared" si="1"/>
        <v>6681850049.4499998</v>
      </c>
      <c r="CW13" s="198">
        <f t="shared" si="1"/>
        <v>6686215432.4299994</v>
      </c>
      <c r="CX13" s="198">
        <f t="shared" si="1"/>
        <v>6684643247.0900002</v>
      </c>
      <c r="CY13" s="198">
        <f t="shared" si="1"/>
        <v>6662939885.9800014</v>
      </c>
      <c r="CZ13" s="198">
        <f t="shared" si="1"/>
        <v>6696449578.4700003</v>
      </c>
      <c r="DA13" s="198">
        <f t="shared" si="1"/>
        <v>6691949460.3400002</v>
      </c>
      <c r="DB13" s="247">
        <f t="shared" si="1"/>
        <v>6697008031.7200003</v>
      </c>
      <c r="DC13" s="198">
        <f t="shared" si="1"/>
        <v>6678075269.7799978</v>
      </c>
      <c r="DD13" s="198">
        <f t="shared" si="1"/>
        <v>6699032212.0499992</v>
      </c>
      <c r="DE13" s="198">
        <f t="shared" si="1"/>
        <v>6672820498.5100002</v>
      </c>
      <c r="DF13" s="198">
        <f t="shared" si="1"/>
        <v>6698433081.539999</v>
      </c>
      <c r="DG13" s="198">
        <f t="shared" si="1"/>
        <v>6717773163.0100002</v>
      </c>
      <c r="DH13" s="198">
        <f t="shared" si="1"/>
        <v>6727310523.9399996</v>
      </c>
      <c r="DI13" s="198">
        <f t="shared" si="1"/>
        <v>6690040724.7200003</v>
      </c>
      <c r="DJ13" s="198">
        <f t="shared" si="1"/>
        <v>6717329592.4899998</v>
      </c>
      <c r="DK13" s="198">
        <f t="shared" si="1"/>
        <v>6723478147.6800003</v>
      </c>
      <c r="DL13" s="198">
        <f t="shared" si="1"/>
        <v>6715086083.54</v>
      </c>
      <c r="DM13" s="198">
        <f t="shared" si="1"/>
        <v>6714511657.6299992</v>
      </c>
      <c r="DN13" s="198">
        <f t="shared" si="1"/>
        <v>6698624750.3399992</v>
      </c>
      <c r="DO13" s="198">
        <f t="shared" si="1"/>
        <v>6712733172.04</v>
      </c>
      <c r="DP13" s="198">
        <f t="shared" si="1"/>
        <v>6713294785.6499996</v>
      </c>
      <c r="DQ13" s="198">
        <f t="shared" si="1"/>
        <v>6712811157.6300001</v>
      </c>
      <c r="DR13" s="198">
        <f t="shared" si="1"/>
        <v>6732768200.5700006</v>
      </c>
      <c r="DS13" s="198">
        <f t="shared" si="1"/>
        <v>6696655427.499999</v>
      </c>
      <c r="DT13" s="198">
        <f t="shared" si="1"/>
        <v>6707376641.8400011</v>
      </c>
      <c r="DU13" s="198">
        <f t="shared" si="1"/>
        <v>6855479757.7400007</v>
      </c>
      <c r="DV13" s="198">
        <f t="shared" si="1"/>
        <v>6882621355.5799999</v>
      </c>
      <c r="DW13" s="198">
        <f t="shared" si="1"/>
        <v>6879972088.8000002</v>
      </c>
      <c r="DX13" s="247">
        <f t="shared" si="1"/>
        <v>6892573585</v>
      </c>
      <c r="DY13" s="198">
        <f t="shared" si="1"/>
        <v>6870904204.4000015</v>
      </c>
      <c r="DZ13" s="198">
        <f t="shared" si="1"/>
        <v>6904736281.2600002</v>
      </c>
      <c r="EA13" s="198">
        <f t="shared" si="1"/>
        <v>6903034574.6399994</v>
      </c>
      <c r="EB13" s="198">
        <f t="shared" si="1"/>
        <v>6912902309.2099991</v>
      </c>
      <c r="EC13" s="198">
        <f t="shared" si="1"/>
        <v>6927174497.8800011</v>
      </c>
      <c r="ED13" s="198">
        <f t="shared" si="1"/>
        <v>6912759269.2699995</v>
      </c>
      <c r="EE13" s="198">
        <f t="shared" si="1"/>
        <v>6914898478.0499992</v>
      </c>
      <c r="EF13" s="198">
        <f t="shared" si="1"/>
        <v>6903140678.7999992</v>
      </c>
      <c r="EG13" s="198">
        <f t="shared" si="1"/>
        <v>6911116124.4100008</v>
      </c>
      <c r="EH13" s="198">
        <f t="shared" si="1"/>
        <v>6891156513.420001</v>
      </c>
      <c r="EI13" s="198">
        <f t="shared" si="1"/>
        <v>6886546362.7000008</v>
      </c>
      <c r="EJ13" s="198">
        <f t="shared" si="1"/>
        <v>6895113941.0700016</v>
      </c>
      <c r="EK13" s="198">
        <f t="shared" si="1"/>
        <v>6910554150.9300003</v>
      </c>
      <c r="EL13" s="198">
        <f t="shared" si="1"/>
        <v>6923029694.0799999</v>
      </c>
      <c r="EM13" s="198">
        <f t="shared" si="1"/>
        <v>6901793671.71</v>
      </c>
      <c r="EN13" s="198">
        <f t="shared" si="1"/>
        <v>6958743185</v>
      </c>
      <c r="EO13" s="198">
        <f t="shared" si="1"/>
        <v>6951113794.4800005</v>
      </c>
      <c r="EP13" s="198">
        <f t="shared" si="1"/>
        <v>6949368352.3299999</v>
      </c>
      <c r="EQ13" s="198">
        <f t="shared" si="1"/>
        <v>6976938226.1000013</v>
      </c>
      <c r="ER13" s="198">
        <f t="shared" si="1"/>
        <v>7007038320.0100002</v>
      </c>
      <c r="ES13" s="245">
        <f t="shared" si="1"/>
        <v>7011037928.0500002</v>
      </c>
      <c r="ET13" s="198">
        <f t="shared" si="1"/>
        <v>7006209158.8200006</v>
      </c>
      <c r="EU13" s="198">
        <f t="shared" si="1"/>
        <v>7027810945.4900017</v>
      </c>
      <c r="EV13" s="198">
        <f t="shared" si="1"/>
        <v>7036912421.6299992</v>
      </c>
      <c r="EW13" s="198">
        <f t="shared" si="1"/>
        <v>7036191778.1300011</v>
      </c>
      <c r="EX13" s="198">
        <f t="shared" si="1"/>
        <v>7027349661.8799992</v>
      </c>
      <c r="EY13" s="198">
        <f t="shared" si="1"/>
        <v>7029018276.9800005</v>
      </c>
      <c r="EZ13" s="198">
        <f t="shared" si="1"/>
        <v>7022664920.6600008</v>
      </c>
      <c r="FA13" s="198">
        <f t="shared" si="1"/>
        <v>7032564940.6000004</v>
      </c>
      <c r="FB13" s="198">
        <f t="shared" si="1"/>
        <v>7005832586.2699995</v>
      </c>
      <c r="FC13" s="198">
        <f t="shared" si="1"/>
        <v>7030086012.8900003</v>
      </c>
      <c r="FD13" s="198">
        <f t="shared" si="1"/>
        <v>7027900475.1499987</v>
      </c>
      <c r="FE13" s="198">
        <f t="shared" si="1"/>
        <v>7038936533.2699986</v>
      </c>
      <c r="FF13" s="198">
        <f t="shared" si="1"/>
        <v>7056358031.1999998</v>
      </c>
      <c r="FG13" s="198">
        <f t="shared" si="1"/>
        <v>7018526082.4100018</v>
      </c>
      <c r="FH13" s="198">
        <f t="shared" si="1"/>
        <v>7039575247.04</v>
      </c>
      <c r="FI13" s="198">
        <f t="shared" si="1"/>
        <v>7044988330.1200008</v>
      </c>
      <c r="FJ13" s="198">
        <f t="shared" si="1"/>
        <v>7043121830.7900019</v>
      </c>
      <c r="FK13" s="198">
        <f t="shared" si="1"/>
        <v>7046204418.6399994</v>
      </c>
      <c r="FL13" s="198">
        <f t="shared" si="1"/>
        <v>7003816159.4700003</v>
      </c>
      <c r="FM13" s="198">
        <f t="shared" si="1"/>
        <v>7038295193.79</v>
      </c>
      <c r="FN13" s="198">
        <f t="shared" si="1"/>
        <v>7038909751.3000002</v>
      </c>
      <c r="FO13" s="248">
        <f t="shared" si="1"/>
        <v>7031381075.4799986</v>
      </c>
      <c r="FP13" s="198">
        <f t="shared" si="1"/>
        <v>7017926806.6399984</v>
      </c>
      <c r="FQ13" s="198">
        <f t="shared" si="1"/>
        <v>7052508449.7300005</v>
      </c>
      <c r="FR13" s="198">
        <f t="shared" si="1"/>
        <v>7036978883.2300005</v>
      </c>
      <c r="FS13" s="198">
        <f t="shared" si="1"/>
        <v>7056354298.0599995</v>
      </c>
      <c r="FT13" s="198">
        <f t="shared" si="1"/>
        <v>7059977458.6699991</v>
      </c>
      <c r="FU13" s="198">
        <f>SUM(FU5:FU12)</f>
        <v>7058105164.8999996</v>
      </c>
      <c r="FV13" s="198">
        <f>SUM(FV5:FV12)</f>
        <v>7067215946.3899994</v>
      </c>
      <c r="FW13" s="198">
        <f>SUM(FW5:FW12)</f>
        <v>7043935764.4099998</v>
      </c>
      <c r="FX13" s="198">
        <f>SUM(FX5:FX12)</f>
        <v>7059909095.7199993</v>
      </c>
      <c r="FY13" s="198">
        <v>7054773284.5500011</v>
      </c>
      <c r="FZ13" s="198">
        <f t="shared" ref="FZ13:GE13" si="2">SUM(FZ5:FZ12)</f>
        <v>7057970545.2299995</v>
      </c>
      <c r="GA13" s="198">
        <f t="shared" si="2"/>
        <v>7063886637.1500006</v>
      </c>
      <c r="GB13" s="198">
        <f t="shared" si="2"/>
        <v>7008987136.7400007</v>
      </c>
      <c r="GC13" s="198">
        <f t="shared" si="2"/>
        <v>7064933253.1300001</v>
      </c>
      <c r="GD13" s="198">
        <f t="shared" si="2"/>
        <v>7064935377.8500013</v>
      </c>
      <c r="GE13" s="198">
        <f t="shared" si="2"/>
        <v>7074644322.6299992</v>
      </c>
      <c r="GF13" s="198">
        <v>7199123265.8699999</v>
      </c>
      <c r="GG13" s="198">
        <f t="shared" ref="GG13:GL13" si="3">SUM(GG5:GG12)</f>
        <v>7151736368.1500015</v>
      </c>
      <c r="GH13" s="198">
        <f t="shared" si="3"/>
        <v>7174101016.539999</v>
      </c>
      <c r="GI13" s="198">
        <f t="shared" si="3"/>
        <v>7182364073.6199999</v>
      </c>
      <c r="GJ13" s="245">
        <f t="shared" si="3"/>
        <v>7198409155.9400005</v>
      </c>
      <c r="GK13" s="198">
        <f t="shared" si="3"/>
        <v>7174841291.1000004</v>
      </c>
      <c r="GL13" s="198">
        <f t="shared" si="3"/>
        <v>7174841291.1000004</v>
      </c>
    </row>
    <row r="14" spans="1:194" ht="9.75" customHeight="1" x14ac:dyDescent="0.2">
      <c r="D14" s="230"/>
      <c r="E14" s="231"/>
      <c r="F14" s="205"/>
      <c r="G14" s="205"/>
      <c r="H14" s="205"/>
      <c r="AM14" s="230"/>
      <c r="CE14" s="219"/>
      <c r="DB14" s="219"/>
      <c r="DX14" s="247"/>
      <c r="ES14" s="220"/>
      <c r="FO14" s="221"/>
    </row>
    <row r="15" spans="1:194" ht="18" customHeight="1" x14ac:dyDescent="0.2">
      <c r="A15" s="178" t="s">
        <v>154</v>
      </c>
      <c r="D15" s="225">
        <f>18084298.5+4928.94</f>
        <v>18089227.440000001</v>
      </c>
      <c r="E15" s="226">
        <v>18549997.090000004</v>
      </c>
      <c r="F15" s="186">
        <f>18770344.44</f>
        <v>18770344.440000001</v>
      </c>
      <c r="G15" s="186">
        <v>18870458.960000005</v>
      </c>
      <c r="H15" s="186">
        <v>17817974.280000005</v>
      </c>
      <c r="I15" s="186">
        <v>18149383.310000002</v>
      </c>
      <c r="J15" s="186">
        <v>19275857.009999994</v>
      </c>
      <c r="K15" s="186">
        <v>19398782.329999998</v>
      </c>
      <c r="L15" s="186">
        <v>19507233.360000007</v>
      </c>
      <c r="M15" s="186">
        <v>17872801.359999996</v>
      </c>
      <c r="N15" s="186">
        <v>19301552.23</v>
      </c>
      <c r="O15" s="186">
        <v>19212432.360000003</v>
      </c>
      <c r="P15" s="186">
        <v>19238642.73</v>
      </c>
      <c r="Q15" s="225">
        <v>18269610.34</v>
      </c>
      <c r="R15" s="186">
        <v>19526535.789999999</v>
      </c>
      <c r="S15" s="186">
        <v>18711495.970000003</v>
      </c>
      <c r="T15" s="186">
        <v>18220801.869999997</v>
      </c>
      <c r="U15" s="186">
        <v>19534274.539999999</v>
      </c>
      <c r="V15" s="186">
        <v>18472912.119999997</v>
      </c>
      <c r="W15" s="186">
        <v>25770808.429999996</v>
      </c>
      <c r="X15" s="186">
        <v>18490740.900000006</v>
      </c>
      <c r="Y15" s="186">
        <v>19257455.230000004</v>
      </c>
      <c r="Z15" s="186">
        <v>20031585.789999999</v>
      </c>
      <c r="AA15" s="186">
        <v>19347638.340000007</v>
      </c>
      <c r="AB15" s="186">
        <v>19761185.720000006</v>
      </c>
      <c r="AC15" s="186">
        <v>17982757.530000001</v>
      </c>
      <c r="AD15" s="186">
        <v>19993292.760000005</v>
      </c>
      <c r="AE15" s="186">
        <v>19487279.199999999</v>
      </c>
      <c r="AF15" s="186">
        <v>19094656.780000001</v>
      </c>
      <c r="AG15" s="186">
        <v>19060667.239999998</v>
      </c>
      <c r="AH15" s="186">
        <v>19892865.769999996</v>
      </c>
      <c r="AI15" s="186">
        <v>21045084.15000001</v>
      </c>
      <c r="AJ15" s="186">
        <v>20504072.930000003</v>
      </c>
      <c r="AK15" s="186">
        <v>21387843.279999997</v>
      </c>
      <c r="AL15" s="186">
        <v>18829457.469999995</v>
      </c>
      <c r="AM15" s="225">
        <f>18593376.9+30855.64</f>
        <v>18624232.539999999</v>
      </c>
      <c r="AN15" s="186">
        <v>18990848.529999997</v>
      </c>
      <c r="AO15" s="186">
        <v>20598291.619999997</v>
      </c>
      <c r="AP15" s="186">
        <v>19629710.810000002</v>
      </c>
      <c r="AQ15" s="186">
        <v>20080509.629999995</v>
      </c>
      <c r="AR15" s="186">
        <v>17995660.940000001</v>
      </c>
      <c r="AS15" s="186">
        <v>20390212.07</v>
      </c>
      <c r="AT15" s="186">
        <v>21052276.720000003</v>
      </c>
      <c r="AU15" s="186">
        <v>19897138.110000003</v>
      </c>
      <c r="AV15" s="186">
        <v>19544610.349999998</v>
      </c>
      <c r="AW15" s="186">
        <v>19974260.5</v>
      </c>
      <c r="AX15" s="186">
        <v>19135911.049999997</v>
      </c>
      <c r="AY15" s="186">
        <v>20707720.669999998</v>
      </c>
      <c r="AZ15" s="186">
        <v>23016466.029999994</v>
      </c>
      <c r="BA15" s="186">
        <v>21266178.329999998</v>
      </c>
      <c r="BB15" s="186">
        <v>21130586.199999999</v>
      </c>
      <c r="BC15" s="186">
        <v>24710227.429999992</v>
      </c>
      <c r="BD15" s="186">
        <v>22859011.729999993</v>
      </c>
      <c r="BE15" s="186">
        <v>21791962.400000002</v>
      </c>
      <c r="BF15" s="186">
        <v>21332291.829999994</v>
      </c>
      <c r="BG15" s="186">
        <v>22220647.810000002</v>
      </c>
      <c r="BH15" s="186">
        <v>22395820.300000004</v>
      </c>
      <c r="BI15" s="186">
        <v>23587262.59</v>
      </c>
      <c r="BJ15" s="227">
        <v>25060907</v>
      </c>
      <c r="BK15" s="236">
        <v>23857202.129999999</v>
      </c>
      <c r="BL15" s="186">
        <v>21689821.060000002</v>
      </c>
      <c r="BM15" s="186">
        <v>23281417.109999996</v>
      </c>
      <c r="BN15" s="186">
        <v>23295699.639999997</v>
      </c>
      <c r="BO15" s="186">
        <v>23663701.839999996</v>
      </c>
      <c r="BP15" s="186">
        <v>24918081.97000001</v>
      </c>
      <c r="BQ15" s="186">
        <v>22570102.18</v>
      </c>
      <c r="BR15" s="186">
        <v>22370226.050000008</v>
      </c>
      <c r="BS15" s="186">
        <v>23552567.550000001</v>
      </c>
      <c r="BT15" s="186">
        <v>22323322.919999994</v>
      </c>
      <c r="BU15" s="186">
        <v>31924845.990000002</v>
      </c>
      <c r="BV15" s="186">
        <v>31231786.680000003</v>
      </c>
      <c r="BW15" s="186">
        <v>32104343.690000001</v>
      </c>
      <c r="BX15" s="186">
        <v>32975252.530000012</v>
      </c>
      <c r="BY15" s="186">
        <v>31947179.66</v>
      </c>
      <c r="BZ15" s="186">
        <v>31827746.510000005</v>
      </c>
      <c r="CA15" s="186">
        <v>31744751.310000002</v>
      </c>
      <c r="CB15" s="186">
        <v>33462224.809999999</v>
      </c>
      <c r="CC15" s="186">
        <v>33019285.510000002</v>
      </c>
      <c r="CD15" s="186">
        <v>32121774.729999997</v>
      </c>
      <c r="CE15" s="226">
        <v>33031812.18</v>
      </c>
      <c r="CF15" s="186">
        <v>30754565.989999998</v>
      </c>
      <c r="CG15" s="186">
        <v>32775940.539999995</v>
      </c>
      <c r="CH15" s="186">
        <v>32839694.080000002</v>
      </c>
      <c r="CI15" s="186">
        <v>33163518.789999995</v>
      </c>
      <c r="CJ15" s="186">
        <v>32895038.959999993</v>
      </c>
      <c r="CK15" s="186">
        <v>32055292.610000003</v>
      </c>
      <c r="CL15" s="186">
        <v>32929654.920000002</v>
      </c>
      <c r="CM15" s="186">
        <v>32695467.160000008</v>
      </c>
      <c r="CN15" s="186">
        <v>31665724.629999999</v>
      </c>
      <c r="CO15" s="186">
        <v>31693368.059999999</v>
      </c>
      <c r="CP15" s="186">
        <v>21225852.940000005</v>
      </c>
      <c r="CQ15" s="186">
        <v>22406651.660000004</v>
      </c>
      <c r="CR15" s="186">
        <v>22641686.290000003</v>
      </c>
      <c r="CS15" s="186">
        <v>21617342.019999992</v>
      </c>
      <c r="CT15" s="186">
        <v>20508183.749999996</v>
      </c>
      <c r="CU15" s="186">
        <v>18220211.039999995</v>
      </c>
      <c r="CV15" s="186">
        <v>18409492.390000001</v>
      </c>
      <c r="CW15" s="186">
        <v>19220829.740000002</v>
      </c>
      <c r="CX15" s="186">
        <v>19119322.199999999</v>
      </c>
      <c r="CY15" s="186">
        <v>18817462.48</v>
      </c>
      <c r="CZ15" s="186">
        <v>18827472.170000002</v>
      </c>
      <c r="DA15" s="186">
        <v>20069118.490000006</v>
      </c>
      <c r="DB15" s="226">
        <v>23651845.449999999</v>
      </c>
      <c r="DC15" s="186">
        <v>20544398.129999995</v>
      </c>
      <c r="DD15" s="186">
        <v>20615591.869999997</v>
      </c>
      <c r="DE15" s="186">
        <v>21865353.009999998</v>
      </c>
      <c r="DF15" s="186">
        <v>20304010.509999998</v>
      </c>
      <c r="DG15" s="186">
        <v>21707724.039999995</v>
      </c>
      <c r="DH15" s="186">
        <v>21559901.110000003</v>
      </c>
      <c r="DI15" s="186">
        <v>22729508.809999999</v>
      </c>
      <c r="DJ15" s="186">
        <v>19486063.699999999</v>
      </c>
      <c r="DK15" s="186">
        <v>19575108.079999994</v>
      </c>
      <c r="DL15" s="186">
        <v>20717380.580000002</v>
      </c>
      <c r="DM15" s="186">
        <v>19741079</v>
      </c>
      <c r="DN15" s="186">
        <v>19496831.599999998</v>
      </c>
      <c r="DO15" s="186">
        <v>18381839.330000002</v>
      </c>
      <c r="DP15" s="186">
        <v>20055425.280000005</v>
      </c>
      <c r="DQ15" s="186">
        <v>20181371.890000004</v>
      </c>
      <c r="DR15" s="186">
        <v>20591456.770000003</v>
      </c>
      <c r="DS15" s="186">
        <v>19500275.629999995</v>
      </c>
      <c r="DT15" s="186">
        <v>18796586.120000005</v>
      </c>
      <c r="DU15" s="186">
        <v>19269432.380000003</v>
      </c>
      <c r="DV15" s="186">
        <v>20382682.469999995</v>
      </c>
      <c r="DW15" s="186">
        <v>18927488.330000006</v>
      </c>
      <c r="DX15" s="226">
        <v>26893054.859999999</v>
      </c>
      <c r="DY15" s="186">
        <v>25914205.979999997</v>
      </c>
      <c r="DZ15" s="186">
        <v>24292421.25</v>
      </c>
      <c r="EA15" s="186">
        <v>25268466.840000011</v>
      </c>
      <c r="EB15" s="186">
        <v>26709929.659999996</v>
      </c>
      <c r="EC15" s="186">
        <v>25458630.010000005</v>
      </c>
      <c r="ED15" s="186">
        <v>25677311.079999991</v>
      </c>
      <c r="EE15" s="186">
        <v>25955261.900000006</v>
      </c>
      <c r="EF15" s="186">
        <v>26787174.139999997</v>
      </c>
      <c r="EG15" s="186">
        <v>37612283.950000003</v>
      </c>
      <c r="EH15" s="186">
        <v>35763163.509999998</v>
      </c>
      <c r="EI15" s="186">
        <v>35674138.549999997</v>
      </c>
      <c r="EJ15" s="186">
        <v>35522023.129999995</v>
      </c>
      <c r="EK15" s="186">
        <v>36067840.859999999</v>
      </c>
      <c r="EL15" s="186">
        <v>35722213.299999997</v>
      </c>
      <c r="EM15" s="186">
        <v>34729820.069999993</v>
      </c>
      <c r="EN15" s="186">
        <v>34285861.039999999</v>
      </c>
      <c r="EO15" s="186">
        <v>34843230.880000003</v>
      </c>
      <c r="EP15" s="186">
        <v>35724311.949999996</v>
      </c>
      <c r="EQ15" s="186">
        <v>35146462.299999997</v>
      </c>
      <c r="ER15" s="186">
        <v>34940398.120000005</v>
      </c>
      <c r="ES15" s="225">
        <v>37139044.75</v>
      </c>
      <c r="ET15" s="186">
        <v>33940095.789999999</v>
      </c>
      <c r="EU15" s="186">
        <v>35136852.290000007</v>
      </c>
      <c r="EV15" s="186">
        <v>35327799.560000002</v>
      </c>
      <c r="EW15" s="186">
        <v>35100736.600000001</v>
      </c>
      <c r="EX15" s="186">
        <v>35765711.540000007</v>
      </c>
      <c r="EY15" s="186">
        <v>33793427.879999995</v>
      </c>
      <c r="EZ15" s="186">
        <v>35630001.089999996</v>
      </c>
      <c r="FA15" s="186">
        <v>37100099.649999999</v>
      </c>
      <c r="FB15" s="186">
        <v>30364771.669999994</v>
      </c>
      <c r="FC15" s="186">
        <v>28920552.709999997</v>
      </c>
      <c r="FD15" s="186">
        <v>31183196.299999993</v>
      </c>
      <c r="FE15" s="186">
        <v>31133089.920000002</v>
      </c>
      <c r="FF15" s="186">
        <v>30639464.470000003</v>
      </c>
      <c r="FG15" s="186">
        <v>30537361.430000007</v>
      </c>
      <c r="FH15" s="186">
        <v>28646240.529999997</v>
      </c>
      <c r="FI15" s="186">
        <v>29122871.730000004</v>
      </c>
      <c r="FJ15" s="186">
        <v>31885244.969999995</v>
      </c>
      <c r="FK15" s="186">
        <v>30864810.590000004</v>
      </c>
      <c r="FL15" s="186">
        <v>30047868.989999995</v>
      </c>
      <c r="FM15" s="186">
        <v>28372325.799999997</v>
      </c>
      <c r="FN15" s="186">
        <v>28741307.300000001</v>
      </c>
      <c r="FO15" s="229">
        <v>34106482.549999997</v>
      </c>
      <c r="FP15" s="186">
        <v>31028755.050000008</v>
      </c>
      <c r="FQ15" s="186">
        <v>31573578.889999997</v>
      </c>
      <c r="FR15" s="186">
        <v>31507341.999999996</v>
      </c>
      <c r="FS15" s="186">
        <v>28270663.649999999</v>
      </c>
      <c r="FT15" s="186">
        <v>29612795.510000002</v>
      </c>
      <c r="FU15" s="186">
        <v>31155657.629999995</v>
      </c>
      <c r="FV15" s="186">
        <v>21407945.130000003</v>
      </c>
      <c r="FW15" s="186">
        <v>25908545.419999998</v>
      </c>
      <c r="FX15" s="186">
        <v>19347828.960000001</v>
      </c>
      <c r="FY15" s="186">
        <v>19842928.639999997</v>
      </c>
      <c r="FZ15" s="186">
        <v>20528205.930000003</v>
      </c>
      <c r="GA15" s="186">
        <v>21529049.269999996</v>
      </c>
      <c r="GB15" s="186">
        <v>20177265.869999997</v>
      </c>
      <c r="GC15" s="186">
        <v>18040039.649999999</v>
      </c>
      <c r="GD15" s="186">
        <v>18457320.349999994</v>
      </c>
      <c r="GE15" s="186">
        <v>18799956.959999997</v>
      </c>
      <c r="GF15" s="186">
        <v>18758839.280000001</v>
      </c>
      <c r="GG15" s="186">
        <v>19448528.720000003</v>
      </c>
      <c r="GH15" s="186">
        <v>20511721.399999999</v>
      </c>
      <c r="GI15" s="186">
        <v>21381767.630000006</v>
      </c>
      <c r="GJ15" s="225">
        <v>28358296.050000001</v>
      </c>
      <c r="GK15" s="186">
        <v>22671245.080000006</v>
      </c>
      <c r="GL15" s="186">
        <v>22671245.080000006</v>
      </c>
    </row>
    <row r="16" spans="1:194" s="187" customFormat="1" ht="20.25" customHeight="1" x14ac:dyDescent="0.2">
      <c r="A16" s="187" t="s">
        <v>155</v>
      </c>
      <c r="D16" s="225">
        <f>-1*(582100+207100)</f>
        <v>-789200</v>
      </c>
      <c r="E16" s="226">
        <v>-789200</v>
      </c>
      <c r="F16" s="186">
        <v>-789200</v>
      </c>
      <c r="G16" s="186">
        <v>-789200</v>
      </c>
      <c r="H16" s="186">
        <v>-789200</v>
      </c>
      <c r="I16" s="186">
        <v>-789200</v>
      </c>
      <c r="J16" s="186">
        <v>-789200</v>
      </c>
      <c r="K16" s="186">
        <v>-789200</v>
      </c>
      <c r="L16" s="186">
        <v>-789200</v>
      </c>
      <c r="M16" s="186">
        <v>-789200</v>
      </c>
      <c r="N16" s="186">
        <v>-789200</v>
      </c>
      <c r="O16" s="186">
        <v>-789200</v>
      </c>
      <c r="P16" s="186">
        <v>-789200</v>
      </c>
      <c r="Q16" s="225">
        <v>-789200</v>
      </c>
      <c r="R16" s="186">
        <v>-789200</v>
      </c>
      <c r="S16" s="186">
        <v>-789200</v>
      </c>
      <c r="T16" s="186">
        <v>-789200</v>
      </c>
      <c r="U16" s="186">
        <v>-789200</v>
      </c>
      <c r="V16" s="186">
        <v>-789200</v>
      </c>
      <c r="W16" s="186">
        <v>-789200</v>
      </c>
      <c r="X16" s="186">
        <v>-789200</v>
      </c>
      <c r="Y16" s="186">
        <v>-789200</v>
      </c>
      <c r="Z16" s="186">
        <v>-789200</v>
      </c>
      <c r="AA16" s="186">
        <v>-789200</v>
      </c>
      <c r="AB16" s="186">
        <v>-789200</v>
      </c>
      <c r="AC16" s="186">
        <v>-789200</v>
      </c>
      <c r="AD16" s="186">
        <v>-789200</v>
      </c>
      <c r="AE16" s="186">
        <v>-789200</v>
      </c>
      <c r="AF16" s="186">
        <v>-789200</v>
      </c>
      <c r="AG16" s="186">
        <v>-789200</v>
      </c>
      <c r="AH16" s="186">
        <v>-789200</v>
      </c>
      <c r="AI16" s="186">
        <v>-789200</v>
      </c>
      <c r="AJ16" s="186">
        <v>-789200</v>
      </c>
      <c r="AK16" s="186">
        <v>-789200</v>
      </c>
      <c r="AL16" s="186">
        <v>-789200</v>
      </c>
      <c r="AM16" s="225">
        <v>-789200</v>
      </c>
      <c r="AN16" s="186">
        <v>-789200</v>
      </c>
      <c r="AO16" s="186">
        <v>-789200</v>
      </c>
      <c r="AP16" s="186">
        <v>-789200</v>
      </c>
      <c r="AQ16" s="186">
        <v>-789200</v>
      </c>
      <c r="AR16" s="186">
        <v>-789200</v>
      </c>
      <c r="AS16" s="186">
        <v>-789200</v>
      </c>
      <c r="AT16" s="186">
        <v>-789200</v>
      </c>
      <c r="AU16" s="186">
        <v>-789200</v>
      </c>
      <c r="AV16" s="186">
        <v>-789200</v>
      </c>
      <c r="AW16" s="186">
        <v>-789200</v>
      </c>
      <c r="AX16" s="186">
        <v>-789200</v>
      </c>
      <c r="AY16" s="186">
        <v>-789200</v>
      </c>
      <c r="AZ16" s="186">
        <v>-789200</v>
      </c>
      <c r="BA16" s="186">
        <v>-789200</v>
      </c>
      <c r="BB16" s="186">
        <v>-789200</v>
      </c>
      <c r="BC16" s="186">
        <v>-789200</v>
      </c>
      <c r="BD16" s="186">
        <v>-789200</v>
      </c>
      <c r="BE16" s="186">
        <v>-789200</v>
      </c>
      <c r="BF16" s="186">
        <v>-789200</v>
      </c>
      <c r="BG16" s="186">
        <v>-789200</v>
      </c>
      <c r="BH16" s="186">
        <v>-789200</v>
      </c>
      <c r="BI16" s="186">
        <v>-789200</v>
      </c>
      <c r="BJ16" s="227">
        <v>-789200</v>
      </c>
      <c r="BK16" s="236">
        <v>-789200</v>
      </c>
      <c r="BL16" s="186">
        <v>-789200</v>
      </c>
      <c r="BM16" s="186">
        <v>-789200</v>
      </c>
      <c r="BN16" s="186">
        <v>-789200</v>
      </c>
      <c r="BO16" s="186">
        <v>-789200</v>
      </c>
      <c r="BP16" s="186">
        <v>-789200</v>
      </c>
      <c r="BQ16" s="186">
        <v>-789200</v>
      </c>
      <c r="BR16" s="186">
        <v>-789200</v>
      </c>
      <c r="BS16" s="186">
        <v>-789200</v>
      </c>
      <c r="BT16" s="186">
        <v>-789200</v>
      </c>
      <c r="BU16" s="186">
        <v>-789200</v>
      </c>
      <c r="BV16" s="186">
        <v>-789200</v>
      </c>
      <c r="BW16" s="186">
        <v>-789200</v>
      </c>
      <c r="BX16" s="186">
        <v>-789200</v>
      </c>
      <c r="BY16" s="186">
        <v>-789200</v>
      </c>
      <c r="BZ16" s="186">
        <v>-789200</v>
      </c>
      <c r="CA16" s="186">
        <v>-789200</v>
      </c>
      <c r="CB16" s="186">
        <v>-789200</v>
      </c>
      <c r="CC16" s="186">
        <v>-789200</v>
      </c>
      <c r="CD16" s="186">
        <v>-789200</v>
      </c>
      <c r="CE16" s="226">
        <v>-789200</v>
      </c>
      <c r="CF16" s="186">
        <v>-789200</v>
      </c>
      <c r="CG16" s="186">
        <v>-789200</v>
      </c>
      <c r="CH16" s="186">
        <v>-789200</v>
      </c>
      <c r="CI16" s="186">
        <v>-789200</v>
      </c>
      <c r="CJ16" s="186">
        <v>-789200</v>
      </c>
      <c r="CK16" s="186">
        <v>-789200</v>
      </c>
      <c r="CL16" s="186">
        <v>-789200</v>
      </c>
      <c r="CM16" s="186">
        <v>-789200</v>
      </c>
      <c r="CN16" s="186">
        <v>-789200</v>
      </c>
      <c r="CO16" s="186">
        <v>-789200</v>
      </c>
      <c r="CP16" s="186">
        <v>-789200</v>
      </c>
      <c r="CQ16" s="186">
        <v>-789200</v>
      </c>
      <c r="CR16" s="186">
        <v>-789200</v>
      </c>
      <c r="CS16" s="186">
        <v>-789200</v>
      </c>
      <c r="CT16" s="186">
        <v>-789200</v>
      </c>
      <c r="CU16" s="186">
        <v>-789200</v>
      </c>
      <c r="CV16" s="186">
        <v>-789200</v>
      </c>
      <c r="CW16" s="186">
        <v>-789200</v>
      </c>
      <c r="CX16" s="186">
        <v>-789200</v>
      </c>
      <c r="CY16" s="186">
        <v>-789200</v>
      </c>
      <c r="CZ16" s="186">
        <v>-789200</v>
      </c>
      <c r="DA16" s="186">
        <v>-789200</v>
      </c>
      <c r="DB16" s="226">
        <v>-789200</v>
      </c>
      <c r="DC16" s="186">
        <v>-789200</v>
      </c>
      <c r="DD16" s="186">
        <v>-789200</v>
      </c>
      <c r="DE16" s="186">
        <v>-789200</v>
      </c>
      <c r="DF16" s="186">
        <v>-789200</v>
      </c>
      <c r="DG16" s="186">
        <v>-789200</v>
      </c>
      <c r="DH16" s="186">
        <v>-789200</v>
      </c>
      <c r="DI16" s="186">
        <v>-789200</v>
      </c>
      <c r="DJ16" s="186">
        <v>-789200</v>
      </c>
      <c r="DK16" s="186">
        <v>-789200</v>
      </c>
      <c r="DL16" s="186">
        <v>-789200</v>
      </c>
      <c r="DM16" s="186">
        <v>-789200</v>
      </c>
      <c r="DN16" s="186">
        <v>-789200</v>
      </c>
      <c r="DO16" s="186">
        <v>-789200</v>
      </c>
      <c r="DP16" s="186">
        <v>-789200</v>
      </c>
      <c r="DQ16" s="186">
        <v>-789200</v>
      </c>
      <c r="DR16" s="186">
        <v>-789200</v>
      </c>
      <c r="DS16" s="186">
        <v>-789200</v>
      </c>
      <c r="DT16" s="186">
        <v>-789200</v>
      </c>
      <c r="DU16" s="186">
        <v>-789200</v>
      </c>
      <c r="DV16" s="186">
        <v>-789200</v>
      </c>
      <c r="DW16" s="186">
        <v>-789200</v>
      </c>
      <c r="DX16" s="226">
        <v>-789200</v>
      </c>
      <c r="DY16" s="186">
        <v>-789200</v>
      </c>
      <c r="DZ16" s="186">
        <v>-789200</v>
      </c>
      <c r="EA16" s="186">
        <v>-789200</v>
      </c>
      <c r="EB16" s="186">
        <v>-789200</v>
      </c>
      <c r="EC16" s="186">
        <v>-789200</v>
      </c>
      <c r="ED16" s="186">
        <v>-789200</v>
      </c>
      <c r="EE16" s="186">
        <v>-789200</v>
      </c>
      <c r="EF16" s="186">
        <v>-789200</v>
      </c>
      <c r="EG16" s="186">
        <v>-789200</v>
      </c>
      <c r="EH16" s="186">
        <v>-789200</v>
      </c>
      <c r="EI16" s="186">
        <v>-789200</v>
      </c>
      <c r="EJ16" s="186">
        <v>-789200</v>
      </c>
      <c r="EK16" s="186">
        <v>-789200</v>
      </c>
      <c r="EL16" s="186">
        <v>-789200</v>
      </c>
      <c r="EM16" s="186">
        <v>-789200</v>
      </c>
      <c r="EN16" s="186">
        <v>-789200</v>
      </c>
      <c r="EO16" s="186">
        <v>-789200</v>
      </c>
      <c r="EP16" s="186">
        <v>-789200</v>
      </c>
      <c r="EQ16" s="186">
        <v>-789200</v>
      </c>
      <c r="ER16" s="186">
        <v>-789200</v>
      </c>
      <c r="ES16" s="225">
        <v>-789200</v>
      </c>
      <c r="ET16" s="186">
        <v>-789200</v>
      </c>
      <c r="EU16" s="186">
        <v>-789200</v>
      </c>
      <c r="EV16" s="186">
        <v>-789200</v>
      </c>
      <c r="EW16" s="186">
        <v>-789200</v>
      </c>
      <c r="EX16" s="186">
        <v>-789200</v>
      </c>
      <c r="EY16" s="186">
        <v>-789200</v>
      </c>
      <c r="EZ16" s="186">
        <v>-789200</v>
      </c>
      <c r="FA16" s="186">
        <v>-789200</v>
      </c>
      <c r="FB16" s="186">
        <v>-789200</v>
      </c>
      <c r="FC16" s="186">
        <v>-789200</v>
      </c>
      <c r="FD16" s="186">
        <v>-789200</v>
      </c>
      <c r="FE16" s="186">
        <v>-789200</v>
      </c>
      <c r="FF16" s="186">
        <v>-789200</v>
      </c>
      <c r="FG16" s="186">
        <v>-789200</v>
      </c>
      <c r="FH16" s="186">
        <v>-789200</v>
      </c>
      <c r="FI16" s="186">
        <v>-789200</v>
      </c>
      <c r="FJ16" s="186">
        <v>-789200</v>
      </c>
      <c r="FK16" s="186">
        <v>-789200</v>
      </c>
      <c r="FL16" s="186">
        <v>-789200</v>
      </c>
      <c r="FM16" s="186">
        <v>-789200</v>
      </c>
      <c r="FN16" s="186">
        <v>-789200</v>
      </c>
      <c r="FO16" s="229">
        <v>-789200</v>
      </c>
      <c r="FP16" s="186">
        <v>-789200</v>
      </c>
      <c r="FQ16" s="186">
        <v>-789200</v>
      </c>
      <c r="FR16" s="186">
        <v>-789200</v>
      </c>
      <c r="FS16" s="186">
        <v>-789200</v>
      </c>
      <c r="FT16" s="186">
        <v>-789200</v>
      </c>
      <c r="FU16" s="186">
        <v>-789200</v>
      </c>
      <c r="FV16" s="186">
        <v>-789200</v>
      </c>
      <c r="FW16" s="186">
        <v>-789200</v>
      </c>
      <c r="FX16" s="186">
        <v>-789200</v>
      </c>
      <c r="FY16" s="186">
        <v>-789200</v>
      </c>
      <c r="FZ16" s="186">
        <v>-789200</v>
      </c>
      <c r="GA16" s="186">
        <v>-789200</v>
      </c>
      <c r="GB16" s="186">
        <v>-789200</v>
      </c>
      <c r="GC16" s="186">
        <v>-789200</v>
      </c>
      <c r="GD16" s="186">
        <v>-789200</v>
      </c>
      <c r="GE16" s="186">
        <v>-789200</v>
      </c>
      <c r="GF16" s="186">
        <v>-789200</v>
      </c>
      <c r="GG16" s="186">
        <v>-789200</v>
      </c>
      <c r="GH16" s="186">
        <v>-789200</v>
      </c>
      <c r="GI16" s="186">
        <v>-789200</v>
      </c>
      <c r="GJ16" s="225">
        <v>-789200</v>
      </c>
      <c r="GK16" s="186">
        <v>-789200</v>
      </c>
      <c r="GL16" s="186">
        <v>-789200</v>
      </c>
    </row>
    <row r="17" spans="1:194" s="187" customFormat="1" ht="14.25" customHeight="1" x14ac:dyDescent="0.2">
      <c r="A17" s="181" t="s">
        <v>214</v>
      </c>
      <c r="B17" s="178"/>
      <c r="C17" s="178"/>
      <c r="D17" s="225"/>
      <c r="E17" s="226">
        <v>-41324077.780000001</v>
      </c>
      <c r="F17" s="186">
        <v>-20218750.350000001</v>
      </c>
      <c r="G17" s="186">
        <v>-19233420</v>
      </c>
      <c r="H17" s="186">
        <v>-35884407</v>
      </c>
      <c r="I17" s="186">
        <v>-36510326.009999998</v>
      </c>
      <c r="J17" s="186">
        <v>-18763147</v>
      </c>
      <c r="K17" s="186">
        <v>-27916583</v>
      </c>
      <c r="L17" s="186">
        <v>-28173884</v>
      </c>
      <c r="M17" s="186">
        <v>-29119257</v>
      </c>
      <c r="N17" s="186">
        <v>-22625891</v>
      </c>
      <c r="O17" s="186">
        <v>-24364835.829999998</v>
      </c>
      <c r="P17" s="186">
        <v>-28734663.52</v>
      </c>
      <c r="Q17" s="235"/>
      <c r="R17" s="186">
        <v>-72220746.230000004</v>
      </c>
      <c r="S17" s="186">
        <v>-49531983.579999998</v>
      </c>
      <c r="T17" s="186">
        <v>-39256189.149999999</v>
      </c>
      <c r="U17" s="186">
        <v>-27080414.640000001</v>
      </c>
      <c r="V17" s="186">
        <v>-24371165.66</v>
      </c>
      <c r="W17" s="186">
        <v>-32857913.239999998</v>
      </c>
      <c r="X17" s="186">
        <v>-30799185.75</v>
      </c>
      <c r="Y17" s="186">
        <v>-30045114.050000001</v>
      </c>
      <c r="Z17" s="186">
        <v>-20965434.91</v>
      </c>
      <c r="AA17" s="186">
        <v>-23170527.140000001</v>
      </c>
      <c r="AB17" s="186">
        <v>-29981536.460000001</v>
      </c>
      <c r="AC17" s="186">
        <v>-41438582.490000002</v>
      </c>
      <c r="AD17" s="186">
        <v>-21293779.550000001</v>
      </c>
      <c r="AE17" s="186">
        <v>-22174285.329999998</v>
      </c>
      <c r="AF17" s="186">
        <v>-24576335.899999999</v>
      </c>
      <c r="AG17" s="186">
        <v>-32718380.600000001</v>
      </c>
      <c r="AH17" s="186">
        <v>-29533349.649999999</v>
      </c>
      <c r="AI17" s="186">
        <v>-25958305.399999999</v>
      </c>
      <c r="AJ17" s="186">
        <v>-25434885.899999999</v>
      </c>
      <c r="AK17" s="186">
        <v>-38249289</v>
      </c>
      <c r="AL17" s="186">
        <v>-26508085.890000001</v>
      </c>
      <c r="AM17" s="225">
        <v>0</v>
      </c>
      <c r="AN17" s="186">
        <v>-50737045.950000003</v>
      </c>
      <c r="AO17" s="186">
        <v>-43326724.799999997</v>
      </c>
      <c r="AP17" s="186">
        <v>-41519506.920000002</v>
      </c>
      <c r="AQ17" s="186">
        <v>-33920443.890000001</v>
      </c>
      <c r="AR17" s="186">
        <v>-30495161.07</v>
      </c>
      <c r="AS17" s="186">
        <v>-21120066.699999999</v>
      </c>
      <c r="AT17" s="186">
        <v>-23742710.620000001</v>
      </c>
      <c r="AU17" s="186">
        <v>-19132798</v>
      </c>
      <c r="AV17" s="186">
        <v>-34445897.049999997</v>
      </c>
      <c r="AW17" s="186">
        <v>-32547586</v>
      </c>
      <c r="AX17" s="186">
        <v>-21518406.23</v>
      </c>
      <c r="AY17" s="186">
        <v>-30778538.940000001</v>
      </c>
      <c r="AZ17" s="186">
        <v>-27846953.670000002</v>
      </c>
      <c r="BA17" s="186">
        <v>-28155812.239999998</v>
      </c>
      <c r="BB17" s="186">
        <v>-29702480</v>
      </c>
      <c r="BC17" s="186">
        <v>-22148853.170000002</v>
      </c>
      <c r="BD17" s="186">
        <v>-22297194.5</v>
      </c>
      <c r="BE17" s="186">
        <v>-24228339.16</v>
      </c>
      <c r="BF17" s="186">
        <v>-34226009.030000001</v>
      </c>
      <c r="BG17" s="186">
        <v>-33499538.239999998</v>
      </c>
      <c r="BH17" s="186">
        <v>-29117762.760000002</v>
      </c>
      <c r="BI17" s="186">
        <v>-29315488.25</v>
      </c>
      <c r="BJ17" s="227"/>
      <c r="BK17" s="236">
        <v>-73666502.519999996</v>
      </c>
      <c r="BL17" s="186">
        <v>-55058526.539999999</v>
      </c>
      <c r="BM17" s="186">
        <v>-42591279.100000001</v>
      </c>
      <c r="BN17" s="186">
        <v>-28584926.010000002</v>
      </c>
      <c r="BO17" s="186">
        <v>-24627842.030000001</v>
      </c>
      <c r="BP17" s="186">
        <v>-46303343</v>
      </c>
      <c r="BQ17" s="186">
        <v>-37975199</v>
      </c>
      <c r="BR17" s="186">
        <v>-24377261.5</v>
      </c>
      <c r="BS17" s="186">
        <v>-25567789</v>
      </c>
      <c r="BT17" s="186">
        <v>-28399691.870000001</v>
      </c>
      <c r="BU17" s="186">
        <v>-50675371.119999997</v>
      </c>
      <c r="BV17" s="186">
        <v>-42349978.649999999</v>
      </c>
      <c r="BW17" s="186">
        <v>-26405733.690000001</v>
      </c>
      <c r="BX17" s="186">
        <v>-29433666.149999999</v>
      </c>
      <c r="BY17" s="186">
        <v>-24831887.620000001</v>
      </c>
      <c r="BZ17" s="186">
        <v>-34155814.32</v>
      </c>
      <c r="CA17" s="186">
        <v>-39885068.520000003</v>
      </c>
      <c r="CB17" s="186">
        <v>-27091412.109999999</v>
      </c>
      <c r="CC17" s="186">
        <v>-33783864.009999998</v>
      </c>
      <c r="CD17" s="186"/>
      <c r="CE17" s="226">
        <v>0</v>
      </c>
      <c r="CF17" s="186">
        <v>-54151479.710000001</v>
      </c>
      <c r="CG17" s="186">
        <v>-45675512.770000003</v>
      </c>
      <c r="CH17" s="186">
        <v>-39744249.25</v>
      </c>
      <c r="CI17" s="186">
        <v>-36738640.399999999</v>
      </c>
      <c r="CJ17" s="186">
        <v>-35374385.869999997</v>
      </c>
      <c r="CK17" s="186">
        <v>-41067816.060000002</v>
      </c>
      <c r="CL17" s="186">
        <v>-22782568.050000001</v>
      </c>
      <c r="CM17" s="186">
        <v>-28476424.559999999</v>
      </c>
      <c r="CN17" s="186">
        <v>-29540439.41</v>
      </c>
      <c r="CO17" s="186">
        <v>-37330492.740000002</v>
      </c>
      <c r="CP17" s="186">
        <v>-39134182.950000003</v>
      </c>
      <c r="CQ17" s="186">
        <v>-32093918.460000001</v>
      </c>
      <c r="CR17" s="186">
        <v>-27611657.09</v>
      </c>
      <c r="CS17" s="186">
        <v>-26853154.850000001</v>
      </c>
      <c r="CT17" s="186">
        <v>-43355298.079999998</v>
      </c>
      <c r="CU17" s="186">
        <v>-35560013.039999999</v>
      </c>
      <c r="CV17" s="186">
        <v>-29180479.039999999</v>
      </c>
      <c r="CW17" s="186">
        <v>-23437582.359999999</v>
      </c>
      <c r="CX17" s="186">
        <v>-28362164.170000002</v>
      </c>
      <c r="CY17" s="186">
        <v>-36032951.869999997</v>
      </c>
      <c r="CZ17" s="186">
        <v>-34265872.93</v>
      </c>
      <c r="DA17" s="186">
        <v>-29310259.059999999</v>
      </c>
      <c r="DB17" s="226"/>
      <c r="DC17" s="186">
        <v>-44698753.850000001</v>
      </c>
      <c r="DD17" s="186">
        <v>-47752498.979999997</v>
      </c>
      <c r="DE17" s="186">
        <v>-50901550.700000003</v>
      </c>
      <c r="DF17" s="186">
        <v>-38639744.560000002</v>
      </c>
      <c r="DG17" s="186">
        <v>-27051483.289999999</v>
      </c>
      <c r="DH17" s="186">
        <v>-41203539.829999998</v>
      </c>
      <c r="DI17" s="186">
        <v>-43689647.579999998</v>
      </c>
      <c r="DJ17" s="186">
        <v>-31536218.719999999</v>
      </c>
      <c r="DK17" s="186">
        <v>-24892127.949999999</v>
      </c>
      <c r="DL17" s="186">
        <v>-25413702.41</v>
      </c>
      <c r="DM17" s="186">
        <v>-36156981.289999999</v>
      </c>
      <c r="DN17" s="186">
        <v>-35187078.829999998</v>
      </c>
      <c r="DO17" s="186">
        <v>-36506685.469999999</v>
      </c>
      <c r="DP17" s="186">
        <v>-24799624.359999999</v>
      </c>
      <c r="DQ17" s="186">
        <v>-23185188.59</v>
      </c>
      <c r="DR17" s="186">
        <v>-19241613.440000001</v>
      </c>
      <c r="DS17" s="186">
        <v>-35101392.609999999</v>
      </c>
      <c r="DT17" s="186">
        <v>-36306533.07</v>
      </c>
      <c r="DU17" s="186">
        <v>-33128117.190000001</v>
      </c>
      <c r="DV17" s="186">
        <v>-25182164.25</v>
      </c>
      <c r="DW17" s="186">
        <v>-38988529.479999997</v>
      </c>
      <c r="DX17" s="226"/>
      <c r="DY17" s="186">
        <v>-64496152.57</v>
      </c>
      <c r="DZ17" s="186">
        <v>-51084501.57</v>
      </c>
      <c r="EA17" s="186">
        <v>-40714078.719999999</v>
      </c>
      <c r="EB17" s="186">
        <v>-29482336.120000001</v>
      </c>
      <c r="EC17" s="186">
        <v>-34205962.960000001</v>
      </c>
      <c r="ED17" s="186">
        <v>-32563027.420000002</v>
      </c>
      <c r="EE17" s="186">
        <v>-50937493.210000001</v>
      </c>
      <c r="EF17" s="186">
        <v>-26621269.57</v>
      </c>
      <c r="EG17" s="186">
        <v>-26027959.760000002</v>
      </c>
      <c r="EH17" s="186">
        <v>-43284881.439999998</v>
      </c>
      <c r="EI17" s="186">
        <v>-45975328.130000003</v>
      </c>
      <c r="EJ17" s="186">
        <v>-26347556</v>
      </c>
      <c r="EK17" s="186">
        <v>-24160272.050000001</v>
      </c>
      <c r="EL17" s="186">
        <v>-23376624.02</v>
      </c>
      <c r="EM17" s="186">
        <v>-36074727.549999997</v>
      </c>
      <c r="EN17" s="186">
        <v>-37055088.630000003</v>
      </c>
      <c r="EO17" s="186">
        <v>-32532047.789999999</v>
      </c>
      <c r="EP17" s="186">
        <v>-27492388.699999999</v>
      </c>
      <c r="EQ17" s="186">
        <v>-28220897.559999999</v>
      </c>
      <c r="ER17" s="186">
        <v>-38774846.060000002</v>
      </c>
      <c r="ES17" s="225">
        <v>0</v>
      </c>
      <c r="ET17" s="186">
        <v>-60399123.200000003</v>
      </c>
      <c r="EU17" s="186">
        <v>-49040105.149999999</v>
      </c>
      <c r="EV17" s="186">
        <v>-41741864.770000003</v>
      </c>
      <c r="EW17" s="186">
        <v>-30329336.399999999</v>
      </c>
      <c r="EX17" s="186">
        <v>-35345206.600000001</v>
      </c>
      <c r="EY17" s="186">
        <v>-39394591.579999998</v>
      </c>
      <c r="EZ17" s="186">
        <v>-25950060.48</v>
      </c>
      <c r="FA17" s="186">
        <v>-19320610.32</v>
      </c>
      <c r="FB17" s="186">
        <v>-39571785.359999999</v>
      </c>
      <c r="FC17" s="186">
        <v>-44059707.859999999</v>
      </c>
      <c r="FD17" s="186">
        <v>-46967398.340000004</v>
      </c>
      <c r="FE17" s="186">
        <v>-32943194.219999999</v>
      </c>
      <c r="FF17" s="186">
        <v>-23105220.260000002</v>
      </c>
      <c r="FG17" s="186">
        <v>-42224203.979999997</v>
      </c>
      <c r="FH17" s="186">
        <v>-35066611.170000002</v>
      </c>
      <c r="FI17" s="186">
        <v>-24090093.120000001</v>
      </c>
      <c r="FJ17" s="186">
        <v>-22405768.629999999</v>
      </c>
      <c r="FK17" s="186">
        <v>-21772306.440000001</v>
      </c>
      <c r="FL17" s="186">
        <v>-43304001</v>
      </c>
      <c r="FM17" s="186">
        <v>-36860486.340000004</v>
      </c>
      <c r="FN17" s="186">
        <v>-30178614.289999999</v>
      </c>
      <c r="FO17" s="229">
        <v>0</v>
      </c>
      <c r="FP17" s="186">
        <v>-45920957.789999999</v>
      </c>
      <c r="FQ17" s="186">
        <v>-51877069.75</v>
      </c>
      <c r="FR17" s="186">
        <v>-40100102.789999999</v>
      </c>
      <c r="FS17" s="186">
        <v>-37541444.350000001</v>
      </c>
      <c r="FT17" s="186">
        <v>-33297154.870000001</v>
      </c>
      <c r="FU17" s="186">
        <v>-25391620.199999999</v>
      </c>
      <c r="FV17" s="186">
        <v>-28011181.739999998</v>
      </c>
      <c r="FW17" s="186">
        <v>-41002475.049999997</v>
      </c>
      <c r="FX17" s="186">
        <v>-36919769.630000003</v>
      </c>
      <c r="FY17" s="186">
        <v>-30913202.109999999</v>
      </c>
      <c r="FZ17" s="186">
        <v>-22311795.050000001</v>
      </c>
      <c r="GA17" s="186">
        <v>-41154156.07</v>
      </c>
      <c r="GB17" s="186">
        <v>-72115293.590000004</v>
      </c>
      <c r="GC17" s="186">
        <v>-35631423.920000002</v>
      </c>
      <c r="GD17" s="186">
        <v>-32852246.07</v>
      </c>
      <c r="GE17" s="186">
        <v>-32828930.850000001</v>
      </c>
      <c r="GF17" s="186">
        <v>-31879263.75</v>
      </c>
      <c r="GG17" s="186">
        <v>-45643231.479999997</v>
      </c>
      <c r="GH17" s="186">
        <v>-35646553.469999999</v>
      </c>
      <c r="GI17" s="186">
        <v>-27060457.050000001</v>
      </c>
      <c r="GJ17" s="225">
        <v>0</v>
      </c>
      <c r="GK17" s="186">
        <v>-33387890.190000001</v>
      </c>
      <c r="GL17" s="186">
        <v>-33387890.190000001</v>
      </c>
    </row>
    <row r="18" spans="1:194" s="187" customFormat="1" ht="12.75" customHeight="1" x14ac:dyDescent="0.2">
      <c r="A18" s="181" t="s">
        <v>822</v>
      </c>
      <c r="B18" s="178"/>
      <c r="C18" s="178"/>
      <c r="D18" s="225"/>
      <c r="E18" s="226">
        <v>-398.88</v>
      </c>
      <c r="F18" s="186">
        <v>-25108332</v>
      </c>
      <c r="G18" s="186">
        <v>-25108332</v>
      </c>
      <c r="H18" s="186">
        <v>-25108332</v>
      </c>
      <c r="I18" s="186">
        <v>-25108332</v>
      </c>
      <c r="J18" s="186">
        <v>-25108332</v>
      </c>
      <c r="K18" s="186">
        <v>-24188742</v>
      </c>
      <c r="L18" s="186">
        <v>-24230639</v>
      </c>
      <c r="M18" s="186">
        <v>-24230639</v>
      </c>
      <c r="N18" s="186">
        <v>-18341304.059999999</v>
      </c>
      <c r="O18" s="186">
        <v>-18341304.059999999</v>
      </c>
      <c r="P18" s="186">
        <v>-18341304.059999999</v>
      </c>
      <c r="Q18" s="235"/>
      <c r="R18" s="186">
        <v>-18341304.059999999</v>
      </c>
      <c r="S18" s="186">
        <v>-18299407.850000001</v>
      </c>
      <c r="T18" s="186">
        <v>-18310105.920000002</v>
      </c>
      <c r="U18" s="186">
        <v>-6214248.79</v>
      </c>
      <c r="V18" s="186">
        <v>-22707938.48</v>
      </c>
      <c r="W18" s="186">
        <v>-22707938.48</v>
      </c>
      <c r="X18" s="186">
        <v>-22707938.48</v>
      </c>
      <c r="Y18" s="186">
        <v>-22707938.48</v>
      </c>
      <c r="Z18" s="186">
        <v>-22707938.48</v>
      </c>
      <c r="AA18" s="186">
        <v>-22707938.48</v>
      </c>
      <c r="AB18" s="186">
        <v>-22707938.48</v>
      </c>
      <c r="AC18" s="186">
        <v>-22707938.48</v>
      </c>
      <c r="AD18" s="186">
        <v>-22707938.48</v>
      </c>
      <c r="AE18" s="186">
        <v>-22707938.48</v>
      </c>
      <c r="AF18" s="186">
        <v>-22002643.199999999</v>
      </c>
      <c r="AG18" s="186">
        <v>-22002643.199999999</v>
      </c>
      <c r="AH18" s="186">
        <v>-22002643.199999999</v>
      </c>
      <c r="AI18" s="186">
        <v>-22002643.199999999</v>
      </c>
      <c r="AJ18" s="186">
        <v>-17220935.890000001</v>
      </c>
      <c r="AK18" s="186">
        <v>-17220935.890000001</v>
      </c>
      <c r="AL18" s="186">
        <v>-17220935.890000001</v>
      </c>
      <c r="AM18" s="225">
        <v>0</v>
      </c>
      <c r="AN18" s="186">
        <v>-17220935.890000001</v>
      </c>
      <c r="AO18" s="186">
        <v>-17220935.890000001</v>
      </c>
      <c r="AP18" s="186">
        <v>-6625628.7699999996</v>
      </c>
      <c r="AQ18" s="186">
        <f>-4542142.44*-1</f>
        <v>4542142.4400000004</v>
      </c>
      <c r="AR18" s="186">
        <v>8970</v>
      </c>
      <c r="AS18" s="186">
        <v>-17184680</v>
      </c>
      <c r="AT18" s="186">
        <v>-17184680</v>
      </c>
      <c r="AU18" s="186">
        <v>-17184680</v>
      </c>
      <c r="AV18" s="186">
        <v>-17184680</v>
      </c>
      <c r="AW18" s="186">
        <v>-17184680</v>
      </c>
      <c r="AX18" s="186">
        <v>-17184680</v>
      </c>
      <c r="AY18" s="186">
        <v>-17977417.289999999</v>
      </c>
      <c r="AZ18" s="186">
        <v>-17173088.489999998</v>
      </c>
      <c r="BA18" s="186">
        <v>-17173088.489999998</v>
      </c>
      <c r="BB18" s="186">
        <v>-16426757.52</v>
      </c>
      <c r="BC18" s="186">
        <v>-16426757.52</v>
      </c>
      <c r="BD18" s="186">
        <v>-16426757.52</v>
      </c>
      <c r="BE18" s="186">
        <v>-16426757.52</v>
      </c>
      <c r="BF18" s="186">
        <v>-13221053.189999999</v>
      </c>
      <c r="BG18" s="186">
        <v>-13221053.189999999</v>
      </c>
      <c r="BH18" s="186">
        <v>-13221053.189999999</v>
      </c>
      <c r="BI18" s="186">
        <v>-16651087.619999999</v>
      </c>
      <c r="BJ18" s="227"/>
      <c r="BK18" s="236">
        <v>-18354233.34</v>
      </c>
      <c r="BL18" s="186">
        <v>-18475626.690000001</v>
      </c>
      <c r="BM18" s="186">
        <v>-16739432.970000001</v>
      </c>
      <c r="BN18" s="186">
        <v>-121290.48</v>
      </c>
      <c r="BO18" s="186">
        <v>-23227726.100000001</v>
      </c>
      <c r="BP18" s="186">
        <v>-23227726.100000001</v>
      </c>
      <c r="BQ18" s="186">
        <v>-23227726.100000001</v>
      </c>
      <c r="BR18" s="186">
        <v>-23214685.57</v>
      </c>
      <c r="BS18" s="186">
        <v>-23214685.57</v>
      </c>
      <c r="BT18" s="186">
        <v>-23214685.57</v>
      </c>
      <c r="BU18" s="186">
        <v>-23267145.57</v>
      </c>
      <c r="BV18" s="186">
        <v>-22276388.059999999</v>
      </c>
      <c r="BW18" s="186">
        <v>-22276388.059999999</v>
      </c>
      <c r="BX18" s="186">
        <v>-22276388.059999999</v>
      </c>
      <c r="BY18" s="186">
        <v>-22276388.059999999</v>
      </c>
      <c r="BZ18" s="186">
        <v>-22276388.059999999</v>
      </c>
      <c r="CA18" s="186">
        <v>-22276388.059999999</v>
      </c>
      <c r="CB18" s="186">
        <v>-22276388.059999999</v>
      </c>
      <c r="CC18" s="186">
        <v>-22671723.370000001</v>
      </c>
      <c r="CD18" s="186">
        <v>-22671723.370000001</v>
      </c>
      <c r="CE18" s="226"/>
      <c r="CF18" s="186">
        <v>-22671723.370000001</v>
      </c>
      <c r="CG18" s="186">
        <v>-22629795.18</v>
      </c>
      <c r="CH18" s="186">
        <v>-20691026.84</v>
      </c>
      <c r="CI18" s="186">
        <v>-276702.36</v>
      </c>
      <c r="CJ18" s="186">
        <v>-126.9</v>
      </c>
      <c r="CK18" s="186">
        <v>-17069753.559999999</v>
      </c>
      <c r="CL18" s="186">
        <v>-17069753.559999999</v>
      </c>
      <c r="CM18" s="186">
        <v>-17069753.559999999</v>
      </c>
      <c r="CN18" s="186">
        <v>-17069753.559999999</v>
      </c>
      <c r="CO18" s="186">
        <v>-17069753.559999999</v>
      </c>
      <c r="CP18" s="186">
        <v>-17069753.559999999</v>
      </c>
      <c r="CQ18" s="186">
        <v>-17069753.559999999</v>
      </c>
      <c r="CR18" s="186">
        <v>-17069753.559999999</v>
      </c>
      <c r="CS18" s="186">
        <v>-17069753.559999999</v>
      </c>
      <c r="CT18" s="186">
        <v>-17069753.559999999</v>
      </c>
      <c r="CU18" s="186">
        <v>-16553165.73</v>
      </c>
      <c r="CV18" s="186">
        <v>-16553165.73</v>
      </c>
      <c r="CW18" s="186">
        <v>-16553165.73</v>
      </c>
      <c r="CX18" s="186">
        <v>-16553165.73</v>
      </c>
      <c r="CY18" s="186">
        <v>-17507673.789999999</v>
      </c>
      <c r="CZ18" s="186">
        <v>-16553165.710000001</v>
      </c>
      <c r="DA18" s="186">
        <v>-16553165.710000001</v>
      </c>
      <c r="DB18" s="226"/>
      <c r="DC18" s="186">
        <v>-16553165.710000001</v>
      </c>
      <c r="DD18" s="186">
        <v>-15556718.74</v>
      </c>
      <c r="DE18" s="186">
        <v>-16511226.82</v>
      </c>
      <c r="DF18" s="186">
        <v>-4904616.57</v>
      </c>
      <c r="DG18" s="186">
        <v>-21742611.050000001</v>
      </c>
      <c r="DH18" s="186">
        <v>-21740781.68</v>
      </c>
      <c r="DI18" s="186">
        <v>-21740781.68</v>
      </c>
      <c r="DJ18" s="186">
        <v>-21740781.68</v>
      </c>
      <c r="DK18" s="186">
        <v>-21740781.68</v>
      </c>
      <c r="DL18" s="186">
        <v>-21740781.68</v>
      </c>
      <c r="DM18" s="186">
        <v>-21740781.68</v>
      </c>
      <c r="DN18" s="186">
        <v>-20977466.379999999</v>
      </c>
      <c r="DO18" s="186">
        <v>-20977466.379999999</v>
      </c>
      <c r="DP18" s="186">
        <v>-15136760.09</v>
      </c>
      <c r="DQ18" s="186">
        <v>-15136760.09</v>
      </c>
      <c r="DR18" s="186">
        <v>-15136760.09</v>
      </c>
      <c r="DS18" s="186">
        <v>-21167769.23</v>
      </c>
      <c r="DT18" s="186">
        <v>-21167769.23</v>
      </c>
      <c r="DU18" s="186">
        <v>-20582641.82</v>
      </c>
      <c r="DV18" s="186">
        <v>-32770806.890000001</v>
      </c>
      <c r="DW18" s="186">
        <v>-32770806.890000001</v>
      </c>
      <c r="DX18" s="226"/>
      <c r="DY18" s="186">
        <v>-31919326.73</v>
      </c>
      <c r="DZ18" s="186">
        <v>-31919326.73</v>
      </c>
      <c r="EA18" s="186">
        <v>-31919326.73</v>
      </c>
      <c r="EB18" s="186">
        <v>-31919326.73</v>
      </c>
      <c r="EC18" s="186">
        <v>-10751418.949999999</v>
      </c>
      <c r="ED18" s="186">
        <v>-10751418.949999999</v>
      </c>
      <c r="EE18" s="186">
        <v>-24434844.399999999</v>
      </c>
      <c r="EF18" s="186">
        <v>-24432836.670000002</v>
      </c>
      <c r="EG18" s="186">
        <v>-24432836.670000002</v>
      </c>
      <c r="EH18" s="186">
        <v>-24434880.34</v>
      </c>
      <c r="EI18" s="186">
        <v>-24434880.34</v>
      </c>
      <c r="EJ18" s="186">
        <v>-23303257.129999999</v>
      </c>
      <c r="EK18" s="186">
        <v>-23305770.850000001</v>
      </c>
      <c r="EL18" s="186">
        <v>-15466372.51</v>
      </c>
      <c r="EM18" s="186">
        <v>-15465866.52</v>
      </c>
      <c r="EN18" s="186">
        <v>-15465866.52</v>
      </c>
      <c r="EO18" s="186">
        <v>-15465866.52</v>
      </c>
      <c r="EP18" s="186">
        <v>-15465866.52</v>
      </c>
      <c r="EQ18" s="186">
        <v>-15507826.960000001</v>
      </c>
      <c r="ER18" s="186">
        <v>-15465866.52</v>
      </c>
      <c r="ES18" s="225">
        <v>0</v>
      </c>
      <c r="ET18" s="186">
        <v>-23472307.579999998</v>
      </c>
      <c r="EU18" s="186">
        <v>-23472307.579999998</v>
      </c>
      <c r="EV18" s="186">
        <v>-23476111.5</v>
      </c>
      <c r="EW18" s="186">
        <v>-27885404.02</v>
      </c>
      <c r="EX18" s="186">
        <v>-28109960.27</v>
      </c>
      <c r="EY18" s="186">
        <v>-28444951.920000002</v>
      </c>
      <c r="EZ18" s="186">
        <v>-28444951.920000002</v>
      </c>
      <c r="FA18" s="186">
        <v>-28444951.920000002</v>
      </c>
      <c r="FB18" s="186">
        <v>-28444951.920000002</v>
      </c>
      <c r="FC18" s="186">
        <v>-28444951.920000002</v>
      </c>
      <c r="FD18" s="186">
        <v>-28444951.920000002</v>
      </c>
      <c r="FE18" s="186">
        <v>-27453936.260000002</v>
      </c>
      <c r="FF18" s="186">
        <v>-27453936.260000002</v>
      </c>
      <c r="FG18" s="186">
        <v>-27453936.260000002</v>
      </c>
      <c r="FH18" s="186">
        <v>-17850916.34</v>
      </c>
      <c r="FI18" s="186">
        <v>-25439038.350000001</v>
      </c>
      <c r="FJ18" s="186">
        <v>-25439038.350000001</v>
      </c>
      <c r="FK18" s="186">
        <v>-25439038.350000001</v>
      </c>
      <c r="FL18" s="186">
        <v>-25439038.350000001</v>
      </c>
      <c r="FM18" s="186">
        <v>-25439038.350000001</v>
      </c>
      <c r="FN18" s="186">
        <v>-25439038.350000001</v>
      </c>
      <c r="FO18" s="229">
        <v>0</v>
      </c>
      <c r="FP18" s="186">
        <v>-25439038.350000001</v>
      </c>
      <c r="FQ18" s="186">
        <v>-25439038.350000001</v>
      </c>
      <c r="FR18" s="186">
        <v>-25439038.350000001</v>
      </c>
      <c r="FS18" s="186">
        <v>-7680773.21</v>
      </c>
      <c r="FT18" s="186">
        <v>-18798532.27</v>
      </c>
      <c r="FU18" s="186">
        <v>-20882403.93</v>
      </c>
      <c r="FV18" s="186">
        <v>-20882403.93</v>
      </c>
      <c r="FW18" s="186">
        <v>-20882403.93</v>
      </c>
      <c r="FX18" s="186">
        <v>-20886004</v>
      </c>
      <c r="FY18" s="186">
        <v>-20886004</v>
      </c>
      <c r="FZ18" s="186">
        <v>-23487004</v>
      </c>
      <c r="GA18" s="186">
        <v>-22861556.34</v>
      </c>
      <c r="GB18" s="186">
        <v>-22861556.34</v>
      </c>
      <c r="GC18" s="186">
        <v>-13668376.339999998</v>
      </c>
      <c r="GD18" s="186">
        <v>-16140520.65</v>
      </c>
      <c r="GE18" s="186">
        <v>82587899.480000004</v>
      </c>
      <c r="GF18" s="186">
        <v>-24309386.260000002</v>
      </c>
      <c r="GG18" s="186">
        <v>-24309386.260000002</v>
      </c>
      <c r="GH18" s="186">
        <v>-24309386.260000002</v>
      </c>
      <c r="GI18" s="186">
        <v>-24309386.260000002</v>
      </c>
      <c r="GJ18" s="225">
        <v>0</v>
      </c>
      <c r="GK18" s="186">
        <v>-24309386.260000002</v>
      </c>
      <c r="GL18" s="186">
        <v>-24309386.260000002</v>
      </c>
    </row>
    <row r="19" spans="1:194" x14ac:dyDescent="0.2">
      <c r="A19" s="178" t="s">
        <v>826</v>
      </c>
      <c r="D19" s="225">
        <f>-1*(4928.94+0)</f>
        <v>-4928.9399999999996</v>
      </c>
      <c r="E19" s="22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25">
        <v>-15793.71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225">
        <v>-30856</v>
      </c>
      <c r="AN19" s="186">
        <v>0</v>
      </c>
      <c r="AO19" s="186">
        <v>0</v>
      </c>
      <c r="AP19" s="186">
        <v>0</v>
      </c>
      <c r="AQ19" s="186">
        <v>0</v>
      </c>
      <c r="AR19" s="186">
        <v>0</v>
      </c>
      <c r="AS19" s="186">
        <v>0</v>
      </c>
      <c r="AT19" s="186">
        <v>0</v>
      </c>
      <c r="AU19" s="186">
        <v>0</v>
      </c>
      <c r="AV19" s="186">
        <v>0</v>
      </c>
      <c r="AW19" s="186">
        <v>0</v>
      </c>
      <c r="AX19" s="186">
        <v>0</v>
      </c>
      <c r="AY19" s="186">
        <v>0</v>
      </c>
      <c r="AZ19" s="186">
        <v>0</v>
      </c>
      <c r="BA19" s="186">
        <v>0</v>
      </c>
      <c r="BB19" s="186">
        <v>0</v>
      </c>
      <c r="BC19" s="186">
        <v>0</v>
      </c>
      <c r="BD19" s="186">
        <v>0</v>
      </c>
      <c r="BE19" s="186">
        <v>0</v>
      </c>
      <c r="BF19" s="186">
        <v>0</v>
      </c>
      <c r="BG19" s="186">
        <v>0</v>
      </c>
      <c r="BH19" s="186">
        <v>0</v>
      </c>
      <c r="BI19" s="186">
        <v>0</v>
      </c>
      <c r="BJ19" s="227">
        <v>-72040.39</v>
      </c>
      <c r="BK19" s="236">
        <v>0</v>
      </c>
      <c r="BL19" s="186">
        <v>0</v>
      </c>
      <c r="BM19" s="186">
        <v>0</v>
      </c>
      <c r="BN19" s="186">
        <v>0</v>
      </c>
      <c r="BO19" s="186">
        <v>0</v>
      </c>
      <c r="BP19" s="186">
        <v>0</v>
      </c>
      <c r="BQ19" s="186">
        <v>0</v>
      </c>
      <c r="BR19" s="186">
        <v>0</v>
      </c>
      <c r="BS19" s="186">
        <v>0</v>
      </c>
      <c r="BT19" s="186">
        <v>0</v>
      </c>
      <c r="BU19" s="186">
        <v>0</v>
      </c>
      <c r="BV19" s="186">
        <v>0</v>
      </c>
      <c r="BW19" s="186">
        <v>0</v>
      </c>
      <c r="BX19" s="186">
        <v>0</v>
      </c>
      <c r="BY19" s="186">
        <v>0</v>
      </c>
      <c r="BZ19" s="186">
        <v>0</v>
      </c>
      <c r="CA19" s="186">
        <v>0</v>
      </c>
      <c r="CB19" s="186">
        <v>0</v>
      </c>
      <c r="CC19" s="186">
        <v>0</v>
      </c>
      <c r="CD19" s="186">
        <v>0</v>
      </c>
      <c r="CE19" s="226">
        <v>-55061.16</v>
      </c>
      <c r="CF19" s="186">
        <v>0</v>
      </c>
      <c r="CG19" s="186">
        <v>0</v>
      </c>
      <c r="CH19" s="186">
        <v>0</v>
      </c>
      <c r="CI19" s="186">
        <v>0</v>
      </c>
      <c r="CJ19" s="186">
        <v>0</v>
      </c>
      <c r="CK19" s="186">
        <v>0</v>
      </c>
      <c r="CL19" s="186">
        <v>0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6">
        <v>0</v>
      </c>
      <c r="CZ19" s="186">
        <v>0</v>
      </c>
      <c r="DA19" s="186">
        <v>0</v>
      </c>
      <c r="DB19" s="226">
        <v>-31754.62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6">
        <v>0</v>
      </c>
      <c r="DM19" s="186">
        <v>0</v>
      </c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226">
        <v>-31803.46</v>
      </c>
      <c r="DY19" s="186">
        <v>0</v>
      </c>
      <c r="DZ19" s="186">
        <v>0</v>
      </c>
      <c r="EA19" s="186">
        <v>0</v>
      </c>
      <c r="EB19" s="186">
        <v>0</v>
      </c>
      <c r="EC19" s="186">
        <v>0</v>
      </c>
      <c r="ED19" s="186">
        <v>0</v>
      </c>
      <c r="EE19" s="186">
        <v>0</v>
      </c>
      <c r="EF19" s="186">
        <v>0</v>
      </c>
      <c r="EG19" s="186">
        <v>0</v>
      </c>
      <c r="EH19" s="186">
        <v>0</v>
      </c>
      <c r="EI19" s="186">
        <v>0</v>
      </c>
      <c r="EJ19" s="186">
        <v>0</v>
      </c>
      <c r="EK19" s="186">
        <v>0</v>
      </c>
      <c r="EL19" s="186">
        <v>0</v>
      </c>
      <c r="EM19" s="186">
        <v>0</v>
      </c>
      <c r="EN19" s="186">
        <v>0</v>
      </c>
      <c r="EO19" s="186">
        <v>0</v>
      </c>
      <c r="EP19" s="186">
        <v>0</v>
      </c>
      <c r="EQ19" s="186">
        <v>0</v>
      </c>
      <c r="ER19" s="186">
        <v>0</v>
      </c>
      <c r="ES19" s="225">
        <v>-65924.36</v>
      </c>
      <c r="ET19" s="186">
        <v>0</v>
      </c>
      <c r="EU19" s="186">
        <v>0</v>
      </c>
      <c r="EV19" s="186">
        <v>0</v>
      </c>
      <c r="EW19" s="186">
        <v>0</v>
      </c>
      <c r="EX19" s="186">
        <v>0</v>
      </c>
      <c r="EY19" s="186">
        <v>0</v>
      </c>
      <c r="EZ19" s="186">
        <v>0</v>
      </c>
      <c r="FA19" s="186">
        <v>0</v>
      </c>
      <c r="FB19" s="186">
        <v>0</v>
      </c>
      <c r="FC19" s="186">
        <v>0</v>
      </c>
      <c r="FD19" s="186">
        <v>0</v>
      </c>
      <c r="FE19" s="186">
        <v>0</v>
      </c>
      <c r="FF19" s="186">
        <v>0</v>
      </c>
      <c r="FG19" s="186">
        <v>0</v>
      </c>
      <c r="FH19" s="186">
        <v>0</v>
      </c>
      <c r="FI19" s="186">
        <v>0</v>
      </c>
      <c r="FJ19" s="186">
        <v>0</v>
      </c>
      <c r="FK19" s="186">
        <v>0</v>
      </c>
      <c r="FL19" s="186">
        <v>0</v>
      </c>
      <c r="FM19" s="186">
        <v>0</v>
      </c>
      <c r="FN19" s="186">
        <v>0</v>
      </c>
      <c r="FO19" s="229">
        <v>-47923.26</v>
      </c>
      <c r="FP19" s="186">
        <v>0</v>
      </c>
      <c r="FQ19" s="186">
        <v>0</v>
      </c>
      <c r="FR19" s="186">
        <v>0</v>
      </c>
      <c r="FS19" s="186">
        <v>0</v>
      </c>
      <c r="FT19" s="186">
        <v>0</v>
      </c>
      <c r="FU19" s="186">
        <v>0</v>
      </c>
      <c r="FV19" s="186">
        <v>0</v>
      </c>
      <c r="FW19" s="186">
        <v>0</v>
      </c>
      <c r="FX19" s="186">
        <v>0</v>
      </c>
      <c r="FY19" s="186">
        <v>0</v>
      </c>
      <c r="FZ19" s="186">
        <v>0</v>
      </c>
      <c r="GA19" s="186">
        <v>0</v>
      </c>
      <c r="GB19" s="186">
        <v>0</v>
      </c>
      <c r="GC19" s="186">
        <v>0</v>
      </c>
      <c r="GD19" s="186">
        <v>0</v>
      </c>
      <c r="GE19" s="186">
        <v>0</v>
      </c>
      <c r="GF19" s="186">
        <v>0</v>
      </c>
      <c r="GG19" s="186">
        <v>0</v>
      </c>
      <c r="GH19" s="186">
        <v>0</v>
      </c>
      <c r="GI19" s="186">
        <v>0</v>
      </c>
      <c r="GJ19" s="225">
        <v>0</v>
      </c>
      <c r="GK19" s="186">
        <v>0</v>
      </c>
      <c r="GL19" s="186">
        <v>0</v>
      </c>
    </row>
    <row r="20" spans="1:194" x14ac:dyDescent="0.2">
      <c r="A20" s="181" t="s">
        <v>156</v>
      </c>
      <c r="D20" s="225">
        <v>24615460.640000001</v>
      </c>
      <c r="E20" s="226">
        <v>96648729.120000005</v>
      </c>
      <c r="F20" s="186">
        <v>21968171.300000031</v>
      </c>
      <c r="G20" s="186">
        <v>37948487.799999997</v>
      </c>
      <c r="H20" s="186">
        <v>112332564.89</v>
      </c>
      <c r="I20" s="186">
        <v>120720387.59000006</v>
      </c>
      <c r="J20" s="186">
        <v>100375335.87999998</v>
      </c>
      <c r="K20" s="186">
        <v>95167081.909999982</v>
      </c>
      <c r="L20" s="186">
        <v>111292563.56999999</v>
      </c>
      <c r="M20" s="186">
        <v>117248680.64999998</v>
      </c>
      <c r="N20" s="186">
        <v>104998399.23999998</v>
      </c>
      <c r="O20" s="186">
        <v>116252817.49999999</v>
      </c>
      <c r="P20" s="186">
        <v>111791156.23000003</v>
      </c>
      <c r="Q20" s="225">
        <v>100115797.48</v>
      </c>
      <c r="R20" s="186">
        <v>127620507.77999996</v>
      </c>
      <c r="S20" s="186">
        <v>143506024.38999999</v>
      </c>
      <c r="T20" s="186">
        <v>113360369.73000005</v>
      </c>
      <c r="U20" s="186">
        <v>164561592.5</v>
      </c>
      <c r="V20" s="186">
        <v>152263262.49000001</v>
      </c>
      <c r="W20" s="186">
        <v>144126609.22000006</v>
      </c>
      <c r="X20" s="186">
        <v>159577183.71000001</v>
      </c>
      <c r="Y20" s="186">
        <v>134675847.28</v>
      </c>
      <c r="Z20" s="186">
        <v>117854871.72</v>
      </c>
      <c r="AA20" s="186">
        <v>133756883.56000005</v>
      </c>
      <c r="AB20" s="186">
        <v>137650215.16</v>
      </c>
      <c r="AC20" s="186">
        <v>145824892.81999999</v>
      </c>
      <c r="AD20" s="186">
        <v>116449585.81000003</v>
      </c>
      <c r="AE20" s="186">
        <v>113968936.5</v>
      </c>
      <c r="AF20" s="186">
        <v>123986758.21999997</v>
      </c>
      <c r="AG20" s="186">
        <v>127790202.96000002</v>
      </c>
      <c r="AH20" s="186">
        <v>135161479.60000002</v>
      </c>
      <c r="AI20" s="186">
        <v>123281091.30000007</v>
      </c>
      <c r="AJ20" s="186">
        <v>140072474.66</v>
      </c>
      <c r="AK20" s="186">
        <v>142796419.34999999</v>
      </c>
      <c r="AL20" s="186">
        <v>151361951.17000005</v>
      </c>
      <c r="AM20" s="225">
        <v>98592976</v>
      </c>
      <c r="AN20" s="186">
        <v>151761204.15999994</v>
      </c>
      <c r="AO20" s="186">
        <v>483219561.81999999</v>
      </c>
      <c r="AP20" s="186">
        <v>418830145.81999993</v>
      </c>
      <c r="AQ20" s="186">
        <v>402863294.63999987</v>
      </c>
      <c r="AR20" s="186">
        <v>341754396.59000015</v>
      </c>
      <c r="AS20" s="186">
        <v>315363746.49000007</v>
      </c>
      <c r="AT20" s="186">
        <v>422490542.8900001</v>
      </c>
      <c r="AU20" s="186">
        <v>433916247.0800001</v>
      </c>
      <c r="AV20" s="186">
        <v>365597418.08000004</v>
      </c>
      <c r="AW20" s="186">
        <v>379627237.28000009</v>
      </c>
      <c r="AX20" s="186">
        <v>360086510.24000007</v>
      </c>
      <c r="AY20" s="186">
        <v>354417672.00999999</v>
      </c>
      <c r="AZ20" s="186">
        <v>357872442.64999998</v>
      </c>
      <c r="BA20" s="186">
        <v>338806717.76999998</v>
      </c>
      <c r="BB20" s="186">
        <v>348179567.31999981</v>
      </c>
      <c r="BC20" s="186">
        <v>340560296.91000003</v>
      </c>
      <c r="BD20" s="186">
        <v>326237719.34000009</v>
      </c>
      <c r="BE20" s="186">
        <v>324418049.80000001</v>
      </c>
      <c r="BF20" s="186">
        <v>302126521.60000002</v>
      </c>
      <c r="BG20" s="186">
        <v>309745662.94</v>
      </c>
      <c r="BH20" s="186">
        <v>325429228.29999995</v>
      </c>
      <c r="BI20" s="186">
        <v>320344373.31</v>
      </c>
      <c r="BJ20" s="227">
        <v>273066348.37</v>
      </c>
      <c r="BK20" s="236">
        <v>355937891.63000005</v>
      </c>
      <c r="BL20" s="186">
        <v>336405671.76000005</v>
      </c>
      <c r="BM20" s="186">
        <v>298098382.3300001</v>
      </c>
      <c r="BN20" s="186">
        <v>277257860.05000013</v>
      </c>
      <c r="BO20" s="186">
        <v>262926365.85000008</v>
      </c>
      <c r="BP20" s="186">
        <v>247330217.84</v>
      </c>
      <c r="BQ20" s="186">
        <v>261452139.58000016</v>
      </c>
      <c r="BR20" s="186">
        <v>246931548.77000001</v>
      </c>
      <c r="BS20" s="186">
        <v>237252965.85999998</v>
      </c>
      <c r="BT20" s="186">
        <v>250632432.86000001</v>
      </c>
      <c r="BU20" s="186">
        <v>219058778.61999997</v>
      </c>
      <c r="BV20" s="186">
        <v>254269319.45999998</v>
      </c>
      <c r="BW20" s="186">
        <v>239728844.81999996</v>
      </c>
      <c r="BX20" s="186">
        <v>229202027.46000007</v>
      </c>
      <c r="BY20" s="186">
        <v>222582026.51999998</v>
      </c>
      <c r="BZ20" s="186">
        <v>216168142.20000002</v>
      </c>
      <c r="CA20" s="186">
        <v>235596086.52000001</v>
      </c>
      <c r="CB20" s="186">
        <v>209399538.99000001</v>
      </c>
      <c r="CC20" s="186">
        <v>226391203.7700001</v>
      </c>
      <c r="CD20" s="186">
        <v>236086079.67999992</v>
      </c>
      <c r="CE20" s="226">
        <v>262542458.59999999</v>
      </c>
      <c r="CF20" s="186">
        <v>270847996.29999989</v>
      </c>
      <c r="CG20" s="186">
        <v>296723389.83999991</v>
      </c>
      <c r="CH20" s="186">
        <v>273565716.35000002</v>
      </c>
      <c r="CI20" s="186">
        <v>272467968.68000001</v>
      </c>
      <c r="CJ20" s="186">
        <v>241035116.13000003</v>
      </c>
      <c r="CK20" s="186">
        <v>262264674.84000006</v>
      </c>
      <c r="CL20" s="186">
        <v>232388505.19000009</v>
      </c>
      <c r="CM20" s="186">
        <v>223216196.41000006</v>
      </c>
      <c r="CN20" s="186">
        <v>225521691.45000008</v>
      </c>
      <c r="CO20" s="186">
        <v>199498708.17000005</v>
      </c>
      <c r="CP20" s="186">
        <v>220376688.69999999</v>
      </c>
      <c r="CQ20" s="186">
        <v>209644189.99000001</v>
      </c>
      <c r="CR20" s="186">
        <v>210955895.92000005</v>
      </c>
      <c r="CS20" s="186">
        <v>220015052.32999998</v>
      </c>
      <c r="CT20" s="186">
        <v>199320170.23999995</v>
      </c>
      <c r="CU20" s="186">
        <v>231043011.89000002</v>
      </c>
      <c r="CV20" s="186">
        <v>210575248.37</v>
      </c>
      <c r="CW20" s="186">
        <v>206487809.06</v>
      </c>
      <c r="CX20" s="186">
        <v>222213953.00999999</v>
      </c>
      <c r="CY20" s="186">
        <v>201457388.96000001</v>
      </c>
      <c r="CZ20" s="186">
        <v>245197506.17999992</v>
      </c>
      <c r="DA20" s="186">
        <v>228096931.66000009</v>
      </c>
      <c r="DB20" s="226">
        <v>220166997.91999999</v>
      </c>
      <c r="DC20" s="186">
        <v>246985569.26999998</v>
      </c>
      <c r="DD20" s="186">
        <v>267178667.57999998</v>
      </c>
      <c r="DE20" s="186">
        <v>227026040.81000003</v>
      </c>
      <c r="DF20" s="186">
        <v>250300171.67000005</v>
      </c>
      <c r="DG20" s="186">
        <v>213304991.32000005</v>
      </c>
      <c r="DH20" s="186">
        <v>221156528.15000001</v>
      </c>
      <c r="DI20" s="186">
        <v>184910920.72000009</v>
      </c>
      <c r="DJ20" s="186">
        <v>206815814.56</v>
      </c>
      <c r="DK20" s="186">
        <v>202374865.50000003</v>
      </c>
      <c r="DL20" s="186">
        <v>188301219.62</v>
      </c>
      <c r="DM20" s="186">
        <v>203730815.79000005</v>
      </c>
      <c r="DN20" s="186">
        <v>181613070.97000003</v>
      </c>
      <c r="DO20" s="186">
        <v>200258131.69000006</v>
      </c>
      <c r="DP20" s="186">
        <v>193838121.17000002</v>
      </c>
      <c r="DQ20" s="186">
        <v>185640843.84000003</v>
      </c>
      <c r="DR20" s="186">
        <v>199494766.92000005</v>
      </c>
      <c r="DS20" s="186">
        <v>187537467.72</v>
      </c>
      <c r="DT20" s="186">
        <v>198526520.22</v>
      </c>
      <c r="DU20" s="186">
        <v>326112004.69000006</v>
      </c>
      <c r="DV20" s="186">
        <v>326744468.59000003</v>
      </c>
      <c r="DW20" s="186">
        <v>330672954.09000009</v>
      </c>
      <c r="DX20" s="226">
        <v>341837874.08999997</v>
      </c>
      <c r="DY20" s="186">
        <v>355124772.18000001</v>
      </c>
      <c r="DZ20" s="186">
        <v>387655420.17000008</v>
      </c>
      <c r="EA20" s="186">
        <v>356175586.01999998</v>
      </c>
      <c r="EB20" s="186">
        <v>343708433.10999995</v>
      </c>
      <c r="EC20" s="186">
        <v>353020402.68000007</v>
      </c>
      <c r="ED20" s="186">
        <v>337489430.35000002</v>
      </c>
      <c r="EE20" s="186">
        <v>368674625.96000004</v>
      </c>
      <c r="EF20" s="186">
        <v>306212127.82999998</v>
      </c>
      <c r="EG20" s="186">
        <v>294187627.99000007</v>
      </c>
      <c r="EH20" s="186">
        <v>301561156.84999996</v>
      </c>
      <c r="EI20" s="186">
        <v>308602061.72999984</v>
      </c>
      <c r="EJ20" s="186">
        <v>292534011.09000003</v>
      </c>
      <c r="EK20" s="186">
        <v>302061585.48000008</v>
      </c>
      <c r="EL20" s="186">
        <v>325392311.88</v>
      </c>
      <c r="EM20" s="186">
        <v>311438257.17000002</v>
      </c>
      <c r="EN20" s="186">
        <v>333733217.77999997</v>
      </c>
      <c r="EO20" s="186">
        <v>360389665.69</v>
      </c>
      <c r="EP20" s="186">
        <v>346854564.04999995</v>
      </c>
      <c r="EQ20" s="186">
        <v>390341321.28999984</v>
      </c>
      <c r="ER20" s="186">
        <v>380647301.15000004</v>
      </c>
      <c r="ES20" s="225">
        <v>393033658.82999998</v>
      </c>
      <c r="ET20" s="186">
        <v>454543481.29999989</v>
      </c>
      <c r="EU20" s="186">
        <v>437470701.75999987</v>
      </c>
      <c r="EV20" s="186">
        <v>416242804.88999993</v>
      </c>
      <c r="EW20" s="186">
        <v>409458813.23000002</v>
      </c>
      <c r="EX20" s="186">
        <v>345496091.95000005</v>
      </c>
      <c r="EY20" s="186">
        <v>353672181.68000007</v>
      </c>
      <c r="EZ20" s="186">
        <v>316253239.85000008</v>
      </c>
      <c r="FA20" s="186">
        <v>316320344.07000005</v>
      </c>
      <c r="FB20" s="186">
        <v>307497291.34999996</v>
      </c>
      <c r="FC20" s="186">
        <v>351799110.18000001</v>
      </c>
      <c r="FD20" s="186">
        <v>334351483.97999996</v>
      </c>
      <c r="FE20" s="186">
        <v>322440707.08999997</v>
      </c>
      <c r="FF20" s="186">
        <v>330622097.46999997</v>
      </c>
      <c r="FG20" s="186">
        <v>276235392.89999998</v>
      </c>
      <c r="FH20" s="186">
        <v>306074424.97000003</v>
      </c>
      <c r="FI20" s="186">
        <v>293180217.31999993</v>
      </c>
      <c r="FJ20" s="186">
        <v>287665735.72000009</v>
      </c>
      <c r="FK20" s="186">
        <v>299509671.09999996</v>
      </c>
      <c r="FL20" s="186">
        <v>273284002.17000002</v>
      </c>
      <c r="FM20" s="186">
        <v>307494798.20000011</v>
      </c>
      <c r="FN20" s="186">
        <v>300213262.85999995</v>
      </c>
      <c r="FO20" s="229">
        <v>296532704.94</v>
      </c>
      <c r="FP20" s="186">
        <v>310551940.56</v>
      </c>
      <c r="FQ20" s="186">
        <v>343288201.56999999</v>
      </c>
      <c r="FR20" s="186">
        <v>318259182.5200001</v>
      </c>
      <c r="FS20" s="186">
        <v>340693390.13999993</v>
      </c>
      <c r="FT20" s="186">
        <v>295022667.05000001</v>
      </c>
      <c r="FU20" s="186">
        <v>284257523.60999995</v>
      </c>
      <c r="FV20" s="186">
        <v>288461699.27999991</v>
      </c>
      <c r="FW20" s="186">
        <v>267461045.29999998</v>
      </c>
      <c r="FX20" s="186">
        <v>282451841.23000002</v>
      </c>
      <c r="FY20" s="186">
        <v>285806769.88999987</v>
      </c>
      <c r="FZ20" s="186">
        <v>273829980.86999989</v>
      </c>
      <c r="GA20" s="186">
        <v>297128734.88999987</v>
      </c>
      <c r="GB20" s="186">
        <v>263353251.01999995</v>
      </c>
      <c r="GC20" s="186">
        <v>288815353.90999991</v>
      </c>
      <c r="GD20" s="186">
        <v>291884131.14999992</v>
      </c>
      <c r="GE20" s="186">
        <v>311191938.4599998</v>
      </c>
      <c r="GF20" s="186">
        <v>420903326.38999993</v>
      </c>
      <c r="GG20" s="186">
        <v>383157642.1699999</v>
      </c>
      <c r="GH20" s="186">
        <v>365867141.30999988</v>
      </c>
      <c r="GI20" s="186">
        <v>355139815.87999994</v>
      </c>
      <c r="GJ20" s="225">
        <v>361095553.48000002</v>
      </c>
      <c r="GK20" s="186">
        <v>370966969.59999996</v>
      </c>
      <c r="GL20" s="186">
        <v>370966969.59999996</v>
      </c>
    </row>
    <row r="21" spans="1:194" x14ac:dyDescent="0.2">
      <c r="A21" s="249" t="s">
        <v>959</v>
      </c>
      <c r="D21" s="225"/>
      <c r="E21" s="22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22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22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227"/>
      <c r="BK21" s="23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22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22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22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225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229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225">
        <v>-936554.56</v>
      </c>
      <c r="GK21" s="186"/>
      <c r="GL21" s="186"/>
    </row>
    <row r="22" spans="1:194" s="187" customFormat="1" x14ac:dyDescent="0.2">
      <c r="A22" s="188" t="s">
        <v>157</v>
      </c>
      <c r="D22" s="225">
        <v>-73028.179999999993</v>
      </c>
      <c r="E22" s="226">
        <v>-9915922.7499999907</v>
      </c>
      <c r="F22" s="186">
        <v>24575797.320000011</v>
      </c>
      <c r="G22" s="186">
        <v>25524525.250000011</v>
      </c>
      <c r="H22" s="186">
        <v>28375114.910000008</v>
      </c>
      <c r="I22" s="186">
        <v>28806498.04000001</v>
      </c>
      <c r="J22" s="186">
        <v>16911385.050000008</v>
      </c>
      <c r="K22" s="186">
        <v>28008457.400000002</v>
      </c>
      <c r="L22" s="186">
        <v>26842591.880000014</v>
      </c>
      <c r="M22" s="186">
        <v>24104457.000000007</v>
      </c>
      <c r="N22" s="186">
        <v>10592439.080000002</v>
      </c>
      <c r="O22" s="186">
        <v>19993831.329999998</v>
      </c>
      <c r="P22" s="186">
        <v>19719090.850000001</v>
      </c>
      <c r="Q22" s="225">
        <v>343995.62</v>
      </c>
      <c r="R22" s="186">
        <v>13505136.93</v>
      </c>
      <c r="S22" s="186">
        <v>18516679.960000005</v>
      </c>
      <c r="T22" s="186">
        <v>11914198.880000005</v>
      </c>
      <c r="U22" s="186">
        <v>9029354.7699999996</v>
      </c>
      <c r="V22" s="186">
        <v>25041848.190000005</v>
      </c>
      <c r="W22" s="186">
        <v>14701756.01</v>
      </c>
      <c r="X22" s="186">
        <v>9713319.1999999955</v>
      </c>
      <c r="Y22" s="186">
        <v>23441710.829999998</v>
      </c>
      <c r="Z22" s="186">
        <v>24643406.170000006</v>
      </c>
      <c r="AA22" s="186">
        <v>23584202.93</v>
      </c>
      <c r="AB22" s="186">
        <v>20448788.759999998</v>
      </c>
      <c r="AC22" s="186">
        <v>24877154.330000002</v>
      </c>
      <c r="AD22" s="186">
        <v>23930273.939999994</v>
      </c>
      <c r="AE22" s="186">
        <v>25038074.999999993</v>
      </c>
      <c r="AF22" s="186">
        <v>46382313.920000002</v>
      </c>
      <c r="AG22" s="186">
        <v>19460340.180000003</v>
      </c>
      <c r="AH22" s="186">
        <v>22180848.970000003</v>
      </c>
      <c r="AI22" s="186">
        <v>22447062.549999993</v>
      </c>
      <c r="AJ22" s="186">
        <v>17354939.75999999</v>
      </c>
      <c r="AK22" s="186">
        <v>18792850.199999996</v>
      </c>
      <c r="AL22" s="186">
        <v>19684039.279999997</v>
      </c>
      <c r="AM22" s="225">
        <v>975894</v>
      </c>
      <c r="AN22" s="186">
        <v>18619632.690000005</v>
      </c>
      <c r="AO22" s="186">
        <v>22516280.729999997</v>
      </c>
      <c r="AP22" s="186">
        <v>7893583.0900000026</v>
      </c>
      <c r="AQ22" s="186">
        <v>-5461642.7000000011</v>
      </c>
      <c r="AR22" s="186">
        <v>5044303.82</v>
      </c>
      <c r="AS22" s="186">
        <v>18457542.589999996</v>
      </c>
      <c r="AT22" s="186">
        <v>18451241.809999995</v>
      </c>
      <c r="AU22" s="186">
        <v>17883647.149999987</v>
      </c>
      <c r="AV22" s="186">
        <v>16048672.089999989</v>
      </c>
      <c r="AW22" s="186">
        <v>16441920.309999986</v>
      </c>
      <c r="AX22" s="186">
        <v>20867344.749999993</v>
      </c>
      <c r="AY22" s="186">
        <v>22040852.729999993</v>
      </c>
      <c r="AZ22" s="186">
        <v>18183987.959999993</v>
      </c>
      <c r="BA22" s="186">
        <v>16486381.35999999</v>
      </c>
      <c r="BB22" s="186">
        <v>15514112.710000003</v>
      </c>
      <c r="BC22" s="186">
        <v>17435295.41</v>
      </c>
      <c r="BD22" s="186">
        <v>17916771.990000002</v>
      </c>
      <c r="BE22" s="186">
        <v>17123404.980000004</v>
      </c>
      <c r="BF22" s="186">
        <v>12892704.160000006</v>
      </c>
      <c r="BG22" s="186">
        <v>14155865.450000007</v>
      </c>
      <c r="BH22" s="186">
        <v>16648033.859999996</v>
      </c>
      <c r="BI22" s="186">
        <v>21501418.379999995</v>
      </c>
      <c r="BJ22" s="227">
        <v>426607.69</v>
      </c>
      <c r="BK22" s="236">
        <v>-12609178.499999998</v>
      </c>
      <c r="BL22" s="186">
        <v>19634785.709999993</v>
      </c>
      <c r="BM22" s="186">
        <v>18180833.990000013</v>
      </c>
      <c r="BN22" s="186">
        <v>2501129.92</v>
      </c>
      <c r="BO22" s="186">
        <v>25484017.079999998</v>
      </c>
      <c r="BP22" s="186">
        <v>22880342.189999998</v>
      </c>
      <c r="BQ22" s="186">
        <v>23462910.300000001</v>
      </c>
      <c r="BR22" s="186">
        <v>25751383.929999992</v>
      </c>
      <c r="BS22" s="186">
        <v>23763084.09999999</v>
      </c>
      <c r="BT22" s="186">
        <v>25375644.569999997</v>
      </c>
      <c r="BU22" s="186">
        <v>24494664.760000009</v>
      </c>
      <c r="BV22" s="186">
        <v>26479799.190000001</v>
      </c>
      <c r="BW22" s="186">
        <v>22541980.459999997</v>
      </c>
      <c r="BX22" s="186">
        <v>16783875.069999993</v>
      </c>
      <c r="BY22" s="186">
        <v>24027405.749999989</v>
      </c>
      <c r="BZ22" s="186">
        <v>21241213.429999989</v>
      </c>
      <c r="CA22" s="186">
        <v>22811827.399999995</v>
      </c>
      <c r="CB22" s="186">
        <v>23485942.620000005</v>
      </c>
      <c r="CC22" s="186">
        <v>24613232.120000012</v>
      </c>
      <c r="CD22" s="186">
        <v>24081525.009999998</v>
      </c>
      <c r="CE22" s="226">
        <v>-3511879.99</v>
      </c>
      <c r="CF22" s="186">
        <v>22189594.650000002</v>
      </c>
      <c r="CG22" s="186">
        <v>23042008.349999998</v>
      </c>
      <c r="CH22" s="186">
        <v>24987996.640000001</v>
      </c>
      <c r="CI22" s="186">
        <v>536708.94999999995</v>
      </c>
      <c r="CJ22" s="186">
        <v>4003497.9</v>
      </c>
      <c r="CK22" s="186">
        <v>200375.31</v>
      </c>
      <c r="CL22" s="186">
        <v>7686329.9699999895</v>
      </c>
      <c r="CM22" s="186">
        <v>18743289.969999991</v>
      </c>
      <c r="CN22" s="186">
        <v>20216183.709999997</v>
      </c>
      <c r="CO22" s="186">
        <v>14799687.489999996</v>
      </c>
      <c r="CP22" s="186">
        <v>17660842.829999994</v>
      </c>
      <c r="CQ22" s="186">
        <v>17256725.910000004</v>
      </c>
      <c r="CR22" s="186">
        <v>17936284.949999992</v>
      </c>
      <c r="CS22" s="186">
        <v>20306438.619999994</v>
      </c>
      <c r="CT22" s="186">
        <v>16898968.530000001</v>
      </c>
      <c r="CU22" s="186">
        <v>11087852.750000004</v>
      </c>
      <c r="CV22" s="186">
        <v>17596139.500000004</v>
      </c>
      <c r="CW22" s="186">
        <v>17955638.609999999</v>
      </c>
      <c r="CX22" s="186">
        <v>18290388.640000004</v>
      </c>
      <c r="CY22" s="186">
        <v>16113196.94999999</v>
      </c>
      <c r="CZ22" s="186">
        <v>17662626.319999997</v>
      </c>
      <c r="DA22" s="186">
        <v>17588859.640000004</v>
      </c>
      <c r="DB22" s="226">
        <v>-2824370.66</v>
      </c>
      <c r="DC22" s="186">
        <v>17290634.010000002</v>
      </c>
      <c r="DD22" s="186">
        <v>14796731.970000004</v>
      </c>
      <c r="DE22" s="186">
        <v>14830221.199999997</v>
      </c>
      <c r="DF22" s="186">
        <v>10874392.68</v>
      </c>
      <c r="DG22" s="186">
        <v>25467136.079999987</v>
      </c>
      <c r="DH22" s="186">
        <v>23181741.589999989</v>
      </c>
      <c r="DI22" s="186">
        <v>18985360.139999997</v>
      </c>
      <c r="DJ22" s="186">
        <v>26055793.989999998</v>
      </c>
      <c r="DK22" s="186">
        <v>21998532.759999998</v>
      </c>
      <c r="DL22" s="186">
        <v>22716257.539999995</v>
      </c>
      <c r="DM22" s="186">
        <v>22806537.569999993</v>
      </c>
      <c r="DN22" s="186">
        <v>23797456.449999999</v>
      </c>
      <c r="DO22" s="186">
        <v>23104450.280000001</v>
      </c>
      <c r="DP22" s="186">
        <v>15230497.129999997</v>
      </c>
      <c r="DQ22" s="186">
        <v>16046284.509999996</v>
      </c>
      <c r="DR22" s="186">
        <v>15477584.189999998</v>
      </c>
      <c r="DS22" s="186">
        <v>20609962.969999995</v>
      </c>
      <c r="DT22" s="186">
        <v>19855629.559999999</v>
      </c>
      <c r="DU22" s="186">
        <v>19340336.689999998</v>
      </c>
      <c r="DV22" s="186">
        <v>33743310.890000001</v>
      </c>
      <c r="DW22" s="186">
        <v>33717161.530000016</v>
      </c>
      <c r="DX22" s="226">
        <v>587807.05000000005</v>
      </c>
      <c r="DY22" s="186">
        <v>32288797.910000008</v>
      </c>
      <c r="DZ22" s="186">
        <v>37274176.689999998</v>
      </c>
      <c r="EA22" s="186">
        <v>32986157.509999998</v>
      </c>
      <c r="EB22" s="186">
        <v>32464787.019999996</v>
      </c>
      <c r="EC22" s="186">
        <v>11680499.550000004</v>
      </c>
      <c r="ED22" s="186">
        <v>14163760.870000001</v>
      </c>
      <c r="EE22" s="186">
        <v>2314761.42</v>
      </c>
      <c r="EF22" s="186">
        <v>25419522.199999999</v>
      </c>
      <c r="EG22" s="186">
        <v>25225011.27</v>
      </c>
      <c r="EH22" s="186">
        <v>23407847.039999992</v>
      </c>
      <c r="EI22" s="186">
        <v>26195345.319999989</v>
      </c>
      <c r="EJ22" s="186">
        <v>24332684.989999987</v>
      </c>
      <c r="EK22" s="186">
        <v>24035169.039999988</v>
      </c>
      <c r="EL22" s="186">
        <v>15642710.459999999</v>
      </c>
      <c r="EM22" s="186">
        <v>16481389.720000001</v>
      </c>
      <c r="EN22" s="186">
        <v>56756197.519999996</v>
      </c>
      <c r="EO22" s="186">
        <v>16219178.650000004</v>
      </c>
      <c r="EP22" s="186">
        <v>16502753.599999998</v>
      </c>
      <c r="EQ22" s="186">
        <v>8930556.8300000001</v>
      </c>
      <c r="ER22" s="186">
        <v>56838142.000000007</v>
      </c>
      <c r="ES22" s="225">
        <v>653080.53</v>
      </c>
      <c r="ET22" s="186">
        <v>23976640.369999997</v>
      </c>
      <c r="EU22" s="186">
        <v>26623183.589999992</v>
      </c>
      <c r="EV22" s="186">
        <v>45237347.890000001</v>
      </c>
      <c r="EW22" s="186">
        <v>15764316.729999999</v>
      </c>
      <c r="EX22" s="186">
        <v>44827047.989999987</v>
      </c>
      <c r="EY22" s="186">
        <v>21229652.749999996</v>
      </c>
      <c r="EZ22" s="186">
        <v>27713044.489999998</v>
      </c>
      <c r="FA22" s="186">
        <v>29322144.129999999</v>
      </c>
      <c r="FB22" s="186">
        <v>30728554.219999995</v>
      </c>
      <c r="FC22" s="186">
        <v>29013478.879999995</v>
      </c>
      <c r="FD22" s="186">
        <v>30733997.559999999</v>
      </c>
      <c r="FE22" s="186">
        <v>29459137.400000002</v>
      </c>
      <c r="FF22" s="186">
        <v>31544187.23</v>
      </c>
      <c r="FG22" s="186">
        <v>28983209.860000007</v>
      </c>
      <c r="FH22" s="186">
        <v>18971771.030000001</v>
      </c>
      <c r="FI22" s="186">
        <v>26630934.100000005</v>
      </c>
      <c r="FJ22" s="186">
        <v>25988945.420000006</v>
      </c>
      <c r="FK22" s="186">
        <v>25080192.07</v>
      </c>
      <c r="FL22" s="186">
        <v>31465896.909999993</v>
      </c>
      <c r="FM22" s="186">
        <v>33258792.479999982</v>
      </c>
      <c r="FN22" s="186">
        <v>24094718.640000001</v>
      </c>
      <c r="FO22" s="229">
        <v>216768.13</v>
      </c>
      <c r="FP22" s="186">
        <v>22612825.949999999</v>
      </c>
      <c r="FQ22" s="186">
        <v>28542022.279999997</v>
      </c>
      <c r="FR22" s="186">
        <v>27853386.500000007</v>
      </c>
      <c r="FS22" s="186">
        <v>7472718.5999999996</v>
      </c>
      <c r="FT22" s="186">
        <v>18206413.880000003</v>
      </c>
      <c r="FU22" s="186">
        <v>22103390.370000005</v>
      </c>
      <c r="FV22" s="186">
        <v>19362379.120000001</v>
      </c>
      <c r="FW22" s="186">
        <v>22211735.149999991</v>
      </c>
      <c r="FX22" s="186">
        <v>21842462.140000001</v>
      </c>
      <c r="FY22" s="186">
        <v>22903389.560000006</v>
      </c>
      <c r="FZ22" s="186">
        <v>23343572.590000004</v>
      </c>
      <c r="GA22" s="186">
        <v>25711268.799999993</v>
      </c>
      <c r="GB22" s="186">
        <v>28004743.429999992</v>
      </c>
      <c r="GC22" s="186">
        <v>33115407.36999999</v>
      </c>
      <c r="GD22" s="186">
        <v>22181854.300000004</v>
      </c>
      <c r="GE22" s="186">
        <v>16716690.109999998</v>
      </c>
      <c r="GF22" s="186">
        <v>25373424.079999994</v>
      </c>
      <c r="GG22" s="186">
        <v>23613241.979999993</v>
      </c>
      <c r="GH22" s="186">
        <v>25314295.269999988</v>
      </c>
      <c r="GI22" s="186">
        <v>27512253.319999985</v>
      </c>
      <c r="GJ22" s="225">
        <v>31748.63</v>
      </c>
      <c r="GK22" s="186">
        <v>22349191.579999994</v>
      </c>
      <c r="GL22" s="186">
        <v>22349191.579999994</v>
      </c>
    </row>
    <row r="23" spans="1:194" ht="9" customHeight="1" x14ac:dyDescent="0.2">
      <c r="D23" s="230"/>
      <c r="E23" s="231"/>
      <c r="F23" s="205"/>
      <c r="G23" s="205"/>
      <c r="H23" s="205"/>
      <c r="AM23" s="230"/>
      <c r="CE23" s="219"/>
      <c r="DB23" s="219"/>
      <c r="DX23" s="226"/>
      <c r="ES23" s="220"/>
      <c r="FO23" s="221"/>
    </row>
    <row r="24" spans="1:194" s="189" customFormat="1" ht="21.2" customHeight="1" x14ac:dyDescent="0.2">
      <c r="A24" s="184" t="s">
        <v>158</v>
      </c>
      <c r="B24" s="185"/>
      <c r="C24" s="185"/>
      <c r="D24" s="250">
        <f>SUM(D15:D22)</f>
        <v>41837530.960000001</v>
      </c>
      <c r="E24" s="251">
        <v>63169126.800000019</v>
      </c>
      <c r="F24" s="252">
        <f>SUM(F15:F22)</f>
        <v>19198030.710000042</v>
      </c>
      <c r="G24" s="252">
        <f>SUM(G15:G22)</f>
        <v>37212520.010000013</v>
      </c>
      <c r="H24" s="252">
        <f t="shared" ref="H24:T24" si="4">SUM(H15:H22)</f>
        <v>96743715.080000013</v>
      </c>
      <c r="I24" s="203">
        <f t="shared" si="4"/>
        <v>105268410.93000008</v>
      </c>
      <c r="J24" s="203">
        <f t="shared" si="4"/>
        <v>91901898.939999983</v>
      </c>
      <c r="K24" s="203">
        <f t="shared" si="4"/>
        <v>89679796.639999986</v>
      </c>
      <c r="L24" s="203">
        <f t="shared" si="4"/>
        <v>104448665.81000002</v>
      </c>
      <c r="M24" s="203">
        <f t="shared" si="4"/>
        <v>105086843.00999999</v>
      </c>
      <c r="N24" s="203">
        <f t="shared" si="4"/>
        <v>93135995.48999998</v>
      </c>
      <c r="O24" s="203">
        <f t="shared" si="4"/>
        <v>111963741.3</v>
      </c>
      <c r="P24" s="203">
        <f t="shared" si="4"/>
        <v>102883722.23000005</v>
      </c>
      <c r="Q24" s="253">
        <f t="shared" si="4"/>
        <v>117924409.73</v>
      </c>
      <c r="R24" s="203">
        <f t="shared" si="4"/>
        <v>69300930.209999949</v>
      </c>
      <c r="S24" s="203">
        <f t="shared" si="4"/>
        <v>112113608.89</v>
      </c>
      <c r="T24" s="203">
        <f t="shared" si="4"/>
        <v>85139875.410000056</v>
      </c>
      <c r="U24" s="203">
        <f>SUM(U15:U22)</f>
        <v>159041358.38000003</v>
      </c>
      <c r="V24" s="203">
        <f>SUM(V15:V22)</f>
        <v>147909718.66</v>
      </c>
      <c r="W24" s="203">
        <v>128244121.94000006</v>
      </c>
      <c r="X24" s="203">
        <f t="shared" ref="X24:CI24" si="5">SUM(X15:X22)</f>
        <v>133484919.58000001</v>
      </c>
      <c r="Y24" s="203">
        <f t="shared" si="5"/>
        <v>123832760.81</v>
      </c>
      <c r="Z24" s="203">
        <f t="shared" si="5"/>
        <v>118067290.29000001</v>
      </c>
      <c r="AA24" s="203">
        <f t="shared" si="5"/>
        <v>130021059.21000007</v>
      </c>
      <c r="AB24" s="203">
        <f t="shared" si="5"/>
        <v>124381514.69999999</v>
      </c>
      <c r="AC24" s="203">
        <f t="shared" si="5"/>
        <v>123749083.70999999</v>
      </c>
      <c r="AD24" s="203">
        <f t="shared" si="5"/>
        <v>115582234.48000003</v>
      </c>
      <c r="AE24" s="203">
        <f t="shared" si="5"/>
        <v>112822866.88999999</v>
      </c>
      <c r="AF24" s="203">
        <f t="shared" si="5"/>
        <v>142095549.81999999</v>
      </c>
      <c r="AG24" s="203">
        <f t="shared" si="5"/>
        <v>110800986.58000003</v>
      </c>
      <c r="AH24" s="203">
        <f t="shared" si="5"/>
        <v>124910001.49000002</v>
      </c>
      <c r="AI24" s="203">
        <f t="shared" si="5"/>
        <v>118023089.40000008</v>
      </c>
      <c r="AJ24" s="203">
        <f t="shared" si="5"/>
        <v>134486465.56</v>
      </c>
      <c r="AK24" s="203">
        <f t="shared" si="5"/>
        <v>126717687.94</v>
      </c>
      <c r="AL24" s="203">
        <f t="shared" si="5"/>
        <v>145357226.14000005</v>
      </c>
      <c r="AM24" s="250">
        <f>SUM(AM15:AM22)</f>
        <v>117373046.53999999</v>
      </c>
      <c r="AN24" s="203">
        <f t="shared" si="5"/>
        <v>120624503.53999993</v>
      </c>
      <c r="AO24" s="203">
        <f t="shared" si="5"/>
        <v>464997273.48000002</v>
      </c>
      <c r="AP24" s="203">
        <f t="shared" si="5"/>
        <v>397419104.02999991</v>
      </c>
      <c r="AQ24" s="203">
        <f t="shared" si="5"/>
        <v>387314660.11999989</v>
      </c>
      <c r="AR24" s="203">
        <f t="shared" si="5"/>
        <v>333518970.28000015</v>
      </c>
      <c r="AS24" s="203">
        <f t="shared" si="5"/>
        <v>315117554.45000005</v>
      </c>
      <c r="AT24" s="203">
        <f t="shared" si="5"/>
        <v>420277470.80000013</v>
      </c>
      <c r="AU24" s="203">
        <f t="shared" si="5"/>
        <v>434590354.34000009</v>
      </c>
      <c r="AV24" s="203">
        <f t="shared" si="5"/>
        <v>348770923.47000003</v>
      </c>
      <c r="AW24" s="203">
        <f t="shared" si="5"/>
        <v>365521952.09000009</v>
      </c>
      <c r="AX24" s="203">
        <f t="shared" si="5"/>
        <v>360597479.81000006</v>
      </c>
      <c r="AY24" s="203">
        <f t="shared" si="5"/>
        <v>347621089.18000001</v>
      </c>
      <c r="AZ24" s="203">
        <f t="shared" si="5"/>
        <v>353263654.47999996</v>
      </c>
      <c r="BA24" s="203">
        <f t="shared" si="5"/>
        <v>330441176.73000002</v>
      </c>
      <c r="BB24" s="203">
        <f t="shared" si="5"/>
        <v>337905828.7099998</v>
      </c>
      <c r="BC24" s="203">
        <f t="shared" si="5"/>
        <v>343341009.06000006</v>
      </c>
      <c r="BD24" s="203">
        <f t="shared" si="5"/>
        <v>327500351.04000008</v>
      </c>
      <c r="BE24" s="203">
        <f t="shared" si="5"/>
        <v>321889120.50000006</v>
      </c>
      <c r="BF24" s="203">
        <f t="shared" si="5"/>
        <v>288115255.37000006</v>
      </c>
      <c r="BG24" s="203">
        <f t="shared" si="5"/>
        <v>298612384.76999998</v>
      </c>
      <c r="BH24" s="203">
        <f t="shared" si="5"/>
        <v>321345066.50999999</v>
      </c>
      <c r="BI24" s="254">
        <f t="shared" si="5"/>
        <v>318677278.40999997</v>
      </c>
      <c r="BJ24" s="255">
        <f t="shared" si="5"/>
        <v>297692622.67000002</v>
      </c>
      <c r="BK24" s="203">
        <f t="shared" si="5"/>
        <v>274375979.40000004</v>
      </c>
      <c r="BL24" s="203">
        <f t="shared" si="5"/>
        <v>303406925.30000001</v>
      </c>
      <c r="BM24" s="203">
        <f t="shared" si="5"/>
        <v>279440721.36000013</v>
      </c>
      <c r="BN24" s="203">
        <f t="shared" si="5"/>
        <v>273559273.12000012</v>
      </c>
      <c r="BO24" s="203">
        <f t="shared" si="5"/>
        <v>263429316.64000005</v>
      </c>
      <c r="BP24" s="203">
        <f t="shared" si="5"/>
        <v>224808372.90000001</v>
      </c>
      <c r="BQ24" s="203">
        <f t="shared" si="5"/>
        <v>245493026.96000016</v>
      </c>
      <c r="BR24" s="203">
        <f t="shared" si="5"/>
        <v>246672011.68000001</v>
      </c>
      <c r="BS24" s="203">
        <f t="shared" si="5"/>
        <v>234996942.93999997</v>
      </c>
      <c r="BT24" s="203">
        <f t="shared" si="5"/>
        <v>245927822.91</v>
      </c>
      <c r="BU24" s="203">
        <f t="shared" si="5"/>
        <v>200746572.68000001</v>
      </c>
      <c r="BV24" s="203">
        <f t="shared" si="5"/>
        <v>246565338.61999997</v>
      </c>
      <c r="BW24" s="203">
        <f t="shared" si="5"/>
        <v>244903847.21999997</v>
      </c>
      <c r="BX24" s="203">
        <f t="shared" si="5"/>
        <v>226461900.85000008</v>
      </c>
      <c r="BY24" s="203">
        <f t="shared" si="5"/>
        <v>230659136.24999997</v>
      </c>
      <c r="BZ24" s="203">
        <f t="shared" si="5"/>
        <v>212015699.75999999</v>
      </c>
      <c r="CA24" s="203">
        <f t="shared" si="5"/>
        <v>227202008.65000001</v>
      </c>
      <c r="CB24" s="203">
        <f t="shared" si="5"/>
        <v>216190706.25</v>
      </c>
      <c r="CC24" s="203">
        <f t="shared" si="5"/>
        <v>226778934.0200001</v>
      </c>
      <c r="CD24" s="203">
        <f t="shared" si="5"/>
        <v>268828456.04999989</v>
      </c>
      <c r="CE24" s="256">
        <f t="shared" si="5"/>
        <v>291218129.63</v>
      </c>
      <c r="CF24" s="203">
        <f t="shared" si="5"/>
        <v>246179753.8599999</v>
      </c>
      <c r="CG24" s="203">
        <f t="shared" si="5"/>
        <v>283446830.77999991</v>
      </c>
      <c r="CH24" s="203">
        <f t="shared" si="5"/>
        <v>270168930.98000002</v>
      </c>
      <c r="CI24" s="203">
        <f t="shared" si="5"/>
        <v>268363653.66</v>
      </c>
      <c r="CJ24" s="203">
        <f t="shared" ref="CJ24:EU24" si="6">SUM(CJ15:CJ22)</f>
        <v>241769940.22000003</v>
      </c>
      <c r="CK24" s="203">
        <f t="shared" si="6"/>
        <v>235593573.14000008</v>
      </c>
      <c r="CL24" s="203">
        <f t="shared" si="6"/>
        <v>232362968.47000009</v>
      </c>
      <c r="CM24" s="203">
        <f t="shared" si="6"/>
        <v>228319575.42000008</v>
      </c>
      <c r="CN24" s="203">
        <f t="shared" si="6"/>
        <v>230004206.82000008</v>
      </c>
      <c r="CO24" s="203">
        <f t="shared" si="6"/>
        <v>190802317.42000005</v>
      </c>
      <c r="CP24" s="203">
        <f t="shared" si="6"/>
        <v>202270247.95999998</v>
      </c>
      <c r="CQ24" s="203">
        <f t="shared" si="6"/>
        <v>199354695.54000002</v>
      </c>
      <c r="CR24" s="203">
        <f t="shared" si="6"/>
        <v>206063256.51000005</v>
      </c>
      <c r="CS24" s="203">
        <f t="shared" si="6"/>
        <v>217226724.55999997</v>
      </c>
      <c r="CT24" s="203">
        <f t="shared" si="6"/>
        <v>175513070.87999997</v>
      </c>
      <c r="CU24" s="203">
        <f t="shared" si="6"/>
        <v>207448696.91000003</v>
      </c>
      <c r="CV24" s="203">
        <f t="shared" si="6"/>
        <v>200058035.49000001</v>
      </c>
      <c r="CW24" s="203">
        <f t="shared" si="6"/>
        <v>202884329.31999999</v>
      </c>
      <c r="CX24" s="203">
        <f t="shared" si="6"/>
        <v>213919133.95000002</v>
      </c>
      <c r="CY24" s="203">
        <f t="shared" si="6"/>
        <v>182058222.73000002</v>
      </c>
      <c r="CZ24" s="203">
        <f t="shared" si="6"/>
        <v>230079366.02999991</v>
      </c>
      <c r="DA24" s="203">
        <f t="shared" si="6"/>
        <v>219102285.0200001</v>
      </c>
      <c r="DB24" s="256">
        <f t="shared" si="6"/>
        <v>240173518.09</v>
      </c>
      <c r="DC24" s="203">
        <f t="shared" si="6"/>
        <v>222779481.84999996</v>
      </c>
      <c r="DD24" s="203">
        <f t="shared" si="6"/>
        <v>238492573.69999999</v>
      </c>
      <c r="DE24" s="203">
        <f t="shared" si="6"/>
        <v>195519637.5</v>
      </c>
      <c r="DF24" s="203">
        <f t="shared" si="6"/>
        <v>237145013.73000005</v>
      </c>
      <c r="DG24" s="203">
        <f t="shared" si="6"/>
        <v>210896557.10000002</v>
      </c>
      <c r="DH24" s="203">
        <f t="shared" si="6"/>
        <v>202164649.33999997</v>
      </c>
      <c r="DI24" s="203">
        <f t="shared" si="6"/>
        <v>160406160.41000009</v>
      </c>
      <c r="DJ24" s="203">
        <f t="shared" si="6"/>
        <v>198291471.85000002</v>
      </c>
      <c r="DK24" s="203">
        <f t="shared" si="6"/>
        <v>196526396.71000001</v>
      </c>
      <c r="DL24" s="203">
        <f t="shared" si="6"/>
        <v>183791173.65000001</v>
      </c>
      <c r="DM24" s="203">
        <f t="shared" si="6"/>
        <v>187591469.39000005</v>
      </c>
      <c r="DN24" s="203">
        <f t="shared" si="6"/>
        <v>167953613.81</v>
      </c>
      <c r="DO24" s="203">
        <f t="shared" si="6"/>
        <v>183471069.45000008</v>
      </c>
      <c r="DP24" s="203">
        <f t="shared" si="6"/>
        <v>188398459.13000003</v>
      </c>
      <c r="DQ24" s="203">
        <f t="shared" si="6"/>
        <v>182757351.56000003</v>
      </c>
      <c r="DR24" s="203">
        <f t="shared" si="6"/>
        <v>200396234.35000005</v>
      </c>
      <c r="DS24" s="203">
        <f t="shared" si="6"/>
        <v>170589344.47999999</v>
      </c>
      <c r="DT24" s="203">
        <f t="shared" si="6"/>
        <v>178915233.60000002</v>
      </c>
      <c r="DU24" s="203">
        <f t="shared" si="6"/>
        <v>310221814.75000006</v>
      </c>
      <c r="DV24" s="203">
        <f t="shared" si="6"/>
        <v>322128290.81</v>
      </c>
      <c r="DW24" s="203">
        <f t="shared" si="6"/>
        <v>310769067.5800001</v>
      </c>
      <c r="DX24" s="256">
        <f t="shared" si="6"/>
        <v>368497732.53999996</v>
      </c>
      <c r="DY24" s="203">
        <f t="shared" si="6"/>
        <v>316123096.77000004</v>
      </c>
      <c r="DZ24" s="203">
        <f t="shared" si="6"/>
        <v>365428989.81000006</v>
      </c>
      <c r="EA24" s="203">
        <f t="shared" si="6"/>
        <v>341007604.91999996</v>
      </c>
      <c r="EB24" s="203">
        <f t="shared" si="6"/>
        <v>340692286.93999994</v>
      </c>
      <c r="EC24" s="203">
        <f t="shared" si="6"/>
        <v>344412950.3300001</v>
      </c>
      <c r="ED24" s="203">
        <f t="shared" si="6"/>
        <v>333226855.93000001</v>
      </c>
      <c r="EE24" s="203">
        <f t="shared" si="6"/>
        <v>320783111.67000008</v>
      </c>
      <c r="EF24" s="203">
        <f t="shared" si="6"/>
        <v>306575517.92999995</v>
      </c>
      <c r="EG24" s="203">
        <f t="shared" si="6"/>
        <v>305774926.78000003</v>
      </c>
      <c r="EH24" s="203">
        <f t="shared" si="6"/>
        <v>292223205.62</v>
      </c>
      <c r="EI24" s="203">
        <f t="shared" si="6"/>
        <v>299272137.12999982</v>
      </c>
      <c r="EJ24" s="203">
        <f t="shared" si="6"/>
        <v>301948706.08000004</v>
      </c>
      <c r="EK24" s="203">
        <f t="shared" si="6"/>
        <v>313909352.48000002</v>
      </c>
      <c r="EL24" s="203">
        <f t="shared" si="6"/>
        <v>337125039.10999995</v>
      </c>
      <c r="EM24" s="203">
        <f t="shared" si="6"/>
        <v>310319672.89000005</v>
      </c>
      <c r="EN24" s="203">
        <f t="shared" si="6"/>
        <v>371465121.18999994</v>
      </c>
      <c r="EO24" s="203">
        <f t="shared" si="6"/>
        <v>362664960.90999997</v>
      </c>
      <c r="EP24" s="203">
        <f t="shared" si="6"/>
        <v>355334174.38</v>
      </c>
      <c r="EQ24" s="203">
        <f t="shared" si="6"/>
        <v>389900415.8999998</v>
      </c>
      <c r="ER24" s="203">
        <f t="shared" si="6"/>
        <v>417395928.69000006</v>
      </c>
      <c r="ES24" s="253">
        <f t="shared" si="6"/>
        <v>429970659.74999994</v>
      </c>
      <c r="ET24" s="203">
        <f t="shared" si="6"/>
        <v>427799586.67999989</v>
      </c>
      <c r="EU24" s="203">
        <f t="shared" si="6"/>
        <v>425929124.90999985</v>
      </c>
      <c r="EV24" s="203">
        <f t="shared" ref="EV24:FX24" si="7">SUM(EV15:EV22)</f>
        <v>430800776.06999993</v>
      </c>
      <c r="EW24" s="203">
        <f t="shared" si="7"/>
        <v>401319926.14000005</v>
      </c>
      <c r="EX24" s="203">
        <f t="shared" si="7"/>
        <v>361844484.61000007</v>
      </c>
      <c r="EY24" s="203">
        <f t="shared" si="7"/>
        <v>340066518.81000006</v>
      </c>
      <c r="EZ24" s="203">
        <f t="shared" si="7"/>
        <v>324412073.03000009</v>
      </c>
      <c r="FA24" s="203">
        <f t="shared" si="7"/>
        <v>334187825.61000001</v>
      </c>
      <c r="FB24" s="203">
        <f t="shared" si="7"/>
        <v>299784679.95999992</v>
      </c>
      <c r="FC24" s="203">
        <f t="shared" si="7"/>
        <v>336439281.99000001</v>
      </c>
      <c r="FD24" s="203">
        <f t="shared" si="7"/>
        <v>320067127.57999998</v>
      </c>
      <c r="FE24" s="203">
        <f t="shared" si="7"/>
        <v>321846603.92999995</v>
      </c>
      <c r="FF24" s="203">
        <f t="shared" si="7"/>
        <v>341457392.64999998</v>
      </c>
      <c r="FG24" s="203">
        <f t="shared" si="7"/>
        <v>265288623.94999999</v>
      </c>
      <c r="FH24" s="203">
        <f t="shared" si="7"/>
        <v>299985709.01999998</v>
      </c>
      <c r="FI24" s="203">
        <f t="shared" si="7"/>
        <v>298615691.67999995</v>
      </c>
      <c r="FJ24" s="203">
        <f t="shared" si="7"/>
        <v>296905919.13000011</v>
      </c>
      <c r="FK24" s="203">
        <f t="shared" si="7"/>
        <v>307454128.96999997</v>
      </c>
      <c r="FL24" s="203">
        <f t="shared" si="7"/>
        <v>265265528.72</v>
      </c>
      <c r="FM24" s="203">
        <f t="shared" si="7"/>
        <v>306037191.79000008</v>
      </c>
      <c r="FN24" s="203">
        <f t="shared" si="7"/>
        <v>296642436.15999997</v>
      </c>
      <c r="FO24" s="257">
        <f t="shared" si="7"/>
        <v>330018832.36000001</v>
      </c>
      <c r="FP24" s="203">
        <f t="shared" si="7"/>
        <v>292044325.42000002</v>
      </c>
      <c r="FQ24" s="203">
        <f t="shared" si="7"/>
        <v>325298494.63999999</v>
      </c>
      <c r="FR24" s="203">
        <f t="shared" si="7"/>
        <v>311291569.88000011</v>
      </c>
      <c r="FS24" s="203">
        <f t="shared" si="7"/>
        <v>330425354.82999992</v>
      </c>
      <c r="FT24" s="203">
        <f t="shared" si="7"/>
        <v>289956989.30000001</v>
      </c>
      <c r="FU24" s="203">
        <f t="shared" si="7"/>
        <v>290453347.47999996</v>
      </c>
      <c r="FV24" s="203">
        <f t="shared" si="7"/>
        <v>279549237.8599999</v>
      </c>
      <c r="FW24" s="203">
        <f t="shared" si="7"/>
        <v>252907246.88999999</v>
      </c>
      <c r="FX24" s="203">
        <f t="shared" si="7"/>
        <v>265047158.69999999</v>
      </c>
      <c r="FY24" s="203">
        <v>275964681.9799999</v>
      </c>
      <c r="FZ24" s="203">
        <f t="shared" ref="FZ24:GE24" si="8">SUM(FZ15:FZ22)</f>
        <v>271113760.33999991</v>
      </c>
      <c r="GA24" s="203">
        <f t="shared" si="8"/>
        <v>279564140.54999989</v>
      </c>
      <c r="GB24" s="203">
        <f t="shared" si="8"/>
        <v>215769210.38999993</v>
      </c>
      <c r="GC24" s="203">
        <f t="shared" si="8"/>
        <v>289881800.6699999</v>
      </c>
      <c r="GD24" s="203">
        <f t="shared" si="8"/>
        <v>282741339.07999992</v>
      </c>
      <c r="GE24" s="203">
        <f t="shared" si="8"/>
        <v>395678354.15999985</v>
      </c>
      <c r="GF24" s="203">
        <v>408057739.73999989</v>
      </c>
      <c r="GG24" s="203">
        <f t="shared" ref="GG24:GL24" si="9">SUM(GG15:GG22)</f>
        <v>355477595.12999994</v>
      </c>
      <c r="GH24" s="203">
        <f t="shared" si="9"/>
        <v>350948018.24999988</v>
      </c>
      <c r="GI24" s="203">
        <f t="shared" si="9"/>
        <v>351874793.51999992</v>
      </c>
      <c r="GJ24" s="253">
        <f t="shared" si="9"/>
        <v>387759843.60000002</v>
      </c>
      <c r="GK24" s="203">
        <f t="shared" si="9"/>
        <v>357500929.80999994</v>
      </c>
      <c r="GL24" s="203">
        <f t="shared" si="9"/>
        <v>357500929.80999994</v>
      </c>
    </row>
    <row r="25" spans="1:194" ht="10.5" customHeight="1" x14ac:dyDescent="0.2">
      <c r="D25" s="258"/>
      <c r="E25" s="259"/>
      <c r="F25" s="205"/>
      <c r="G25" s="205"/>
      <c r="H25" s="205"/>
      <c r="AM25" s="258"/>
      <c r="CE25" s="219"/>
      <c r="DB25" s="219"/>
      <c r="DX25" s="226"/>
      <c r="ES25" s="220"/>
      <c r="FO25" s="221"/>
    </row>
    <row r="26" spans="1:194" x14ac:dyDescent="0.2">
      <c r="A26" s="181" t="s">
        <v>159</v>
      </c>
      <c r="D26" s="258"/>
      <c r="E26" s="259"/>
      <c r="F26" s="205"/>
      <c r="G26" s="205"/>
      <c r="H26" s="205"/>
      <c r="AM26" s="258"/>
      <c r="CE26" s="219"/>
      <c r="DB26" s="219"/>
      <c r="DX26" s="219"/>
      <c r="ES26" s="220"/>
      <c r="FO26" s="221"/>
    </row>
    <row r="27" spans="1:194" x14ac:dyDescent="0.2">
      <c r="B27" s="181" t="s">
        <v>160</v>
      </c>
      <c r="D27" s="225">
        <v>0</v>
      </c>
      <c r="E27" s="226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225"/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225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82">
        <v>0</v>
      </c>
      <c r="BH27" s="182">
        <v>0</v>
      </c>
      <c r="BI27" s="182">
        <v>0</v>
      </c>
      <c r="BJ27" s="227">
        <v>0</v>
      </c>
      <c r="BK27" s="228">
        <v>0</v>
      </c>
      <c r="BL27" s="182">
        <v>0</v>
      </c>
      <c r="BM27" s="182">
        <v>0</v>
      </c>
      <c r="BN27" s="182">
        <v>0</v>
      </c>
      <c r="BO27" s="182">
        <v>0</v>
      </c>
      <c r="BP27" s="182">
        <v>0</v>
      </c>
      <c r="BQ27" s="182">
        <v>0</v>
      </c>
      <c r="BR27" s="182">
        <v>0</v>
      </c>
      <c r="BS27" s="182">
        <v>0</v>
      </c>
      <c r="BT27" s="182">
        <v>0</v>
      </c>
      <c r="BU27" s="182">
        <v>0</v>
      </c>
      <c r="BV27" s="182">
        <v>0</v>
      </c>
      <c r="BW27" s="182">
        <v>0</v>
      </c>
      <c r="BX27" s="182">
        <v>0</v>
      </c>
      <c r="BY27" s="182">
        <v>0</v>
      </c>
      <c r="BZ27" s="182">
        <v>0</v>
      </c>
      <c r="CA27" s="182">
        <v>0</v>
      </c>
      <c r="CB27" s="182">
        <v>0</v>
      </c>
      <c r="CC27" s="182">
        <v>0</v>
      </c>
      <c r="CD27" s="182">
        <v>0</v>
      </c>
      <c r="CE27" s="226">
        <v>0</v>
      </c>
      <c r="CF27" s="182">
        <v>0</v>
      </c>
      <c r="CG27" s="182">
        <v>0</v>
      </c>
      <c r="CH27" s="182">
        <v>0</v>
      </c>
      <c r="CI27" s="182">
        <v>0</v>
      </c>
      <c r="CJ27" s="182">
        <v>0</v>
      </c>
      <c r="CK27" s="182">
        <v>0</v>
      </c>
      <c r="CL27" s="182">
        <v>0</v>
      </c>
      <c r="CM27" s="182">
        <v>0</v>
      </c>
      <c r="CN27" s="182">
        <v>0</v>
      </c>
      <c r="CO27" s="182">
        <v>0</v>
      </c>
      <c r="CP27" s="182">
        <v>0</v>
      </c>
      <c r="CQ27" s="182">
        <v>0</v>
      </c>
      <c r="CR27" s="182">
        <v>0</v>
      </c>
      <c r="CS27" s="182">
        <v>0</v>
      </c>
      <c r="CT27" s="182">
        <v>0</v>
      </c>
      <c r="CU27" s="182">
        <v>0</v>
      </c>
      <c r="CV27" s="182">
        <v>0</v>
      </c>
      <c r="CW27" s="182">
        <v>0</v>
      </c>
      <c r="CX27" s="182">
        <v>0</v>
      </c>
      <c r="CY27" s="182">
        <v>0</v>
      </c>
      <c r="CZ27" s="182">
        <v>0</v>
      </c>
      <c r="DA27" s="182">
        <v>0</v>
      </c>
      <c r="DB27" s="226">
        <v>0</v>
      </c>
      <c r="DC27" s="182">
        <v>0</v>
      </c>
      <c r="DD27" s="182">
        <v>0</v>
      </c>
      <c r="DE27" s="182">
        <v>0</v>
      </c>
      <c r="DF27" s="182">
        <v>0</v>
      </c>
      <c r="DG27" s="182">
        <v>0</v>
      </c>
      <c r="DH27" s="182">
        <v>0</v>
      </c>
      <c r="DI27" s="182">
        <v>0</v>
      </c>
      <c r="DJ27" s="182">
        <v>0</v>
      </c>
      <c r="DK27" s="182">
        <v>0</v>
      </c>
      <c r="DL27" s="182">
        <v>0</v>
      </c>
      <c r="DM27" s="182">
        <v>0</v>
      </c>
      <c r="DN27" s="182">
        <v>0</v>
      </c>
      <c r="DO27" s="182">
        <v>0</v>
      </c>
      <c r="DP27" s="182">
        <v>0</v>
      </c>
      <c r="DQ27" s="182">
        <v>0</v>
      </c>
      <c r="DR27" s="182">
        <v>0</v>
      </c>
      <c r="DS27" s="182">
        <v>0</v>
      </c>
      <c r="DT27" s="182">
        <v>0</v>
      </c>
      <c r="DU27" s="182">
        <v>0</v>
      </c>
      <c r="DV27" s="182">
        <v>0</v>
      </c>
      <c r="DW27" s="182">
        <v>0</v>
      </c>
      <c r="DX27" s="226">
        <v>0</v>
      </c>
      <c r="DY27" s="182">
        <v>0</v>
      </c>
      <c r="DZ27" s="182">
        <v>0</v>
      </c>
      <c r="EA27" s="182">
        <v>0</v>
      </c>
      <c r="EB27" s="182">
        <v>0</v>
      </c>
      <c r="EC27" s="182">
        <v>0</v>
      </c>
      <c r="ED27" s="182">
        <v>0</v>
      </c>
      <c r="EE27" s="182">
        <v>0</v>
      </c>
      <c r="EF27" s="182">
        <v>0</v>
      </c>
      <c r="EG27" s="182">
        <v>0</v>
      </c>
      <c r="EH27" s="182">
        <v>0</v>
      </c>
      <c r="EI27" s="182">
        <v>0</v>
      </c>
      <c r="EJ27" s="182">
        <v>0</v>
      </c>
      <c r="EK27" s="182">
        <v>0</v>
      </c>
      <c r="EL27" s="182">
        <v>0</v>
      </c>
      <c r="EM27" s="182">
        <v>0</v>
      </c>
      <c r="EN27" s="182">
        <v>0</v>
      </c>
      <c r="EO27" s="182">
        <v>0</v>
      </c>
      <c r="EP27" s="182">
        <v>0</v>
      </c>
      <c r="EQ27" s="182">
        <v>0</v>
      </c>
      <c r="ER27" s="182">
        <v>0</v>
      </c>
      <c r="ES27" s="225">
        <v>0</v>
      </c>
      <c r="ET27" s="182">
        <v>0</v>
      </c>
      <c r="EU27" s="182">
        <v>0</v>
      </c>
      <c r="EV27" s="182">
        <v>0</v>
      </c>
      <c r="EW27" s="182">
        <v>0</v>
      </c>
      <c r="EX27" s="182">
        <v>0</v>
      </c>
      <c r="EY27" s="182">
        <v>0</v>
      </c>
      <c r="EZ27" s="182">
        <v>0</v>
      </c>
      <c r="FA27" s="182">
        <v>0</v>
      </c>
      <c r="FB27" s="182">
        <v>0</v>
      </c>
      <c r="FC27" s="182">
        <v>0</v>
      </c>
      <c r="FD27" s="182">
        <v>0</v>
      </c>
      <c r="FE27" s="182">
        <v>0</v>
      </c>
      <c r="FF27" s="182">
        <v>0</v>
      </c>
      <c r="FG27" s="182">
        <v>0</v>
      </c>
      <c r="FH27" s="182">
        <v>0</v>
      </c>
      <c r="FI27" s="182">
        <v>0</v>
      </c>
      <c r="FJ27" s="182">
        <v>0</v>
      </c>
      <c r="FK27" s="182">
        <v>0</v>
      </c>
      <c r="FL27" s="182">
        <v>0</v>
      </c>
      <c r="FM27" s="182">
        <v>0</v>
      </c>
      <c r="FN27" s="182">
        <v>0</v>
      </c>
      <c r="FO27" s="229">
        <v>0</v>
      </c>
      <c r="FP27" s="182">
        <v>0</v>
      </c>
      <c r="FQ27" s="182">
        <v>0</v>
      </c>
      <c r="FR27" s="182">
        <v>0</v>
      </c>
      <c r="FS27" s="182">
        <v>0</v>
      </c>
      <c r="FT27" s="182">
        <v>0</v>
      </c>
      <c r="FU27" s="182">
        <v>0</v>
      </c>
      <c r="FV27" s="182">
        <v>0</v>
      </c>
      <c r="FW27" s="182">
        <v>0</v>
      </c>
      <c r="FX27" s="182">
        <v>0</v>
      </c>
      <c r="FY27" s="182">
        <v>0</v>
      </c>
      <c r="FZ27" s="182">
        <v>0</v>
      </c>
      <c r="GA27" s="182">
        <v>0</v>
      </c>
      <c r="GB27" s="182">
        <v>0</v>
      </c>
      <c r="GC27" s="182">
        <v>0</v>
      </c>
      <c r="GD27" s="182">
        <v>0</v>
      </c>
      <c r="GE27" s="182">
        <v>0</v>
      </c>
      <c r="GF27" s="182">
        <v>0</v>
      </c>
      <c r="GG27" s="182">
        <v>0</v>
      </c>
      <c r="GH27" s="182">
        <v>0</v>
      </c>
      <c r="GI27" s="182">
        <v>0</v>
      </c>
      <c r="GJ27" s="225">
        <v>0</v>
      </c>
      <c r="GK27" s="182">
        <v>0</v>
      </c>
      <c r="GL27" s="182">
        <v>0</v>
      </c>
    </row>
    <row r="28" spans="1:194" x14ac:dyDescent="0.2">
      <c r="B28" s="181" t="s">
        <v>161</v>
      </c>
      <c r="D28" s="225">
        <v>0</v>
      </c>
      <c r="E28" s="226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225"/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225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2">
        <v>0</v>
      </c>
      <c r="BG28" s="182">
        <v>0</v>
      </c>
      <c r="BH28" s="182">
        <v>0</v>
      </c>
      <c r="BI28" s="182">
        <v>0</v>
      </c>
      <c r="BJ28" s="227">
        <v>0</v>
      </c>
      <c r="BK28" s="228">
        <v>0</v>
      </c>
      <c r="BL28" s="182">
        <v>0</v>
      </c>
      <c r="BM28" s="182">
        <v>0</v>
      </c>
      <c r="BN28" s="182">
        <v>0</v>
      </c>
      <c r="BO28" s="182">
        <v>0</v>
      </c>
      <c r="BP28" s="182">
        <v>0</v>
      </c>
      <c r="BQ28" s="182">
        <v>0</v>
      </c>
      <c r="BR28" s="182">
        <v>0</v>
      </c>
      <c r="BS28" s="182">
        <v>0</v>
      </c>
      <c r="BT28" s="182">
        <v>0</v>
      </c>
      <c r="BU28" s="182">
        <v>0</v>
      </c>
      <c r="BV28" s="182">
        <v>0</v>
      </c>
      <c r="BW28" s="182">
        <v>0</v>
      </c>
      <c r="BX28" s="182">
        <v>0</v>
      </c>
      <c r="BY28" s="182">
        <v>0</v>
      </c>
      <c r="BZ28" s="182">
        <v>0</v>
      </c>
      <c r="CA28" s="182">
        <v>0</v>
      </c>
      <c r="CB28" s="182">
        <v>0</v>
      </c>
      <c r="CC28" s="182">
        <v>0</v>
      </c>
      <c r="CD28" s="182">
        <v>0</v>
      </c>
      <c r="CE28" s="226">
        <v>0</v>
      </c>
      <c r="CF28" s="182">
        <v>0</v>
      </c>
      <c r="CG28" s="182">
        <v>0</v>
      </c>
      <c r="CH28" s="182">
        <v>0</v>
      </c>
      <c r="CI28" s="182">
        <v>0</v>
      </c>
      <c r="CJ28" s="182">
        <v>0</v>
      </c>
      <c r="CK28" s="182">
        <v>0</v>
      </c>
      <c r="CL28" s="182">
        <v>0</v>
      </c>
      <c r="CM28" s="182">
        <v>0</v>
      </c>
      <c r="CN28" s="182">
        <v>0</v>
      </c>
      <c r="CO28" s="182">
        <v>0</v>
      </c>
      <c r="CP28" s="182">
        <v>0</v>
      </c>
      <c r="CQ28" s="182">
        <v>0</v>
      </c>
      <c r="CR28" s="182">
        <v>0</v>
      </c>
      <c r="CS28" s="182">
        <v>0</v>
      </c>
      <c r="CT28" s="182">
        <v>0</v>
      </c>
      <c r="CU28" s="182">
        <v>0</v>
      </c>
      <c r="CV28" s="182">
        <v>0</v>
      </c>
      <c r="CW28" s="182">
        <v>0</v>
      </c>
      <c r="CX28" s="182">
        <v>0</v>
      </c>
      <c r="CY28" s="182">
        <v>0</v>
      </c>
      <c r="CZ28" s="182">
        <v>0</v>
      </c>
      <c r="DA28" s="182">
        <v>0</v>
      </c>
      <c r="DB28" s="226">
        <v>0</v>
      </c>
      <c r="DC28" s="182">
        <v>0</v>
      </c>
      <c r="DD28" s="182">
        <v>0</v>
      </c>
      <c r="DE28" s="182">
        <v>0</v>
      </c>
      <c r="DF28" s="182">
        <v>0</v>
      </c>
      <c r="DG28" s="182">
        <v>0</v>
      </c>
      <c r="DH28" s="182">
        <v>0</v>
      </c>
      <c r="DI28" s="182">
        <v>0</v>
      </c>
      <c r="DJ28" s="182">
        <v>0</v>
      </c>
      <c r="DK28" s="182">
        <v>0</v>
      </c>
      <c r="DL28" s="182">
        <v>0</v>
      </c>
      <c r="DM28" s="182">
        <v>0</v>
      </c>
      <c r="DN28" s="182">
        <v>0</v>
      </c>
      <c r="DO28" s="182">
        <v>0</v>
      </c>
      <c r="DP28" s="182">
        <v>0</v>
      </c>
      <c r="DQ28" s="182">
        <v>0</v>
      </c>
      <c r="DR28" s="182">
        <v>0</v>
      </c>
      <c r="DS28" s="182">
        <v>0</v>
      </c>
      <c r="DT28" s="182">
        <v>0</v>
      </c>
      <c r="DU28" s="182">
        <v>0</v>
      </c>
      <c r="DV28" s="182">
        <v>0</v>
      </c>
      <c r="DW28" s="182">
        <v>0</v>
      </c>
      <c r="DX28" s="226">
        <v>0</v>
      </c>
      <c r="DY28" s="182">
        <v>0</v>
      </c>
      <c r="DZ28" s="182">
        <v>0</v>
      </c>
      <c r="EA28" s="182">
        <v>0</v>
      </c>
      <c r="EB28" s="182">
        <v>0</v>
      </c>
      <c r="EC28" s="182">
        <v>0</v>
      </c>
      <c r="ED28" s="182">
        <v>0</v>
      </c>
      <c r="EE28" s="182">
        <v>0</v>
      </c>
      <c r="EF28" s="182">
        <v>0</v>
      </c>
      <c r="EG28" s="182">
        <v>0</v>
      </c>
      <c r="EH28" s="182">
        <v>0</v>
      </c>
      <c r="EI28" s="182">
        <v>0</v>
      </c>
      <c r="EJ28" s="182">
        <v>0</v>
      </c>
      <c r="EK28" s="182">
        <v>0</v>
      </c>
      <c r="EL28" s="182">
        <v>0</v>
      </c>
      <c r="EM28" s="182">
        <v>0</v>
      </c>
      <c r="EN28" s="182">
        <v>0</v>
      </c>
      <c r="EO28" s="182">
        <v>0</v>
      </c>
      <c r="EP28" s="182">
        <v>0</v>
      </c>
      <c r="EQ28" s="182">
        <v>0</v>
      </c>
      <c r="ER28" s="182">
        <v>0</v>
      </c>
      <c r="ES28" s="225">
        <v>0</v>
      </c>
      <c r="ET28" s="182">
        <v>0</v>
      </c>
      <c r="EU28" s="182">
        <v>0</v>
      </c>
      <c r="EV28" s="182">
        <v>0</v>
      </c>
      <c r="EW28" s="182">
        <v>0</v>
      </c>
      <c r="EX28" s="182">
        <v>0</v>
      </c>
      <c r="EY28" s="182">
        <v>0</v>
      </c>
      <c r="EZ28" s="182">
        <v>0</v>
      </c>
      <c r="FA28" s="182">
        <v>0</v>
      </c>
      <c r="FB28" s="182">
        <v>0</v>
      </c>
      <c r="FC28" s="182">
        <v>0</v>
      </c>
      <c r="FD28" s="182">
        <v>0</v>
      </c>
      <c r="FE28" s="182">
        <v>0</v>
      </c>
      <c r="FF28" s="182">
        <v>0</v>
      </c>
      <c r="FG28" s="182">
        <v>0</v>
      </c>
      <c r="FH28" s="182">
        <v>0</v>
      </c>
      <c r="FI28" s="182">
        <v>0</v>
      </c>
      <c r="FJ28" s="182">
        <v>0</v>
      </c>
      <c r="FK28" s="182">
        <v>0</v>
      </c>
      <c r="FL28" s="182">
        <v>0</v>
      </c>
      <c r="FM28" s="182">
        <v>0</v>
      </c>
      <c r="FN28" s="182">
        <v>0</v>
      </c>
      <c r="FO28" s="229">
        <v>0</v>
      </c>
      <c r="FP28" s="182">
        <v>0</v>
      </c>
      <c r="FQ28" s="182">
        <v>0</v>
      </c>
      <c r="FR28" s="182">
        <v>0</v>
      </c>
      <c r="FS28" s="182">
        <v>0</v>
      </c>
      <c r="FT28" s="182">
        <v>0</v>
      </c>
      <c r="FU28" s="182">
        <v>0</v>
      </c>
      <c r="FV28" s="182">
        <v>0</v>
      </c>
      <c r="FW28" s="182">
        <v>0</v>
      </c>
      <c r="FX28" s="182">
        <v>0</v>
      </c>
      <c r="FY28" s="182">
        <v>0</v>
      </c>
      <c r="FZ28" s="182">
        <v>0</v>
      </c>
      <c r="GA28" s="182">
        <v>0</v>
      </c>
      <c r="GB28" s="182">
        <v>0</v>
      </c>
      <c r="GC28" s="182">
        <v>0</v>
      </c>
      <c r="GD28" s="182">
        <v>0</v>
      </c>
      <c r="GE28" s="182">
        <v>0</v>
      </c>
      <c r="GF28" s="182">
        <v>0</v>
      </c>
      <c r="GG28" s="182">
        <v>0</v>
      </c>
      <c r="GH28" s="182">
        <v>0</v>
      </c>
      <c r="GI28" s="182">
        <v>0</v>
      </c>
      <c r="GJ28" s="225">
        <v>0</v>
      </c>
      <c r="GK28" s="182">
        <v>0</v>
      </c>
      <c r="GL28" s="182">
        <v>0</v>
      </c>
    </row>
    <row r="29" spans="1:194" x14ac:dyDescent="0.2">
      <c r="B29" s="181" t="s">
        <v>146</v>
      </c>
      <c r="D29" s="225">
        <v>0</v>
      </c>
      <c r="E29" s="226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225"/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0</v>
      </c>
      <c r="AK29" s="182">
        <v>0</v>
      </c>
      <c r="AL29" s="182">
        <v>0</v>
      </c>
      <c r="AM29" s="225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  <c r="AW29" s="182">
        <v>0</v>
      </c>
      <c r="AX29" s="182">
        <v>0</v>
      </c>
      <c r="AY29" s="182">
        <v>0</v>
      </c>
      <c r="AZ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F29" s="182">
        <v>0</v>
      </c>
      <c r="BG29" s="182">
        <v>0</v>
      </c>
      <c r="BH29" s="182">
        <v>0</v>
      </c>
      <c r="BI29" s="182">
        <v>0</v>
      </c>
      <c r="BJ29" s="227">
        <v>0</v>
      </c>
      <c r="BK29" s="228">
        <v>0</v>
      </c>
      <c r="BL29" s="182">
        <v>0</v>
      </c>
      <c r="BM29" s="182">
        <v>0</v>
      </c>
      <c r="BN29" s="182">
        <v>0</v>
      </c>
      <c r="BO29" s="182">
        <v>0</v>
      </c>
      <c r="BP29" s="182">
        <v>0</v>
      </c>
      <c r="BQ29" s="182">
        <v>0</v>
      </c>
      <c r="BR29" s="182">
        <v>0</v>
      </c>
      <c r="BS29" s="182">
        <v>0</v>
      </c>
      <c r="BT29" s="182">
        <v>0</v>
      </c>
      <c r="BU29" s="182">
        <v>0</v>
      </c>
      <c r="BV29" s="182">
        <v>0</v>
      </c>
      <c r="BW29" s="182">
        <v>0</v>
      </c>
      <c r="BX29" s="182">
        <v>0</v>
      </c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D29" s="182">
        <v>0</v>
      </c>
      <c r="CE29" s="226">
        <v>0</v>
      </c>
      <c r="CF29" s="182">
        <v>0</v>
      </c>
      <c r="CG29" s="182">
        <v>0</v>
      </c>
      <c r="CH29" s="182">
        <v>0</v>
      </c>
      <c r="CI29" s="182">
        <v>0</v>
      </c>
      <c r="CJ29" s="182">
        <v>0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2">
        <v>0</v>
      </c>
      <c r="CQ29" s="182">
        <v>0</v>
      </c>
      <c r="CR29" s="182">
        <v>0</v>
      </c>
      <c r="CS29" s="182">
        <v>0</v>
      </c>
      <c r="CT29" s="182">
        <v>0</v>
      </c>
      <c r="CU29" s="182">
        <v>0</v>
      </c>
      <c r="CV29" s="182">
        <v>0</v>
      </c>
      <c r="CW29" s="182">
        <v>0</v>
      </c>
      <c r="CX29" s="182">
        <v>0</v>
      </c>
      <c r="CY29" s="182">
        <v>0</v>
      </c>
      <c r="CZ29" s="182">
        <v>0</v>
      </c>
      <c r="DA29" s="182">
        <v>0</v>
      </c>
      <c r="DB29" s="226">
        <v>0</v>
      </c>
      <c r="DC29" s="182">
        <v>0</v>
      </c>
      <c r="DD29" s="182">
        <v>0</v>
      </c>
      <c r="DE29" s="182">
        <v>0</v>
      </c>
      <c r="DF29" s="182">
        <v>0</v>
      </c>
      <c r="DG29" s="182">
        <v>0</v>
      </c>
      <c r="DH29" s="182">
        <v>0</v>
      </c>
      <c r="DI29" s="182">
        <v>0</v>
      </c>
      <c r="DJ29" s="182">
        <v>0</v>
      </c>
      <c r="DK29" s="182">
        <v>0</v>
      </c>
      <c r="DL29" s="182">
        <v>0</v>
      </c>
      <c r="DM29" s="182">
        <v>0</v>
      </c>
      <c r="DN29" s="182">
        <v>0</v>
      </c>
      <c r="DO29" s="182">
        <v>0</v>
      </c>
      <c r="DP29" s="182">
        <v>0</v>
      </c>
      <c r="DQ29" s="182">
        <v>0</v>
      </c>
      <c r="DR29" s="182">
        <v>0</v>
      </c>
      <c r="DS29" s="182">
        <v>0</v>
      </c>
      <c r="DT29" s="182">
        <v>0</v>
      </c>
      <c r="DU29" s="182">
        <v>0</v>
      </c>
      <c r="DV29" s="182">
        <v>0</v>
      </c>
      <c r="DW29" s="182">
        <v>0</v>
      </c>
      <c r="DX29" s="226">
        <v>0</v>
      </c>
      <c r="DY29" s="182">
        <v>0</v>
      </c>
      <c r="DZ29" s="182">
        <v>0</v>
      </c>
      <c r="EA29" s="182">
        <v>0</v>
      </c>
      <c r="EB29" s="182">
        <v>0</v>
      </c>
      <c r="EC29" s="182">
        <v>0</v>
      </c>
      <c r="ED29" s="182">
        <v>0</v>
      </c>
      <c r="EE29" s="182">
        <v>0</v>
      </c>
      <c r="EF29" s="182">
        <v>0</v>
      </c>
      <c r="EG29" s="182">
        <v>0</v>
      </c>
      <c r="EH29" s="182">
        <v>0</v>
      </c>
      <c r="EI29" s="182">
        <v>0</v>
      </c>
      <c r="EJ29" s="182">
        <v>0</v>
      </c>
      <c r="EK29" s="182">
        <v>0</v>
      </c>
      <c r="EL29" s="182">
        <v>0</v>
      </c>
      <c r="EM29" s="182">
        <v>0</v>
      </c>
      <c r="EN29" s="182">
        <v>0</v>
      </c>
      <c r="EO29" s="182">
        <v>0</v>
      </c>
      <c r="EP29" s="182">
        <v>0</v>
      </c>
      <c r="EQ29" s="182">
        <v>0</v>
      </c>
      <c r="ER29" s="182">
        <v>0</v>
      </c>
      <c r="ES29" s="225">
        <v>0</v>
      </c>
      <c r="ET29" s="182">
        <v>0</v>
      </c>
      <c r="EU29" s="182">
        <v>0</v>
      </c>
      <c r="EV29" s="182">
        <v>0</v>
      </c>
      <c r="EW29" s="182">
        <v>0</v>
      </c>
      <c r="EX29" s="182">
        <v>0</v>
      </c>
      <c r="EY29" s="182">
        <v>0</v>
      </c>
      <c r="EZ29" s="182">
        <v>0</v>
      </c>
      <c r="FA29" s="182">
        <v>0</v>
      </c>
      <c r="FB29" s="182">
        <v>0</v>
      </c>
      <c r="FC29" s="182">
        <v>0</v>
      </c>
      <c r="FD29" s="182">
        <v>0</v>
      </c>
      <c r="FE29" s="182">
        <v>0</v>
      </c>
      <c r="FF29" s="182">
        <v>0</v>
      </c>
      <c r="FG29" s="182">
        <v>0</v>
      </c>
      <c r="FH29" s="182">
        <v>0</v>
      </c>
      <c r="FI29" s="182">
        <v>0</v>
      </c>
      <c r="FJ29" s="182">
        <v>0</v>
      </c>
      <c r="FK29" s="182">
        <v>0</v>
      </c>
      <c r="FL29" s="182">
        <v>0</v>
      </c>
      <c r="FM29" s="182">
        <v>0</v>
      </c>
      <c r="FN29" s="182">
        <v>0</v>
      </c>
      <c r="FO29" s="229">
        <v>0</v>
      </c>
      <c r="FP29" s="182">
        <v>0</v>
      </c>
      <c r="FQ29" s="182">
        <v>0</v>
      </c>
      <c r="FR29" s="182">
        <v>0</v>
      </c>
      <c r="FS29" s="182">
        <v>0</v>
      </c>
      <c r="FT29" s="182">
        <v>0</v>
      </c>
      <c r="FU29" s="182">
        <v>0</v>
      </c>
      <c r="FV29" s="182">
        <v>0</v>
      </c>
      <c r="FW29" s="182">
        <v>0</v>
      </c>
      <c r="FX29" s="182">
        <v>0</v>
      </c>
      <c r="FY29" s="182">
        <v>0</v>
      </c>
      <c r="FZ29" s="182">
        <v>0</v>
      </c>
      <c r="GA29" s="182">
        <v>0</v>
      </c>
      <c r="GB29" s="182">
        <v>0</v>
      </c>
      <c r="GC29" s="182">
        <v>0</v>
      </c>
      <c r="GD29" s="182">
        <v>0</v>
      </c>
      <c r="GE29" s="182">
        <v>0</v>
      </c>
      <c r="GF29" s="182">
        <v>0</v>
      </c>
      <c r="GG29" s="182">
        <v>0</v>
      </c>
      <c r="GH29" s="182">
        <v>0</v>
      </c>
      <c r="GI29" s="182">
        <v>0</v>
      </c>
      <c r="GJ29" s="225">
        <v>0</v>
      </c>
      <c r="GK29" s="182">
        <v>0</v>
      </c>
      <c r="GL29" s="182">
        <v>0</v>
      </c>
    </row>
    <row r="30" spans="1:194" x14ac:dyDescent="0.2">
      <c r="B30" s="181" t="s">
        <v>147</v>
      </c>
      <c r="D30" s="225">
        <v>0</v>
      </c>
      <c r="E30" s="226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225"/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0</v>
      </c>
      <c r="AK30" s="182">
        <v>0</v>
      </c>
      <c r="AL30" s="182">
        <v>0</v>
      </c>
      <c r="AM30" s="225">
        <v>0</v>
      </c>
      <c r="AN30" s="182">
        <v>0</v>
      </c>
      <c r="AO30" s="182">
        <v>0</v>
      </c>
      <c r="AP30" s="182">
        <v>0</v>
      </c>
      <c r="AQ30" s="182">
        <v>0</v>
      </c>
      <c r="AR30" s="182">
        <v>0</v>
      </c>
      <c r="AS30" s="182">
        <v>0</v>
      </c>
      <c r="AT30" s="182">
        <v>0</v>
      </c>
      <c r="AU30" s="182">
        <v>0</v>
      </c>
      <c r="AV30" s="182">
        <v>0</v>
      </c>
      <c r="AW30" s="182">
        <v>0</v>
      </c>
      <c r="AX30" s="182">
        <v>0</v>
      </c>
      <c r="AY30" s="182">
        <v>0</v>
      </c>
      <c r="AZ30" s="182">
        <v>0</v>
      </c>
      <c r="BA30" s="182">
        <v>0</v>
      </c>
      <c r="BB30" s="182">
        <v>0</v>
      </c>
      <c r="BC30" s="182">
        <v>0</v>
      </c>
      <c r="BD30" s="182">
        <v>0</v>
      </c>
      <c r="BE30" s="182">
        <v>0</v>
      </c>
      <c r="BF30" s="182">
        <v>0</v>
      </c>
      <c r="BG30" s="182">
        <v>0</v>
      </c>
      <c r="BH30" s="182">
        <v>0</v>
      </c>
      <c r="BI30" s="182">
        <v>0</v>
      </c>
      <c r="BJ30" s="227">
        <v>0</v>
      </c>
      <c r="BK30" s="228">
        <v>0</v>
      </c>
      <c r="BL30" s="182">
        <v>0</v>
      </c>
      <c r="BM30" s="182">
        <v>0</v>
      </c>
      <c r="BN30" s="182">
        <v>0</v>
      </c>
      <c r="BO30" s="182">
        <v>0</v>
      </c>
      <c r="BP30" s="182">
        <v>0</v>
      </c>
      <c r="BQ30" s="182">
        <v>0</v>
      </c>
      <c r="BR30" s="182">
        <v>0</v>
      </c>
      <c r="BS30" s="182">
        <v>0</v>
      </c>
      <c r="BT30" s="182">
        <v>0</v>
      </c>
      <c r="BU30" s="182">
        <v>0</v>
      </c>
      <c r="BV30" s="182">
        <v>0</v>
      </c>
      <c r="BW30" s="182">
        <v>0</v>
      </c>
      <c r="BX30" s="182">
        <v>0</v>
      </c>
      <c r="BY30" s="182">
        <v>0</v>
      </c>
      <c r="BZ30" s="182">
        <v>0</v>
      </c>
      <c r="CA30" s="182">
        <v>0</v>
      </c>
      <c r="CB30" s="182">
        <v>0</v>
      </c>
      <c r="CC30" s="182">
        <v>0</v>
      </c>
      <c r="CD30" s="182">
        <v>0</v>
      </c>
      <c r="CE30" s="226">
        <v>0</v>
      </c>
      <c r="CF30" s="182">
        <v>0</v>
      </c>
      <c r="CG30" s="182">
        <v>0</v>
      </c>
      <c r="CH30" s="182">
        <v>0</v>
      </c>
      <c r="CI30" s="182">
        <v>0</v>
      </c>
      <c r="CJ30" s="182">
        <v>0</v>
      </c>
      <c r="CK30" s="182">
        <v>0</v>
      </c>
      <c r="CL30" s="182">
        <v>0</v>
      </c>
      <c r="CM30" s="182">
        <v>0</v>
      </c>
      <c r="CN30" s="182">
        <v>0</v>
      </c>
      <c r="CO30" s="182">
        <v>0</v>
      </c>
      <c r="CP30" s="182">
        <v>0</v>
      </c>
      <c r="CQ30" s="182">
        <v>0</v>
      </c>
      <c r="CR30" s="182">
        <v>0</v>
      </c>
      <c r="CS30" s="182">
        <v>0</v>
      </c>
      <c r="CT30" s="182">
        <v>0</v>
      </c>
      <c r="CU30" s="182">
        <v>0</v>
      </c>
      <c r="CV30" s="182">
        <v>0</v>
      </c>
      <c r="CW30" s="182">
        <v>0</v>
      </c>
      <c r="CX30" s="182">
        <v>0</v>
      </c>
      <c r="CY30" s="182">
        <v>0</v>
      </c>
      <c r="CZ30" s="182">
        <v>0</v>
      </c>
      <c r="DA30" s="182">
        <v>0</v>
      </c>
      <c r="DB30" s="226">
        <v>0</v>
      </c>
      <c r="DC30" s="182">
        <v>0</v>
      </c>
      <c r="DD30" s="182">
        <v>0</v>
      </c>
      <c r="DE30" s="182">
        <v>0</v>
      </c>
      <c r="DF30" s="182">
        <v>0</v>
      </c>
      <c r="DG30" s="182">
        <v>0</v>
      </c>
      <c r="DH30" s="182">
        <v>0</v>
      </c>
      <c r="DI30" s="182">
        <v>0</v>
      </c>
      <c r="DJ30" s="182">
        <v>0</v>
      </c>
      <c r="DK30" s="182">
        <v>0</v>
      </c>
      <c r="DL30" s="182">
        <v>0</v>
      </c>
      <c r="DM30" s="182">
        <v>0</v>
      </c>
      <c r="DN30" s="182">
        <v>0</v>
      </c>
      <c r="DO30" s="182">
        <v>0</v>
      </c>
      <c r="DP30" s="182">
        <v>0</v>
      </c>
      <c r="DQ30" s="182">
        <v>0</v>
      </c>
      <c r="DR30" s="182">
        <v>0</v>
      </c>
      <c r="DS30" s="182">
        <v>0</v>
      </c>
      <c r="DT30" s="182">
        <v>0</v>
      </c>
      <c r="DU30" s="182">
        <v>0</v>
      </c>
      <c r="DV30" s="182">
        <v>0</v>
      </c>
      <c r="DW30" s="182">
        <v>0</v>
      </c>
      <c r="DX30" s="226">
        <v>0</v>
      </c>
      <c r="DY30" s="182">
        <v>0</v>
      </c>
      <c r="DZ30" s="182">
        <v>0</v>
      </c>
      <c r="EA30" s="182">
        <v>0</v>
      </c>
      <c r="EB30" s="182">
        <v>0</v>
      </c>
      <c r="EC30" s="182">
        <v>0</v>
      </c>
      <c r="ED30" s="182">
        <v>0</v>
      </c>
      <c r="EE30" s="182">
        <v>0</v>
      </c>
      <c r="EF30" s="182">
        <v>0</v>
      </c>
      <c r="EG30" s="182">
        <v>0</v>
      </c>
      <c r="EH30" s="182">
        <v>0</v>
      </c>
      <c r="EI30" s="182">
        <v>0</v>
      </c>
      <c r="EJ30" s="182">
        <v>0</v>
      </c>
      <c r="EK30" s="182">
        <v>0</v>
      </c>
      <c r="EL30" s="182">
        <v>0</v>
      </c>
      <c r="EM30" s="182">
        <v>0</v>
      </c>
      <c r="EN30" s="182">
        <v>0</v>
      </c>
      <c r="EO30" s="182">
        <v>0</v>
      </c>
      <c r="EP30" s="182">
        <v>0</v>
      </c>
      <c r="EQ30" s="182">
        <v>0</v>
      </c>
      <c r="ER30" s="182">
        <v>0</v>
      </c>
      <c r="ES30" s="225">
        <v>0</v>
      </c>
      <c r="ET30" s="182">
        <v>0</v>
      </c>
      <c r="EU30" s="182">
        <v>0</v>
      </c>
      <c r="EV30" s="182">
        <v>0</v>
      </c>
      <c r="EW30" s="182">
        <v>0</v>
      </c>
      <c r="EX30" s="182">
        <v>0</v>
      </c>
      <c r="EY30" s="182">
        <v>0</v>
      </c>
      <c r="EZ30" s="182">
        <v>0</v>
      </c>
      <c r="FA30" s="182">
        <v>0</v>
      </c>
      <c r="FB30" s="182">
        <v>0</v>
      </c>
      <c r="FC30" s="182">
        <v>0</v>
      </c>
      <c r="FD30" s="182">
        <v>0</v>
      </c>
      <c r="FE30" s="182">
        <v>0</v>
      </c>
      <c r="FF30" s="182">
        <v>0</v>
      </c>
      <c r="FG30" s="182">
        <v>0</v>
      </c>
      <c r="FH30" s="182">
        <v>0</v>
      </c>
      <c r="FI30" s="182">
        <v>0</v>
      </c>
      <c r="FJ30" s="182">
        <v>0</v>
      </c>
      <c r="FK30" s="182">
        <v>0</v>
      </c>
      <c r="FL30" s="182">
        <v>0</v>
      </c>
      <c r="FM30" s="182">
        <v>0</v>
      </c>
      <c r="FN30" s="182">
        <v>0</v>
      </c>
      <c r="FO30" s="229">
        <v>0</v>
      </c>
      <c r="FP30" s="182">
        <v>0</v>
      </c>
      <c r="FQ30" s="182">
        <v>0</v>
      </c>
      <c r="FR30" s="182">
        <v>0</v>
      </c>
      <c r="FS30" s="182">
        <v>0</v>
      </c>
      <c r="FT30" s="182">
        <v>0</v>
      </c>
      <c r="FU30" s="182">
        <v>0</v>
      </c>
      <c r="FV30" s="182">
        <v>0</v>
      </c>
      <c r="FW30" s="182">
        <v>0</v>
      </c>
      <c r="FX30" s="182">
        <v>0</v>
      </c>
      <c r="FY30" s="182">
        <v>0</v>
      </c>
      <c r="FZ30" s="182">
        <v>0</v>
      </c>
      <c r="GA30" s="182">
        <v>0</v>
      </c>
      <c r="GB30" s="182">
        <v>0</v>
      </c>
      <c r="GC30" s="182">
        <v>0</v>
      </c>
      <c r="GD30" s="182">
        <v>0</v>
      </c>
      <c r="GE30" s="182">
        <v>0</v>
      </c>
      <c r="GF30" s="182">
        <v>0</v>
      </c>
      <c r="GG30" s="182">
        <v>0</v>
      </c>
      <c r="GH30" s="182">
        <v>0</v>
      </c>
      <c r="GI30" s="182">
        <v>0</v>
      </c>
      <c r="GJ30" s="225">
        <v>0</v>
      </c>
      <c r="GK30" s="182">
        <v>0</v>
      </c>
      <c r="GL30" s="182">
        <v>0</v>
      </c>
    </row>
    <row r="31" spans="1:194" x14ac:dyDescent="0.2">
      <c r="A31" s="181" t="s">
        <v>860</v>
      </c>
      <c r="D31" s="225">
        <v>0</v>
      </c>
      <c r="E31" s="226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225"/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  <c r="AL31" s="182">
        <v>0</v>
      </c>
      <c r="AM31" s="225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82">
        <v>0</v>
      </c>
      <c r="BH31" s="182">
        <v>0</v>
      </c>
      <c r="BI31" s="182">
        <v>0</v>
      </c>
      <c r="BJ31" s="227">
        <v>0</v>
      </c>
      <c r="BK31" s="228">
        <v>0</v>
      </c>
      <c r="BL31" s="182">
        <v>0</v>
      </c>
      <c r="BM31" s="182">
        <v>0</v>
      </c>
      <c r="BN31" s="182">
        <v>0</v>
      </c>
      <c r="BO31" s="182">
        <v>0</v>
      </c>
      <c r="BP31" s="182">
        <v>0</v>
      </c>
      <c r="BQ31" s="182">
        <v>0</v>
      </c>
      <c r="BR31" s="182">
        <v>0</v>
      </c>
      <c r="BS31" s="182">
        <v>0</v>
      </c>
      <c r="BT31" s="182">
        <v>0</v>
      </c>
      <c r="BU31" s="182">
        <v>0</v>
      </c>
      <c r="BV31" s="182">
        <v>0</v>
      </c>
      <c r="BW31" s="182">
        <v>0</v>
      </c>
      <c r="BX31" s="182">
        <v>0</v>
      </c>
      <c r="BY31" s="182">
        <v>0</v>
      </c>
      <c r="BZ31" s="182">
        <v>0</v>
      </c>
      <c r="CA31" s="182">
        <v>0</v>
      </c>
      <c r="CB31" s="182">
        <v>0</v>
      </c>
      <c r="CC31" s="182">
        <v>0</v>
      </c>
      <c r="CD31" s="182">
        <v>0</v>
      </c>
      <c r="CE31" s="226">
        <v>0</v>
      </c>
      <c r="CF31" s="182">
        <v>0</v>
      </c>
      <c r="CG31" s="182">
        <v>0</v>
      </c>
      <c r="CH31" s="182">
        <v>0</v>
      </c>
      <c r="CI31" s="182">
        <v>0</v>
      </c>
      <c r="CJ31" s="182">
        <v>0</v>
      </c>
      <c r="CK31" s="182">
        <v>0</v>
      </c>
      <c r="CL31" s="182">
        <v>0</v>
      </c>
      <c r="CM31" s="182">
        <v>0</v>
      </c>
      <c r="CN31" s="182">
        <v>0</v>
      </c>
      <c r="CO31" s="182">
        <v>0</v>
      </c>
      <c r="CP31" s="182">
        <v>0</v>
      </c>
      <c r="CQ31" s="182">
        <v>0</v>
      </c>
      <c r="CR31" s="182">
        <v>0</v>
      </c>
      <c r="CS31" s="182">
        <v>0</v>
      </c>
      <c r="CT31" s="182">
        <v>0</v>
      </c>
      <c r="CU31" s="182">
        <v>0</v>
      </c>
      <c r="CV31" s="182">
        <v>0</v>
      </c>
      <c r="CW31" s="182">
        <v>0</v>
      </c>
      <c r="CX31" s="182">
        <v>0</v>
      </c>
      <c r="CY31" s="182">
        <v>0</v>
      </c>
      <c r="CZ31" s="182">
        <v>0</v>
      </c>
      <c r="DA31" s="182">
        <v>0</v>
      </c>
      <c r="DB31" s="226">
        <v>0</v>
      </c>
      <c r="DC31" s="182">
        <v>0</v>
      </c>
      <c r="DD31" s="182">
        <v>0</v>
      </c>
      <c r="DE31" s="182">
        <v>0</v>
      </c>
      <c r="DF31" s="182">
        <v>0</v>
      </c>
      <c r="DG31" s="182">
        <v>0</v>
      </c>
      <c r="DH31" s="182">
        <v>0</v>
      </c>
      <c r="DI31" s="182">
        <v>0</v>
      </c>
      <c r="DJ31" s="182">
        <v>0</v>
      </c>
      <c r="DK31" s="182">
        <v>0</v>
      </c>
      <c r="DL31" s="182">
        <v>0</v>
      </c>
      <c r="DM31" s="182">
        <v>0</v>
      </c>
      <c r="DN31" s="182">
        <v>0</v>
      </c>
      <c r="DO31" s="182">
        <v>0</v>
      </c>
      <c r="DP31" s="182">
        <v>0</v>
      </c>
      <c r="DQ31" s="182">
        <v>0</v>
      </c>
      <c r="DR31" s="182">
        <v>0</v>
      </c>
      <c r="DS31" s="182">
        <v>0</v>
      </c>
      <c r="DT31" s="182">
        <v>0</v>
      </c>
      <c r="DU31" s="182">
        <v>0</v>
      </c>
      <c r="DV31" s="182">
        <v>0</v>
      </c>
      <c r="DW31" s="182">
        <v>0</v>
      </c>
      <c r="DX31" s="226">
        <v>0</v>
      </c>
      <c r="DY31" s="182">
        <v>0</v>
      </c>
      <c r="DZ31" s="182">
        <v>0</v>
      </c>
      <c r="EA31" s="182">
        <v>0</v>
      </c>
      <c r="EB31" s="182">
        <v>0</v>
      </c>
      <c r="EC31" s="182">
        <v>0</v>
      </c>
      <c r="ED31" s="182">
        <v>0</v>
      </c>
      <c r="EE31" s="182">
        <v>0</v>
      </c>
      <c r="EF31" s="182">
        <v>0</v>
      </c>
      <c r="EG31" s="182">
        <v>0</v>
      </c>
      <c r="EH31" s="182">
        <v>0</v>
      </c>
      <c r="EI31" s="182">
        <v>0</v>
      </c>
      <c r="EJ31" s="182">
        <v>0</v>
      </c>
      <c r="EK31" s="182">
        <v>0</v>
      </c>
      <c r="EL31" s="182">
        <v>0</v>
      </c>
      <c r="EM31" s="182">
        <v>0</v>
      </c>
      <c r="EN31" s="182">
        <v>0</v>
      </c>
      <c r="EO31" s="182">
        <v>0</v>
      </c>
      <c r="EP31" s="182">
        <v>0</v>
      </c>
      <c r="EQ31" s="182">
        <v>0</v>
      </c>
      <c r="ER31" s="182">
        <v>0</v>
      </c>
      <c r="ES31" s="225">
        <v>0</v>
      </c>
      <c r="ET31" s="182">
        <v>0</v>
      </c>
      <c r="EU31" s="182">
        <v>0</v>
      </c>
      <c r="EV31" s="182">
        <v>0</v>
      </c>
      <c r="EW31" s="182">
        <v>0</v>
      </c>
      <c r="EX31" s="182">
        <v>0</v>
      </c>
      <c r="EY31" s="182">
        <v>0</v>
      </c>
      <c r="EZ31" s="182">
        <v>0</v>
      </c>
      <c r="FA31" s="182">
        <v>0</v>
      </c>
      <c r="FB31" s="182">
        <v>0</v>
      </c>
      <c r="FC31" s="182">
        <v>0</v>
      </c>
      <c r="FD31" s="182">
        <v>0</v>
      </c>
      <c r="FE31" s="182">
        <v>0</v>
      </c>
      <c r="FF31" s="182">
        <v>0</v>
      </c>
      <c r="FG31" s="182">
        <v>0</v>
      </c>
      <c r="FH31" s="182">
        <v>0</v>
      </c>
      <c r="FI31" s="182">
        <v>0</v>
      </c>
      <c r="FJ31" s="182">
        <v>0</v>
      </c>
      <c r="FK31" s="182">
        <v>0</v>
      </c>
      <c r="FL31" s="182">
        <v>0</v>
      </c>
      <c r="FM31" s="182">
        <v>0</v>
      </c>
      <c r="FN31" s="182">
        <v>0</v>
      </c>
      <c r="FO31" s="229">
        <v>0</v>
      </c>
      <c r="FP31" s="182">
        <v>0</v>
      </c>
      <c r="FQ31" s="182">
        <v>0</v>
      </c>
      <c r="FR31" s="182">
        <v>0</v>
      </c>
      <c r="FS31" s="182">
        <v>0</v>
      </c>
      <c r="FT31" s="182">
        <v>0</v>
      </c>
      <c r="FU31" s="182">
        <v>0</v>
      </c>
      <c r="FV31" s="182">
        <v>0</v>
      </c>
      <c r="FW31" s="182">
        <v>0</v>
      </c>
      <c r="FX31" s="182">
        <v>0</v>
      </c>
      <c r="FY31" s="182">
        <v>0</v>
      </c>
      <c r="FZ31" s="182">
        <v>0</v>
      </c>
      <c r="GA31" s="182">
        <v>0</v>
      </c>
      <c r="GB31" s="182">
        <v>0</v>
      </c>
      <c r="GC31" s="182">
        <v>0</v>
      </c>
      <c r="GD31" s="182">
        <v>0</v>
      </c>
      <c r="GE31" s="182">
        <v>0</v>
      </c>
      <c r="GF31" s="182">
        <v>0</v>
      </c>
      <c r="GG31" s="182">
        <v>0</v>
      </c>
      <c r="GH31" s="182">
        <v>0</v>
      </c>
      <c r="GI31" s="182">
        <v>0</v>
      </c>
      <c r="GJ31" s="225">
        <v>0</v>
      </c>
      <c r="GK31" s="182">
        <v>0</v>
      </c>
      <c r="GL31" s="182">
        <v>0</v>
      </c>
    </row>
    <row r="32" spans="1:194" x14ac:dyDescent="0.2">
      <c r="A32" s="181" t="s">
        <v>861</v>
      </c>
      <c r="D32" s="225">
        <v>0</v>
      </c>
      <c r="E32" s="226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225"/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0</v>
      </c>
      <c r="AK32" s="182">
        <v>0</v>
      </c>
      <c r="AL32" s="182">
        <v>0</v>
      </c>
      <c r="AM32" s="225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>
        <v>0</v>
      </c>
      <c r="AY32" s="182">
        <v>0</v>
      </c>
      <c r="AZ32" s="182">
        <v>0</v>
      </c>
      <c r="BA32" s="182">
        <v>0</v>
      </c>
      <c r="BB32" s="182">
        <v>0</v>
      </c>
      <c r="BC32" s="182">
        <v>0</v>
      </c>
      <c r="BD32" s="182">
        <v>0</v>
      </c>
      <c r="BE32" s="182">
        <v>0</v>
      </c>
      <c r="BF32" s="182">
        <v>0</v>
      </c>
      <c r="BG32" s="182">
        <v>0</v>
      </c>
      <c r="BH32" s="182">
        <v>0</v>
      </c>
      <c r="BI32" s="182">
        <v>0</v>
      </c>
      <c r="BJ32" s="227">
        <v>0</v>
      </c>
      <c r="BK32" s="228">
        <v>0</v>
      </c>
      <c r="BL32" s="182">
        <v>0</v>
      </c>
      <c r="BM32" s="182">
        <v>0</v>
      </c>
      <c r="BN32" s="182">
        <v>0</v>
      </c>
      <c r="BO32" s="182">
        <v>0</v>
      </c>
      <c r="BP32" s="182">
        <v>0</v>
      </c>
      <c r="BQ32" s="182">
        <v>0</v>
      </c>
      <c r="BR32" s="182">
        <v>0</v>
      </c>
      <c r="BS32" s="182">
        <v>0</v>
      </c>
      <c r="BT32" s="182">
        <v>10000000</v>
      </c>
      <c r="BU32" s="182">
        <v>10000000</v>
      </c>
      <c r="BV32" s="182">
        <v>10000000</v>
      </c>
      <c r="BW32" s="182">
        <v>10000000</v>
      </c>
      <c r="BX32" s="182">
        <v>10000000</v>
      </c>
      <c r="BY32" s="182">
        <v>10000000</v>
      </c>
      <c r="BZ32" s="182">
        <v>10000000</v>
      </c>
      <c r="CA32" s="182">
        <v>10000000</v>
      </c>
      <c r="CB32" s="182">
        <v>10000000</v>
      </c>
      <c r="CC32" s="182">
        <v>10000000</v>
      </c>
      <c r="CD32" s="182">
        <v>10000000</v>
      </c>
      <c r="CE32" s="226">
        <v>10000000</v>
      </c>
      <c r="CF32" s="182">
        <v>10000000</v>
      </c>
      <c r="CG32" s="182">
        <v>10000000</v>
      </c>
      <c r="CH32" s="182">
        <v>10000000</v>
      </c>
      <c r="CI32" s="182">
        <v>10000000</v>
      </c>
      <c r="CJ32" s="182">
        <v>10000000</v>
      </c>
      <c r="CK32" s="182">
        <v>10000000</v>
      </c>
      <c r="CL32" s="182">
        <v>10000000</v>
      </c>
      <c r="CM32" s="182">
        <v>10000000</v>
      </c>
      <c r="CN32" s="182">
        <v>10000000</v>
      </c>
      <c r="CO32" s="182">
        <v>10000000</v>
      </c>
      <c r="CP32" s="182">
        <v>10000000</v>
      </c>
      <c r="CQ32" s="182">
        <v>10000000</v>
      </c>
      <c r="CR32" s="182">
        <v>10000000</v>
      </c>
      <c r="CS32" s="182">
        <v>10000000</v>
      </c>
      <c r="CT32" s="182">
        <v>10000000</v>
      </c>
      <c r="CU32" s="182">
        <v>10000000</v>
      </c>
      <c r="CV32" s="182">
        <v>10000000</v>
      </c>
      <c r="CW32" s="182">
        <v>10000000</v>
      </c>
      <c r="CX32" s="182">
        <v>10000000</v>
      </c>
      <c r="CY32" s="182">
        <v>10000000</v>
      </c>
      <c r="CZ32" s="182">
        <v>10000000</v>
      </c>
      <c r="DA32" s="182">
        <v>10000000</v>
      </c>
      <c r="DB32" s="226">
        <v>10000000</v>
      </c>
      <c r="DC32" s="182">
        <v>10000000</v>
      </c>
      <c r="DD32" s="182">
        <v>10000000</v>
      </c>
      <c r="DE32" s="182">
        <v>10000000</v>
      </c>
      <c r="DF32" s="182">
        <v>10000000</v>
      </c>
      <c r="DG32" s="182">
        <v>10000000</v>
      </c>
      <c r="DH32" s="182">
        <v>10000000</v>
      </c>
      <c r="DI32" s="182">
        <v>10000000</v>
      </c>
      <c r="DJ32" s="182">
        <v>10000000</v>
      </c>
      <c r="DK32" s="182">
        <v>10000000</v>
      </c>
      <c r="DL32" s="182">
        <v>10000000</v>
      </c>
      <c r="DM32" s="182">
        <v>10000000</v>
      </c>
      <c r="DN32" s="182">
        <v>10000000</v>
      </c>
      <c r="DO32" s="182">
        <v>10000000</v>
      </c>
      <c r="DP32" s="182">
        <v>10000000</v>
      </c>
      <c r="DQ32" s="182">
        <v>10000000</v>
      </c>
      <c r="DR32" s="182">
        <v>10000000</v>
      </c>
      <c r="DS32" s="182">
        <v>10000000</v>
      </c>
      <c r="DT32" s="182">
        <v>10000000</v>
      </c>
      <c r="DU32" s="182">
        <v>10000000</v>
      </c>
      <c r="DV32" s="182">
        <v>10000000</v>
      </c>
      <c r="DW32" s="182">
        <v>10000000</v>
      </c>
      <c r="DX32" s="226">
        <v>10000000</v>
      </c>
      <c r="DY32" s="182">
        <v>10000000</v>
      </c>
      <c r="DZ32" s="182">
        <v>10000000</v>
      </c>
      <c r="EA32" s="182">
        <v>10000000</v>
      </c>
      <c r="EB32" s="182">
        <v>10000000</v>
      </c>
      <c r="EC32" s="182">
        <v>10000000</v>
      </c>
      <c r="ED32" s="182">
        <v>10000000</v>
      </c>
      <c r="EE32" s="182">
        <v>10000000</v>
      </c>
      <c r="EF32" s="182">
        <v>10000000</v>
      </c>
      <c r="EG32" s="182">
        <v>10000000</v>
      </c>
      <c r="EH32" s="182">
        <v>10000000</v>
      </c>
      <c r="EI32" s="182">
        <v>10000000</v>
      </c>
      <c r="EJ32" s="182">
        <v>10000000</v>
      </c>
      <c r="EK32" s="182">
        <v>10000000</v>
      </c>
      <c r="EL32" s="182">
        <v>10000000</v>
      </c>
      <c r="EM32" s="182">
        <v>10000000</v>
      </c>
      <c r="EN32" s="182">
        <v>10000000</v>
      </c>
      <c r="EO32" s="182">
        <v>10000000</v>
      </c>
      <c r="EP32" s="182">
        <v>10000000</v>
      </c>
      <c r="EQ32" s="182">
        <v>10000000</v>
      </c>
      <c r="ER32" s="182">
        <v>10000000</v>
      </c>
      <c r="ES32" s="225">
        <v>20000000</v>
      </c>
      <c r="ET32" s="182">
        <v>10000000</v>
      </c>
      <c r="EU32" s="182">
        <v>20000000</v>
      </c>
      <c r="EV32" s="182">
        <v>30000000</v>
      </c>
      <c r="EW32" s="182">
        <v>40000000</v>
      </c>
      <c r="EX32" s="182">
        <v>50000000</v>
      </c>
      <c r="EY32" s="182">
        <v>60000000</v>
      </c>
      <c r="EZ32" s="182">
        <v>60000000</v>
      </c>
      <c r="FA32" s="182">
        <v>60000000</v>
      </c>
      <c r="FB32" s="182">
        <v>70000000</v>
      </c>
      <c r="FC32" s="182">
        <v>70000000</v>
      </c>
      <c r="FD32" s="182">
        <v>70000000</v>
      </c>
      <c r="FE32" s="182">
        <v>70000000</v>
      </c>
      <c r="FF32" s="182">
        <v>70000000</v>
      </c>
      <c r="FG32" s="182">
        <v>70000000</v>
      </c>
      <c r="FH32" s="182">
        <v>70000000</v>
      </c>
      <c r="FI32" s="182">
        <v>70000000</v>
      </c>
      <c r="FJ32" s="182">
        <v>70000000</v>
      </c>
      <c r="FK32" s="182">
        <v>70000000</v>
      </c>
      <c r="FL32" s="182">
        <v>80000000</v>
      </c>
      <c r="FM32" s="182">
        <v>80000000</v>
      </c>
      <c r="FN32" s="182">
        <v>80000000</v>
      </c>
      <c r="FO32" s="229">
        <v>80000000</v>
      </c>
      <c r="FP32" s="182">
        <v>80000000</v>
      </c>
      <c r="FQ32" s="182">
        <v>80000000</v>
      </c>
      <c r="FR32" s="182">
        <v>80000000</v>
      </c>
      <c r="FS32" s="182">
        <v>80000000</v>
      </c>
      <c r="FT32" s="182">
        <v>80000000</v>
      </c>
      <c r="FU32" s="182">
        <v>80000000</v>
      </c>
      <c r="FV32" s="182">
        <v>90000000</v>
      </c>
      <c r="FW32" s="182">
        <v>90000000</v>
      </c>
      <c r="FX32" s="182">
        <v>90000000</v>
      </c>
      <c r="FY32" s="182">
        <v>90000000</v>
      </c>
      <c r="FZ32" s="182">
        <v>90000000</v>
      </c>
      <c r="GA32" s="182">
        <v>90000000</v>
      </c>
      <c r="GB32" s="182">
        <v>90000000</v>
      </c>
      <c r="GC32" s="182">
        <v>90000000</v>
      </c>
      <c r="GD32" s="182">
        <v>90000000</v>
      </c>
      <c r="GE32" s="182">
        <v>90000000</v>
      </c>
      <c r="GF32" s="182">
        <v>90000000</v>
      </c>
      <c r="GG32" s="182">
        <v>100000000</v>
      </c>
      <c r="GH32" s="182">
        <v>135000000</v>
      </c>
      <c r="GI32" s="182">
        <v>135000000</v>
      </c>
      <c r="GJ32" s="225">
        <v>135000000</v>
      </c>
      <c r="GK32" s="182">
        <v>135000000</v>
      </c>
      <c r="GL32" s="182">
        <v>135000000</v>
      </c>
    </row>
    <row r="33" spans="1:194" x14ac:dyDescent="0.2">
      <c r="A33" s="181" t="s">
        <v>466</v>
      </c>
      <c r="C33" s="191"/>
      <c r="D33" s="230">
        <f>358749203.41+0+0</f>
        <v>358749203.41000003</v>
      </c>
      <c r="E33" s="231">
        <v>358749203.41000003</v>
      </c>
      <c r="F33" s="183">
        <v>358749203.19</v>
      </c>
      <c r="G33" s="183">
        <v>358749203.41000003</v>
      </c>
      <c r="H33" s="183">
        <v>358749203.41000003</v>
      </c>
      <c r="I33" s="183">
        <v>358749203.41000003</v>
      </c>
      <c r="J33" s="183">
        <v>358749203.41000003</v>
      </c>
      <c r="K33" s="183">
        <v>358749203.41000003</v>
      </c>
      <c r="L33" s="183">
        <v>358749203.41000003</v>
      </c>
      <c r="M33" s="183">
        <v>358749203.41000003</v>
      </c>
      <c r="N33" s="183">
        <v>358749203.41000003</v>
      </c>
      <c r="O33" s="183">
        <v>358749203.41000003</v>
      </c>
      <c r="P33" s="183">
        <v>358749203.41000003</v>
      </c>
      <c r="Q33" s="230">
        <v>358749203.41000003</v>
      </c>
      <c r="R33" s="183">
        <v>358749203.41000003</v>
      </c>
      <c r="S33" s="183">
        <v>358749203.41000003</v>
      </c>
      <c r="T33" s="183">
        <v>358749203.41000003</v>
      </c>
      <c r="U33" s="183">
        <v>358749203.41000003</v>
      </c>
      <c r="V33" s="183">
        <v>358749203.41000003</v>
      </c>
      <c r="W33" s="183">
        <v>358749203.41000003</v>
      </c>
      <c r="X33" s="183">
        <v>358749203.41000003</v>
      </c>
      <c r="Y33" s="183">
        <v>358749203.41000003</v>
      </c>
      <c r="Z33" s="183">
        <v>358749203.41000003</v>
      </c>
      <c r="AA33" s="183">
        <v>358749203.41000003</v>
      </c>
      <c r="AB33" s="183">
        <v>353994565.91000003</v>
      </c>
      <c r="AC33" s="183">
        <v>353994565.91000003</v>
      </c>
      <c r="AD33" s="183">
        <v>353994565.91000003</v>
      </c>
      <c r="AE33" s="183">
        <v>353994565.91000003</v>
      </c>
      <c r="AF33" s="183">
        <v>353994565.91000003</v>
      </c>
      <c r="AG33" s="183">
        <v>353994565.91000003</v>
      </c>
      <c r="AH33" s="183">
        <v>353994565.91000003</v>
      </c>
      <c r="AI33" s="183">
        <v>353994565.91000003</v>
      </c>
      <c r="AJ33" s="183">
        <v>353994565.91000003</v>
      </c>
      <c r="AK33" s="183">
        <v>353994565.91000003</v>
      </c>
      <c r="AL33" s="183">
        <f>353994565.91+10000000</f>
        <v>363994565.91000003</v>
      </c>
      <c r="AM33" s="230">
        <f>362415841+0+0+10000000</f>
        <v>372415841</v>
      </c>
      <c r="AN33" s="183">
        <f>362415841+10000000</f>
        <v>372415841</v>
      </c>
      <c r="AO33" s="183">
        <v>362415841</v>
      </c>
      <c r="AP33" s="183">
        <v>434415841</v>
      </c>
      <c r="AQ33" s="183">
        <v>434415841</v>
      </c>
      <c r="AR33" s="183">
        <v>434415841</v>
      </c>
      <c r="AS33" s="183">
        <v>434415841</v>
      </c>
      <c r="AT33" s="183">
        <v>434415841</v>
      </c>
      <c r="AU33" s="183">
        <v>434415841</v>
      </c>
      <c r="AV33" s="183">
        <v>434415841</v>
      </c>
      <c r="AW33" s="183">
        <v>434415841</v>
      </c>
      <c r="AX33" s="183">
        <v>434415841</v>
      </c>
      <c r="AY33" s="183">
        <v>434466513</v>
      </c>
      <c r="AZ33" s="183">
        <v>434466513</v>
      </c>
      <c r="BA33" s="183">
        <v>434466513</v>
      </c>
      <c r="BB33" s="183">
        <v>434466513</v>
      </c>
      <c r="BC33" s="183">
        <v>434466513</v>
      </c>
      <c r="BD33" s="183">
        <v>434466513</v>
      </c>
      <c r="BE33" s="183">
        <v>434466513</v>
      </c>
      <c r="BF33" s="183">
        <v>444197010</v>
      </c>
      <c r="BG33" s="183">
        <v>444197010</v>
      </c>
      <c r="BH33" s="183">
        <v>444197010</v>
      </c>
      <c r="BI33" s="183">
        <v>444197010</v>
      </c>
      <c r="BJ33" s="232">
        <v>444267735</v>
      </c>
      <c r="BK33" s="233">
        <v>444267735</v>
      </c>
      <c r="BL33" s="183">
        <v>444267735</v>
      </c>
      <c r="BM33" s="183">
        <v>444267735</v>
      </c>
      <c r="BN33" s="183">
        <v>444267735</v>
      </c>
      <c r="BO33" s="183">
        <v>444267735</v>
      </c>
      <c r="BP33" s="183">
        <v>444267735</v>
      </c>
      <c r="BQ33" s="183">
        <v>444267735</v>
      </c>
      <c r="BR33" s="183">
        <v>444267735</v>
      </c>
      <c r="BS33" s="183">
        <v>444267735</v>
      </c>
      <c r="BT33" s="183">
        <v>454267735</v>
      </c>
      <c r="BU33" s="183">
        <v>454267735</v>
      </c>
      <c r="BV33" s="183">
        <v>452547735</v>
      </c>
      <c r="BW33" s="183">
        <v>452547735</v>
      </c>
      <c r="BX33" s="183">
        <v>452547735</v>
      </c>
      <c r="BY33" s="183">
        <v>452547735</v>
      </c>
      <c r="BZ33" s="183">
        <v>444513097.5</v>
      </c>
      <c r="CA33" s="183">
        <v>443719724.50999999</v>
      </c>
      <c r="CB33" s="183">
        <v>443719724.50999999</v>
      </c>
      <c r="CC33" s="183">
        <v>443719724.50999999</v>
      </c>
      <c r="CD33" s="183">
        <v>443719724.50999999</v>
      </c>
      <c r="CE33" s="231">
        <v>424379724.50999999</v>
      </c>
      <c r="CF33" s="183">
        <v>434379724.50999999</v>
      </c>
      <c r="CG33" s="183">
        <v>434379724.50999999</v>
      </c>
      <c r="CH33" s="183">
        <v>434379724.50999999</v>
      </c>
      <c r="CI33" s="183">
        <v>434379724.50999999</v>
      </c>
      <c r="CJ33" s="183">
        <v>434379724.50999999</v>
      </c>
      <c r="CK33" s="183">
        <v>434379724.50999999</v>
      </c>
      <c r="CL33" s="183">
        <v>434379724.50999999</v>
      </c>
      <c r="CM33" s="183">
        <v>434379724.50999999</v>
      </c>
      <c r="CN33" s="183">
        <v>434379724.50999999</v>
      </c>
      <c r="CO33" s="183">
        <v>434379724.50999999</v>
      </c>
      <c r="CP33" s="183">
        <v>444879724.50999999</v>
      </c>
      <c r="CQ33" s="183">
        <v>444879724.50999999</v>
      </c>
      <c r="CR33" s="183">
        <v>444879724.50999999</v>
      </c>
      <c r="CS33" s="183">
        <v>444879724.50999999</v>
      </c>
      <c r="CT33" s="183">
        <v>447879724.50999999</v>
      </c>
      <c r="CU33" s="183">
        <v>447879724.50999999</v>
      </c>
      <c r="CV33" s="183">
        <v>447879724.50999999</v>
      </c>
      <c r="CW33" s="183">
        <v>447879724.50999999</v>
      </c>
      <c r="CX33" s="183">
        <v>447879724.50999999</v>
      </c>
      <c r="CY33" s="183">
        <v>448228415.50999999</v>
      </c>
      <c r="CZ33" s="183">
        <v>448228415.50999999</v>
      </c>
      <c r="DA33" s="183">
        <v>448228415.50999999</v>
      </c>
      <c r="DB33" s="231">
        <v>438228415.50999999</v>
      </c>
      <c r="DC33" s="183">
        <v>448228415.50999999</v>
      </c>
      <c r="DD33" s="183">
        <v>448228415.50999999</v>
      </c>
      <c r="DE33" s="183">
        <v>448228415.50999999</v>
      </c>
      <c r="DF33" s="183">
        <v>443228415.50999999</v>
      </c>
      <c r="DG33" s="183">
        <v>443228415.50999999</v>
      </c>
      <c r="DH33" s="183">
        <v>443228415.50999999</v>
      </c>
      <c r="DI33" s="183">
        <v>443228415.50999999</v>
      </c>
      <c r="DJ33" s="183">
        <v>443228415.50999999</v>
      </c>
      <c r="DK33" s="183">
        <v>443228415.50999999</v>
      </c>
      <c r="DL33" s="183">
        <v>443228415.50999999</v>
      </c>
      <c r="DM33" s="183">
        <v>433228415.50999999</v>
      </c>
      <c r="DN33" s="183">
        <v>443204690</v>
      </c>
      <c r="DO33" s="183">
        <v>443204690</v>
      </c>
      <c r="DP33" s="183">
        <v>443204690</v>
      </c>
      <c r="DQ33" s="183">
        <v>443204690</v>
      </c>
      <c r="DR33" s="183">
        <v>443204690</v>
      </c>
      <c r="DS33" s="183">
        <v>443404690</v>
      </c>
      <c r="DT33" s="183">
        <v>443404690</v>
      </c>
      <c r="DU33" s="183">
        <v>443404690</v>
      </c>
      <c r="DV33" s="183">
        <v>443404690</v>
      </c>
      <c r="DW33" s="183">
        <v>443404690</v>
      </c>
      <c r="DX33" s="226">
        <v>439143832</v>
      </c>
      <c r="DY33" s="183">
        <v>439143832</v>
      </c>
      <c r="DZ33" s="183">
        <v>439143832</v>
      </c>
      <c r="EA33" s="183">
        <v>439143832</v>
      </c>
      <c r="EB33" s="183">
        <v>439143832</v>
      </c>
      <c r="EC33" s="183">
        <v>439143832</v>
      </c>
      <c r="ED33" s="183">
        <v>439143832</v>
      </c>
      <c r="EE33" s="183">
        <v>439143832</v>
      </c>
      <c r="EF33" s="183">
        <v>439143832</v>
      </c>
      <c r="EG33" s="183">
        <v>439143832</v>
      </c>
      <c r="EH33" s="183">
        <v>439143832</v>
      </c>
      <c r="EI33" s="183">
        <v>439143832</v>
      </c>
      <c r="EJ33" s="183">
        <v>436441592.75</v>
      </c>
      <c r="EK33" s="183">
        <v>436441592.75</v>
      </c>
      <c r="EL33" s="183">
        <v>436441592.75</v>
      </c>
      <c r="EM33" s="183">
        <v>436441592.75</v>
      </c>
      <c r="EN33" s="183">
        <v>436441592.75</v>
      </c>
      <c r="EO33" s="183">
        <v>436441592.75</v>
      </c>
      <c r="EP33" s="183">
        <v>436441592.75</v>
      </c>
      <c r="EQ33" s="183">
        <v>436441592.75</v>
      </c>
      <c r="ER33" s="183">
        <v>436441592.75</v>
      </c>
      <c r="ES33" s="230">
        <v>438436576.07999998</v>
      </c>
      <c r="ET33" s="183">
        <v>438436576.07999998</v>
      </c>
      <c r="EU33" s="183">
        <v>438436576.07999998</v>
      </c>
      <c r="EV33" s="183">
        <v>438436576.07999998</v>
      </c>
      <c r="EW33" s="183">
        <v>438436576.07999998</v>
      </c>
      <c r="EX33" s="183">
        <v>438436576.07999998</v>
      </c>
      <c r="EY33" s="183">
        <v>438436576.07999998</v>
      </c>
      <c r="EZ33" s="183">
        <v>438436576.07999998</v>
      </c>
      <c r="FA33" s="183">
        <v>438436576.07999998</v>
      </c>
      <c r="FB33" s="183">
        <v>443536576.07999998</v>
      </c>
      <c r="FC33" s="183">
        <v>443536576.07999998</v>
      </c>
      <c r="FD33" s="183">
        <v>443536576.07999998</v>
      </c>
      <c r="FE33" s="183">
        <v>443536576.07999998</v>
      </c>
      <c r="FF33" s="183">
        <v>443536576.07999998</v>
      </c>
      <c r="FG33" s="183">
        <v>483536576.07999998</v>
      </c>
      <c r="FH33" s="183">
        <v>483536576.07999998</v>
      </c>
      <c r="FI33" s="183">
        <v>483536576.07999998</v>
      </c>
      <c r="FJ33" s="183">
        <v>483536576.07999998</v>
      </c>
      <c r="FK33" s="183">
        <v>483536576.07999998</v>
      </c>
      <c r="FL33" s="183">
        <v>476810749.07999998</v>
      </c>
      <c r="FM33" s="183">
        <v>476810749.07999998</v>
      </c>
      <c r="FN33" s="183">
        <v>476810749.07999998</v>
      </c>
      <c r="FO33" s="234">
        <v>469201673.99000001</v>
      </c>
      <c r="FP33" s="183">
        <v>468389473.99000001</v>
      </c>
      <c r="FQ33" s="183">
        <v>468389473.99000001</v>
      </c>
      <c r="FR33" s="183">
        <v>468389473.99000001</v>
      </c>
      <c r="FS33" s="183">
        <v>468389473.99000001</v>
      </c>
      <c r="FT33" s="183">
        <v>468389473.99000001</v>
      </c>
      <c r="FU33" s="183">
        <v>468389473.99000001</v>
      </c>
      <c r="FV33" s="183">
        <v>468389473.99000001</v>
      </c>
      <c r="FW33" s="183">
        <v>468389473.99000001</v>
      </c>
      <c r="FX33" s="183">
        <v>468389473.99000001</v>
      </c>
      <c r="FY33" s="183">
        <v>468389473.99000001</v>
      </c>
      <c r="FZ33" s="183">
        <v>468389473.99000001</v>
      </c>
      <c r="GA33" s="183">
        <v>464770654.99000001</v>
      </c>
      <c r="GB33" s="183">
        <v>464770654.99000001</v>
      </c>
      <c r="GC33" s="183">
        <v>464770654.99000001</v>
      </c>
      <c r="GD33" s="183">
        <v>464770654.99000001</v>
      </c>
      <c r="GE33" s="183">
        <v>464770654.99000001</v>
      </c>
      <c r="GF33" s="183">
        <v>464770654.99000001</v>
      </c>
      <c r="GG33" s="183">
        <v>463050654.99000001</v>
      </c>
      <c r="GH33" s="183">
        <v>463050654.99000001</v>
      </c>
      <c r="GI33" s="183">
        <v>463050654.99000001</v>
      </c>
      <c r="GJ33" s="230">
        <v>463730654.99000001</v>
      </c>
      <c r="GK33" s="183">
        <v>463050654.99000001</v>
      </c>
      <c r="GL33" s="183">
        <v>463050654.99000001</v>
      </c>
    </row>
    <row r="34" spans="1:194" x14ac:dyDescent="0.2">
      <c r="A34" s="181" t="s">
        <v>467</v>
      </c>
      <c r="D34" s="225">
        <v>0</v>
      </c>
      <c r="E34" s="226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225"/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0</v>
      </c>
      <c r="AK34" s="182">
        <v>0</v>
      </c>
      <c r="AL34" s="182">
        <v>0</v>
      </c>
      <c r="AM34" s="225"/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  <c r="AW34" s="182">
        <v>0</v>
      </c>
      <c r="AX34" s="182">
        <v>0</v>
      </c>
      <c r="AY34" s="182">
        <v>0</v>
      </c>
      <c r="AZ34" s="182">
        <v>0</v>
      </c>
      <c r="BA34" s="182">
        <v>0</v>
      </c>
      <c r="BB34" s="182">
        <v>0</v>
      </c>
      <c r="BC34" s="182">
        <v>0</v>
      </c>
      <c r="BD34" s="182">
        <v>0</v>
      </c>
      <c r="BE34" s="182">
        <v>0</v>
      </c>
      <c r="BF34" s="182">
        <v>0</v>
      </c>
      <c r="BG34" s="182">
        <v>0</v>
      </c>
      <c r="BH34" s="182">
        <v>0</v>
      </c>
      <c r="BI34" s="182">
        <v>0</v>
      </c>
      <c r="BJ34" s="227">
        <v>0</v>
      </c>
      <c r="BK34" s="228">
        <v>0</v>
      </c>
      <c r="BL34" s="182">
        <v>0</v>
      </c>
      <c r="BM34" s="182">
        <v>0</v>
      </c>
      <c r="BN34" s="182">
        <v>0</v>
      </c>
      <c r="BO34" s="182">
        <v>0</v>
      </c>
      <c r="BP34" s="182">
        <v>0</v>
      </c>
      <c r="BQ34" s="182">
        <v>0</v>
      </c>
      <c r="BR34" s="182">
        <v>0</v>
      </c>
      <c r="BS34" s="182">
        <v>0</v>
      </c>
      <c r="BT34" s="182">
        <v>0</v>
      </c>
      <c r="BU34" s="182">
        <v>0</v>
      </c>
      <c r="BV34" s="182">
        <v>0</v>
      </c>
      <c r="BW34" s="182">
        <v>0</v>
      </c>
      <c r="BX34" s="182">
        <v>0</v>
      </c>
      <c r="BY34" s="182">
        <v>0</v>
      </c>
      <c r="BZ34" s="182">
        <v>0</v>
      </c>
      <c r="CA34" s="182">
        <v>0</v>
      </c>
      <c r="CB34" s="182">
        <v>0</v>
      </c>
      <c r="CC34" s="182">
        <v>0</v>
      </c>
      <c r="CD34" s="182">
        <v>0</v>
      </c>
      <c r="CE34" s="226">
        <v>0</v>
      </c>
      <c r="CF34" s="182">
        <v>0</v>
      </c>
      <c r="CG34" s="182">
        <v>0</v>
      </c>
      <c r="CH34" s="182">
        <v>0</v>
      </c>
      <c r="CI34" s="182">
        <v>0</v>
      </c>
      <c r="CJ34" s="182">
        <v>0</v>
      </c>
      <c r="CK34" s="182">
        <v>0</v>
      </c>
      <c r="CL34" s="182">
        <v>0</v>
      </c>
      <c r="CM34" s="182">
        <v>0</v>
      </c>
      <c r="CN34" s="182">
        <v>0</v>
      </c>
      <c r="CO34" s="182">
        <v>0</v>
      </c>
      <c r="CP34" s="182">
        <v>0</v>
      </c>
      <c r="CQ34" s="182">
        <v>0</v>
      </c>
      <c r="CR34" s="182">
        <v>0</v>
      </c>
      <c r="CS34" s="182">
        <v>0</v>
      </c>
      <c r="CT34" s="182">
        <v>0</v>
      </c>
      <c r="CU34" s="182">
        <v>0</v>
      </c>
      <c r="CV34" s="182">
        <v>0</v>
      </c>
      <c r="CW34" s="182">
        <v>0</v>
      </c>
      <c r="CX34" s="182">
        <v>0</v>
      </c>
      <c r="CY34" s="182">
        <v>0</v>
      </c>
      <c r="CZ34" s="182">
        <v>0</v>
      </c>
      <c r="DA34" s="182">
        <v>0</v>
      </c>
      <c r="DB34" s="226">
        <v>0</v>
      </c>
      <c r="DC34" s="182">
        <v>0</v>
      </c>
      <c r="DD34" s="182">
        <v>0</v>
      </c>
      <c r="DE34" s="182">
        <v>0</v>
      </c>
      <c r="DF34" s="182">
        <v>0</v>
      </c>
      <c r="DG34" s="182">
        <v>0</v>
      </c>
      <c r="DH34" s="182">
        <v>0</v>
      </c>
      <c r="DI34" s="182">
        <v>0</v>
      </c>
      <c r="DJ34" s="182">
        <v>0</v>
      </c>
      <c r="DK34" s="182">
        <v>0</v>
      </c>
      <c r="DL34" s="182">
        <v>0</v>
      </c>
      <c r="DM34" s="182">
        <v>0</v>
      </c>
      <c r="DN34" s="182">
        <v>0</v>
      </c>
      <c r="DO34" s="182">
        <v>0</v>
      </c>
      <c r="DP34" s="182">
        <v>0</v>
      </c>
      <c r="DQ34" s="182">
        <v>0</v>
      </c>
      <c r="DR34" s="182">
        <v>0</v>
      </c>
      <c r="DS34" s="182">
        <v>0</v>
      </c>
      <c r="DT34" s="182">
        <v>0</v>
      </c>
      <c r="DU34" s="182">
        <v>0</v>
      </c>
      <c r="DV34" s="182">
        <v>0</v>
      </c>
      <c r="DW34" s="182">
        <v>0</v>
      </c>
      <c r="DX34" s="226"/>
      <c r="DY34" s="182">
        <v>0</v>
      </c>
      <c r="DZ34" s="182">
        <v>0</v>
      </c>
      <c r="EA34" s="182">
        <v>0</v>
      </c>
      <c r="EB34" s="182">
        <v>0</v>
      </c>
      <c r="EC34" s="182">
        <v>0</v>
      </c>
      <c r="ED34" s="182">
        <v>0</v>
      </c>
      <c r="EE34" s="182">
        <v>0</v>
      </c>
      <c r="EF34" s="182">
        <v>0</v>
      </c>
      <c r="EG34" s="182">
        <v>0</v>
      </c>
      <c r="EH34" s="182">
        <v>0</v>
      </c>
      <c r="EI34" s="182">
        <v>0</v>
      </c>
      <c r="EJ34" s="182">
        <v>0</v>
      </c>
      <c r="EK34" s="182">
        <v>0</v>
      </c>
      <c r="EL34" s="182">
        <v>0</v>
      </c>
      <c r="EM34" s="182">
        <v>0</v>
      </c>
      <c r="EN34" s="182">
        <v>0</v>
      </c>
      <c r="EO34" s="182">
        <v>0</v>
      </c>
      <c r="EP34" s="182">
        <v>0</v>
      </c>
      <c r="EQ34" s="182">
        <v>0</v>
      </c>
      <c r="ER34" s="182">
        <v>0</v>
      </c>
      <c r="ES34" s="225">
        <v>0</v>
      </c>
      <c r="ET34" s="182">
        <v>0</v>
      </c>
      <c r="EU34" s="182">
        <v>0</v>
      </c>
      <c r="EV34" s="182">
        <v>0</v>
      </c>
      <c r="EW34" s="182">
        <v>0</v>
      </c>
      <c r="EX34" s="182">
        <v>0</v>
      </c>
      <c r="EY34" s="182">
        <v>0</v>
      </c>
      <c r="EZ34" s="182">
        <v>0</v>
      </c>
      <c r="FA34" s="182">
        <v>0</v>
      </c>
      <c r="FB34" s="182">
        <v>0</v>
      </c>
      <c r="FC34" s="182">
        <v>0</v>
      </c>
      <c r="FD34" s="182">
        <v>0</v>
      </c>
      <c r="FE34" s="182">
        <v>0</v>
      </c>
      <c r="FF34" s="182">
        <v>0</v>
      </c>
      <c r="FG34" s="182">
        <v>0</v>
      </c>
      <c r="FH34" s="182">
        <v>0</v>
      </c>
      <c r="FI34" s="182">
        <v>0</v>
      </c>
      <c r="FJ34" s="182">
        <v>0</v>
      </c>
      <c r="FK34" s="182">
        <v>0</v>
      </c>
      <c r="FL34" s="182">
        <v>0</v>
      </c>
      <c r="FM34" s="182">
        <v>0</v>
      </c>
      <c r="FN34" s="182">
        <v>0</v>
      </c>
      <c r="FO34" s="229">
        <v>0</v>
      </c>
      <c r="FP34" s="182">
        <v>0</v>
      </c>
      <c r="FQ34" s="182">
        <v>0</v>
      </c>
      <c r="FR34" s="182">
        <v>0</v>
      </c>
      <c r="FS34" s="182">
        <v>0</v>
      </c>
      <c r="FT34" s="182">
        <v>0</v>
      </c>
      <c r="FU34" s="182">
        <v>0</v>
      </c>
      <c r="FV34" s="182">
        <v>0</v>
      </c>
      <c r="FW34" s="182">
        <v>0</v>
      </c>
      <c r="FX34" s="182">
        <v>0</v>
      </c>
      <c r="FY34" s="182">
        <v>0</v>
      </c>
      <c r="FZ34" s="182">
        <v>0</v>
      </c>
      <c r="GA34" s="182">
        <v>0</v>
      </c>
      <c r="GB34" s="182">
        <v>0</v>
      </c>
      <c r="GC34" s="182">
        <v>0</v>
      </c>
      <c r="GD34" s="182">
        <v>0</v>
      </c>
      <c r="GE34" s="182">
        <v>0</v>
      </c>
      <c r="GF34" s="182">
        <v>0</v>
      </c>
      <c r="GG34" s="182">
        <v>0</v>
      </c>
      <c r="GH34" s="182">
        <v>0</v>
      </c>
      <c r="GI34" s="182">
        <v>0</v>
      </c>
      <c r="GJ34" s="225">
        <v>0</v>
      </c>
      <c r="GK34" s="182">
        <v>0</v>
      </c>
      <c r="GL34" s="182">
        <v>0</v>
      </c>
    </row>
    <row r="35" spans="1:194" x14ac:dyDescent="0.2">
      <c r="A35" s="181" t="s">
        <v>470</v>
      </c>
      <c r="D35" s="260">
        <v>0</v>
      </c>
      <c r="E35" s="261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260"/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260"/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262">
        <v>0</v>
      </c>
      <c r="BK35" s="263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261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2">
        <v>0</v>
      </c>
      <c r="CU35" s="192">
        <v>0</v>
      </c>
      <c r="CV35" s="192">
        <v>0</v>
      </c>
      <c r="CW35" s="192">
        <v>0</v>
      </c>
      <c r="CX35" s="192">
        <v>0</v>
      </c>
      <c r="CY35" s="192">
        <v>0</v>
      </c>
      <c r="CZ35" s="192">
        <v>0</v>
      </c>
      <c r="DA35" s="192">
        <v>0</v>
      </c>
      <c r="DB35" s="261">
        <v>0</v>
      </c>
      <c r="DC35" s="192">
        <v>0</v>
      </c>
      <c r="DD35" s="192">
        <v>0</v>
      </c>
      <c r="DE35" s="192">
        <v>0</v>
      </c>
      <c r="DF35" s="192">
        <v>0</v>
      </c>
      <c r="DG35" s="192">
        <v>0</v>
      </c>
      <c r="DH35" s="192">
        <v>0</v>
      </c>
      <c r="DI35" s="192">
        <v>0</v>
      </c>
      <c r="DJ35" s="192">
        <v>0</v>
      </c>
      <c r="DK35" s="192">
        <v>0</v>
      </c>
      <c r="DL35" s="192">
        <v>0</v>
      </c>
      <c r="DM35" s="192">
        <v>0</v>
      </c>
      <c r="DN35" s="192">
        <v>0</v>
      </c>
      <c r="DO35" s="192">
        <v>0</v>
      </c>
      <c r="DP35" s="192">
        <v>0</v>
      </c>
      <c r="DQ35" s="192">
        <v>0</v>
      </c>
      <c r="DR35" s="192">
        <v>0</v>
      </c>
      <c r="DS35" s="192">
        <v>0</v>
      </c>
      <c r="DT35" s="192">
        <v>0</v>
      </c>
      <c r="DU35" s="192">
        <v>0</v>
      </c>
      <c r="DV35" s="192">
        <v>0</v>
      </c>
      <c r="DW35" s="192">
        <v>0</v>
      </c>
      <c r="DX35" s="226"/>
      <c r="DY35" s="192">
        <v>0</v>
      </c>
      <c r="DZ35" s="192">
        <v>0</v>
      </c>
      <c r="EA35" s="192">
        <v>0</v>
      </c>
      <c r="EB35" s="192">
        <v>0</v>
      </c>
      <c r="EC35" s="192">
        <v>0</v>
      </c>
      <c r="ED35" s="192">
        <v>0</v>
      </c>
      <c r="EE35" s="192">
        <v>0</v>
      </c>
      <c r="EF35" s="192">
        <v>0</v>
      </c>
      <c r="EG35" s="192">
        <v>0</v>
      </c>
      <c r="EH35" s="192">
        <v>0</v>
      </c>
      <c r="EI35" s="192">
        <v>0</v>
      </c>
      <c r="EJ35" s="192">
        <v>0</v>
      </c>
      <c r="EK35" s="192">
        <v>0</v>
      </c>
      <c r="EL35" s="192">
        <v>0</v>
      </c>
      <c r="EM35" s="192">
        <v>0</v>
      </c>
      <c r="EN35" s="192">
        <v>0</v>
      </c>
      <c r="EO35" s="192">
        <v>0</v>
      </c>
      <c r="EP35" s="192">
        <v>0</v>
      </c>
      <c r="EQ35" s="192">
        <v>0</v>
      </c>
      <c r="ER35" s="192">
        <v>0</v>
      </c>
      <c r="ES35" s="260">
        <v>0</v>
      </c>
      <c r="ET35" s="192">
        <v>0</v>
      </c>
      <c r="EU35" s="192">
        <v>0</v>
      </c>
      <c r="EV35" s="192">
        <v>0</v>
      </c>
      <c r="EW35" s="192">
        <v>0</v>
      </c>
      <c r="EX35" s="192">
        <v>0</v>
      </c>
      <c r="EY35" s="192">
        <v>0</v>
      </c>
      <c r="EZ35" s="192">
        <v>0</v>
      </c>
      <c r="FA35" s="192">
        <v>0</v>
      </c>
      <c r="FB35" s="192">
        <v>0</v>
      </c>
      <c r="FC35" s="192">
        <v>0</v>
      </c>
      <c r="FD35" s="192">
        <v>0</v>
      </c>
      <c r="FE35" s="192">
        <v>0</v>
      </c>
      <c r="FF35" s="192">
        <v>0</v>
      </c>
      <c r="FG35" s="192">
        <v>0</v>
      </c>
      <c r="FH35" s="192">
        <v>0</v>
      </c>
      <c r="FI35" s="192">
        <v>0</v>
      </c>
      <c r="FJ35" s="192">
        <v>0</v>
      </c>
      <c r="FK35" s="192">
        <v>0</v>
      </c>
      <c r="FL35" s="192">
        <v>0</v>
      </c>
      <c r="FM35" s="192">
        <v>0</v>
      </c>
      <c r="FN35" s="192">
        <v>0</v>
      </c>
      <c r="FO35" s="264">
        <v>0</v>
      </c>
      <c r="FP35" s="192">
        <v>0</v>
      </c>
      <c r="FQ35" s="192">
        <v>0</v>
      </c>
      <c r="FR35" s="192">
        <v>0</v>
      </c>
      <c r="FS35" s="192">
        <v>0</v>
      </c>
      <c r="FT35" s="192">
        <v>0</v>
      </c>
      <c r="FU35" s="192">
        <v>0</v>
      </c>
      <c r="FV35" s="192">
        <v>0</v>
      </c>
      <c r="FW35" s="192">
        <v>0</v>
      </c>
      <c r="FX35" s="192">
        <v>0</v>
      </c>
      <c r="FY35" s="192">
        <v>0</v>
      </c>
      <c r="FZ35" s="192">
        <v>0</v>
      </c>
      <c r="GA35" s="192">
        <v>0</v>
      </c>
      <c r="GB35" s="192">
        <v>0</v>
      </c>
      <c r="GC35" s="192">
        <v>0</v>
      </c>
      <c r="GD35" s="192">
        <v>0</v>
      </c>
      <c r="GE35" s="192">
        <v>0</v>
      </c>
      <c r="GF35" s="192">
        <v>0</v>
      </c>
      <c r="GG35" s="192">
        <v>0</v>
      </c>
      <c r="GH35" s="192">
        <v>0</v>
      </c>
      <c r="GI35" s="192">
        <v>0</v>
      </c>
      <c r="GJ35" s="260">
        <v>0</v>
      </c>
      <c r="GK35" s="192">
        <v>0</v>
      </c>
      <c r="GL35" s="192">
        <v>0</v>
      </c>
    </row>
    <row r="36" spans="1:194" ht="21.2" customHeight="1" x14ac:dyDescent="0.2">
      <c r="A36" s="184" t="s">
        <v>471</v>
      </c>
      <c r="B36" s="185"/>
      <c r="C36" s="185"/>
      <c r="D36" s="250">
        <f>SUM(D24:D35)</f>
        <v>400586734.37</v>
      </c>
      <c r="E36" s="251">
        <v>421918330.21000004</v>
      </c>
      <c r="F36" s="265">
        <f>SUM(F24:F35)</f>
        <v>377947233.90000004</v>
      </c>
      <c r="G36" s="265">
        <f t="shared" ref="G36:BR36" si="10">SUM(G24:G35)</f>
        <v>395961723.42000002</v>
      </c>
      <c r="H36" s="265">
        <f t="shared" si="10"/>
        <v>455492918.49000001</v>
      </c>
      <c r="I36" s="204">
        <f t="shared" si="10"/>
        <v>464017614.34000009</v>
      </c>
      <c r="J36" s="204">
        <f t="shared" si="10"/>
        <v>450651102.35000002</v>
      </c>
      <c r="K36" s="204">
        <f t="shared" si="10"/>
        <v>448429000.05000001</v>
      </c>
      <c r="L36" s="204">
        <f t="shared" si="10"/>
        <v>463197869.22000003</v>
      </c>
      <c r="M36" s="204">
        <f t="shared" si="10"/>
        <v>463836046.42000002</v>
      </c>
      <c r="N36" s="204">
        <f t="shared" si="10"/>
        <v>451885198.89999998</v>
      </c>
      <c r="O36" s="204">
        <f t="shared" si="10"/>
        <v>470712944.71000004</v>
      </c>
      <c r="P36" s="204">
        <f t="shared" si="10"/>
        <v>461632925.6400001</v>
      </c>
      <c r="Q36" s="266">
        <f t="shared" si="10"/>
        <v>476673613.14000005</v>
      </c>
      <c r="R36" s="204">
        <f t="shared" si="10"/>
        <v>428050133.62</v>
      </c>
      <c r="S36" s="204">
        <f t="shared" si="10"/>
        <v>470862812.30000001</v>
      </c>
      <c r="T36" s="204">
        <f t="shared" si="10"/>
        <v>443889078.82000005</v>
      </c>
      <c r="U36" s="204">
        <f t="shared" si="10"/>
        <v>517790561.79000008</v>
      </c>
      <c r="V36" s="204">
        <f t="shared" si="10"/>
        <v>506658922.07000005</v>
      </c>
      <c r="W36" s="204">
        <v>486993325.35000008</v>
      </c>
      <c r="X36" s="204">
        <f t="shared" si="10"/>
        <v>492234122.99000001</v>
      </c>
      <c r="Y36" s="204">
        <f t="shared" si="10"/>
        <v>482581964.22000003</v>
      </c>
      <c r="Z36" s="204">
        <f t="shared" si="10"/>
        <v>476816493.70000005</v>
      </c>
      <c r="AA36" s="204">
        <f t="shared" si="10"/>
        <v>488770262.62000012</v>
      </c>
      <c r="AB36" s="204">
        <f t="shared" si="10"/>
        <v>478376080.61000001</v>
      </c>
      <c r="AC36" s="204">
        <f t="shared" si="10"/>
        <v>477743649.62</v>
      </c>
      <c r="AD36" s="204">
        <f t="shared" si="10"/>
        <v>469576800.39000005</v>
      </c>
      <c r="AE36" s="204">
        <f t="shared" si="10"/>
        <v>466817432.80000001</v>
      </c>
      <c r="AF36" s="204">
        <f t="shared" si="10"/>
        <v>496090115.73000002</v>
      </c>
      <c r="AG36" s="204">
        <f t="shared" si="10"/>
        <v>464795552.49000007</v>
      </c>
      <c r="AH36" s="204">
        <f t="shared" si="10"/>
        <v>478904567.40000004</v>
      </c>
      <c r="AI36" s="204">
        <f t="shared" si="10"/>
        <v>472017655.31000012</v>
      </c>
      <c r="AJ36" s="204">
        <f t="shared" si="10"/>
        <v>488481031.47000003</v>
      </c>
      <c r="AK36" s="204">
        <f t="shared" si="10"/>
        <v>480712253.85000002</v>
      </c>
      <c r="AL36" s="204">
        <f t="shared" si="10"/>
        <v>509351792.05000007</v>
      </c>
      <c r="AM36" s="250">
        <f>SUM(AM24:AM35)</f>
        <v>489788887.53999996</v>
      </c>
      <c r="AN36" s="204">
        <f t="shared" si="10"/>
        <v>493040344.53999996</v>
      </c>
      <c r="AO36" s="204">
        <f t="shared" si="10"/>
        <v>827413114.48000002</v>
      </c>
      <c r="AP36" s="204">
        <f t="shared" si="10"/>
        <v>831834945.02999997</v>
      </c>
      <c r="AQ36" s="204">
        <f t="shared" si="10"/>
        <v>821730501.11999989</v>
      </c>
      <c r="AR36" s="204">
        <f t="shared" si="10"/>
        <v>767934811.28000021</v>
      </c>
      <c r="AS36" s="204">
        <f t="shared" si="10"/>
        <v>749533395.45000005</v>
      </c>
      <c r="AT36" s="204">
        <f t="shared" si="10"/>
        <v>854693311.80000019</v>
      </c>
      <c r="AU36" s="204">
        <f t="shared" si="10"/>
        <v>869006195.34000015</v>
      </c>
      <c r="AV36" s="204">
        <f t="shared" si="10"/>
        <v>783186764.47000003</v>
      </c>
      <c r="AW36" s="204">
        <f t="shared" si="10"/>
        <v>799937793.09000015</v>
      </c>
      <c r="AX36" s="204">
        <f t="shared" si="10"/>
        <v>795013320.81000006</v>
      </c>
      <c r="AY36" s="204">
        <f t="shared" si="10"/>
        <v>782087602.18000007</v>
      </c>
      <c r="AZ36" s="204">
        <f t="shared" si="10"/>
        <v>787730167.48000002</v>
      </c>
      <c r="BA36" s="204">
        <f t="shared" si="10"/>
        <v>764907689.73000002</v>
      </c>
      <c r="BB36" s="204">
        <f t="shared" si="10"/>
        <v>772372341.7099998</v>
      </c>
      <c r="BC36" s="204">
        <f t="shared" si="10"/>
        <v>777807522.06000006</v>
      </c>
      <c r="BD36" s="204">
        <f t="shared" si="10"/>
        <v>761966864.04000008</v>
      </c>
      <c r="BE36" s="204">
        <f t="shared" si="10"/>
        <v>756355633.5</v>
      </c>
      <c r="BF36" s="204">
        <f t="shared" si="10"/>
        <v>732312265.37000012</v>
      </c>
      <c r="BG36" s="204">
        <f t="shared" si="10"/>
        <v>742809394.76999998</v>
      </c>
      <c r="BH36" s="204">
        <f t="shared" si="10"/>
        <v>765542076.50999999</v>
      </c>
      <c r="BI36" s="267">
        <f t="shared" si="10"/>
        <v>762874288.40999997</v>
      </c>
      <c r="BJ36" s="268">
        <f t="shared" si="10"/>
        <v>741960357.67000008</v>
      </c>
      <c r="BK36" s="204">
        <f t="shared" si="10"/>
        <v>718643714.4000001</v>
      </c>
      <c r="BL36" s="204">
        <f t="shared" si="10"/>
        <v>747674660.29999995</v>
      </c>
      <c r="BM36" s="204">
        <f t="shared" si="10"/>
        <v>723708456.36000013</v>
      </c>
      <c r="BN36" s="204">
        <f t="shared" si="10"/>
        <v>717827008.12000012</v>
      </c>
      <c r="BO36" s="204">
        <f t="shared" si="10"/>
        <v>707697051.6400001</v>
      </c>
      <c r="BP36" s="204">
        <f t="shared" si="10"/>
        <v>669076107.89999998</v>
      </c>
      <c r="BQ36" s="204">
        <f t="shared" si="10"/>
        <v>689760761.96000016</v>
      </c>
      <c r="BR36" s="204">
        <f t="shared" si="10"/>
        <v>690939746.68000007</v>
      </c>
      <c r="BS36" s="204">
        <f t="shared" ref="BS36:FT36" si="11">SUM(BS24:BS35)</f>
        <v>679264677.93999994</v>
      </c>
      <c r="BT36" s="204">
        <f t="shared" si="11"/>
        <v>710195557.90999997</v>
      </c>
      <c r="BU36" s="204">
        <f t="shared" si="11"/>
        <v>665014307.68000007</v>
      </c>
      <c r="BV36" s="204">
        <f t="shared" si="11"/>
        <v>709113073.62</v>
      </c>
      <c r="BW36" s="204">
        <f t="shared" si="11"/>
        <v>707451582.22000003</v>
      </c>
      <c r="BX36" s="204">
        <f t="shared" si="11"/>
        <v>689009635.85000014</v>
      </c>
      <c r="BY36" s="204">
        <f t="shared" si="11"/>
        <v>693206871.25</v>
      </c>
      <c r="BZ36" s="204">
        <f t="shared" si="11"/>
        <v>666528797.25999999</v>
      </c>
      <c r="CA36" s="204">
        <f t="shared" si="11"/>
        <v>680921733.15999997</v>
      </c>
      <c r="CB36" s="204">
        <f t="shared" si="11"/>
        <v>669910430.75999999</v>
      </c>
      <c r="CC36" s="204">
        <f t="shared" si="11"/>
        <v>680498658.53000009</v>
      </c>
      <c r="CD36" s="204">
        <f t="shared" si="11"/>
        <v>722548180.55999994</v>
      </c>
      <c r="CE36" s="269">
        <f t="shared" si="11"/>
        <v>725597854.13999999</v>
      </c>
      <c r="CF36" s="204">
        <f t="shared" si="11"/>
        <v>690559478.36999989</v>
      </c>
      <c r="CG36" s="204">
        <f t="shared" si="11"/>
        <v>727826555.28999996</v>
      </c>
      <c r="CH36" s="204">
        <f t="shared" si="11"/>
        <v>714548655.49000001</v>
      </c>
      <c r="CI36" s="204">
        <f t="shared" si="11"/>
        <v>712743378.16999996</v>
      </c>
      <c r="CJ36" s="204">
        <f t="shared" si="11"/>
        <v>686149664.73000002</v>
      </c>
      <c r="CK36" s="204">
        <f t="shared" si="11"/>
        <v>679973297.6500001</v>
      </c>
      <c r="CL36" s="204">
        <f t="shared" si="11"/>
        <v>676742692.98000002</v>
      </c>
      <c r="CM36" s="204">
        <f t="shared" si="11"/>
        <v>672699299.93000007</v>
      </c>
      <c r="CN36" s="204">
        <f t="shared" si="11"/>
        <v>674383931.33000004</v>
      </c>
      <c r="CO36" s="204">
        <f t="shared" si="11"/>
        <v>635182041.93000007</v>
      </c>
      <c r="CP36" s="204">
        <f t="shared" si="11"/>
        <v>657149972.47000003</v>
      </c>
      <c r="CQ36" s="204">
        <f t="shared" si="11"/>
        <v>654234420.04999995</v>
      </c>
      <c r="CR36" s="204">
        <f t="shared" si="11"/>
        <v>660942981.01999998</v>
      </c>
      <c r="CS36" s="204">
        <f t="shared" si="11"/>
        <v>672106449.06999993</v>
      </c>
      <c r="CT36" s="204">
        <f t="shared" si="11"/>
        <v>633392795.38999999</v>
      </c>
      <c r="CU36" s="204">
        <f t="shared" si="11"/>
        <v>665328421.42000008</v>
      </c>
      <c r="CV36" s="204">
        <f t="shared" si="11"/>
        <v>657937760</v>
      </c>
      <c r="CW36" s="204">
        <f t="shared" si="11"/>
        <v>660764053.82999992</v>
      </c>
      <c r="CX36" s="204">
        <f t="shared" si="11"/>
        <v>671798858.46000004</v>
      </c>
      <c r="CY36" s="204">
        <f t="shared" si="11"/>
        <v>640286638.24000001</v>
      </c>
      <c r="CZ36" s="204">
        <f t="shared" si="11"/>
        <v>688307781.53999996</v>
      </c>
      <c r="DA36" s="204">
        <f t="shared" si="11"/>
        <v>677330700.53000009</v>
      </c>
      <c r="DB36" s="269">
        <f t="shared" si="11"/>
        <v>688401933.60000002</v>
      </c>
      <c r="DC36" s="204">
        <f t="shared" si="11"/>
        <v>681007897.3599999</v>
      </c>
      <c r="DD36" s="204">
        <f t="shared" si="11"/>
        <v>696720989.21000004</v>
      </c>
      <c r="DE36" s="204">
        <f t="shared" si="11"/>
        <v>653748053.00999999</v>
      </c>
      <c r="DF36" s="204">
        <f t="shared" si="11"/>
        <v>690373429.24000001</v>
      </c>
      <c r="DG36" s="204">
        <f t="shared" si="11"/>
        <v>664124972.61000001</v>
      </c>
      <c r="DH36" s="204">
        <f t="shared" si="11"/>
        <v>655393064.8499999</v>
      </c>
      <c r="DI36" s="204">
        <f t="shared" si="11"/>
        <v>613634575.92000008</v>
      </c>
      <c r="DJ36" s="204">
        <f t="shared" si="11"/>
        <v>651519887.36000001</v>
      </c>
      <c r="DK36" s="204">
        <f t="shared" si="11"/>
        <v>649754812.22000003</v>
      </c>
      <c r="DL36" s="204">
        <f t="shared" si="11"/>
        <v>637019589.15999997</v>
      </c>
      <c r="DM36" s="204">
        <f t="shared" si="11"/>
        <v>630819884.9000001</v>
      </c>
      <c r="DN36" s="204">
        <f t="shared" si="11"/>
        <v>621158303.80999994</v>
      </c>
      <c r="DO36" s="204">
        <f t="shared" si="11"/>
        <v>636675759.45000005</v>
      </c>
      <c r="DP36" s="204">
        <f t="shared" si="11"/>
        <v>641603149.13</v>
      </c>
      <c r="DQ36" s="204">
        <f t="shared" si="11"/>
        <v>635962041.56000006</v>
      </c>
      <c r="DR36" s="204">
        <f t="shared" si="11"/>
        <v>653600924.35000002</v>
      </c>
      <c r="DS36" s="204">
        <f t="shared" si="11"/>
        <v>623994034.48000002</v>
      </c>
      <c r="DT36" s="204">
        <f t="shared" si="11"/>
        <v>632319923.60000002</v>
      </c>
      <c r="DU36" s="204">
        <f t="shared" si="11"/>
        <v>763626504.75</v>
      </c>
      <c r="DV36" s="204">
        <f t="shared" si="11"/>
        <v>775532980.80999994</v>
      </c>
      <c r="DW36" s="204">
        <f t="shared" si="11"/>
        <v>764173757.58000016</v>
      </c>
      <c r="DX36" s="269">
        <f t="shared" si="11"/>
        <v>817641564.53999996</v>
      </c>
      <c r="DY36" s="204">
        <f t="shared" si="11"/>
        <v>765266928.76999998</v>
      </c>
      <c r="DZ36" s="204">
        <f t="shared" si="11"/>
        <v>814572821.81000006</v>
      </c>
      <c r="EA36" s="204">
        <f t="shared" si="11"/>
        <v>790151436.91999996</v>
      </c>
      <c r="EB36" s="204">
        <f t="shared" si="11"/>
        <v>789836118.93999994</v>
      </c>
      <c r="EC36" s="204">
        <f t="shared" si="11"/>
        <v>793556782.33000016</v>
      </c>
      <c r="ED36" s="204">
        <f t="shared" si="11"/>
        <v>782370687.93000007</v>
      </c>
      <c r="EE36" s="204">
        <f t="shared" si="11"/>
        <v>769926943.67000008</v>
      </c>
      <c r="EF36" s="204">
        <f t="shared" si="11"/>
        <v>755719349.92999995</v>
      </c>
      <c r="EG36" s="204">
        <f t="shared" si="11"/>
        <v>754918758.77999997</v>
      </c>
      <c r="EH36" s="204">
        <f t="shared" si="11"/>
        <v>741367037.62</v>
      </c>
      <c r="EI36" s="204">
        <f t="shared" si="11"/>
        <v>748415969.12999988</v>
      </c>
      <c r="EJ36" s="204">
        <f t="shared" si="11"/>
        <v>748390298.83000004</v>
      </c>
      <c r="EK36" s="204">
        <f t="shared" si="11"/>
        <v>760350945.23000002</v>
      </c>
      <c r="EL36" s="204">
        <f t="shared" si="11"/>
        <v>783566631.8599999</v>
      </c>
      <c r="EM36" s="204">
        <f t="shared" si="11"/>
        <v>756761265.6400001</v>
      </c>
      <c r="EN36" s="204">
        <f t="shared" si="11"/>
        <v>817906713.93999994</v>
      </c>
      <c r="EO36" s="204">
        <f t="shared" si="11"/>
        <v>809106553.65999997</v>
      </c>
      <c r="EP36" s="204">
        <f t="shared" si="11"/>
        <v>801775767.13</v>
      </c>
      <c r="EQ36" s="204">
        <f t="shared" si="11"/>
        <v>836342008.64999986</v>
      </c>
      <c r="ER36" s="204">
        <f t="shared" si="11"/>
        <v>863837521.44000006</v>
      </c>
      <c r="ES36" s="266">
        <f t="shared" si="11"/>
        <v>888407235.82999992</v>
      </c>
      <c r="ET36" s="204">
        <f t="shared" si="11"/>
        <v>876236162.75999987</v>
      </c>
      <c r="EU36" s="204">
        <f t="shared" si="11"/>
        <v>884365700.98999977</v>
      </c>
      <c r="EV36" s="204">
        <f t="shared" si="11"/>
        <v>899237352.14999986</v>
      </c>
      <c r="EW36" s="204">
        <f t="shared" si="11"/>
        <v>879756502.22000003</v>
      </c>
      <c r="EX36" s="204">
        <f t="shared" si="11"/>
        <v>850281060.69000006</v>
      </c>
      <c r="EY36" s="204">
        <f t="shared" si="11"/>
        <v>838503094.8900001</v>
      </c>
      <c r="EZ36" s="204">
        <f t="shared" si="11"/>
        <v>822848649.11000013</v>
      </c>
      <c r="FA36" s="204">
        <f t="shared" si="11"/>
        <v>832624401.69000006</v>
      </c>
      <c r="FB36" s="204">
        <f t="shared" si="11"/>
        <v>813321256.03999996</v>
      </c>
      <c r="FC36" s="204">
        <f t="shared" si="11"/>
        <v>849975858.06999993</v>
      </c>
      <c r="FD36" s="204">
        <f t="shared" si="11"/>
        <v>833603703.65999997</v>
      </c>
      <c r="FE36" s="204">
        <f t="shared" si="11"/>
        <v>835383180.00999999</v>
      </c>
      <c r="FF36" s="204">
        <f t="shared" si="11"/>
        <v>854993968.73000002</v>
      </c>
      <c r="FG36" s="204">
        <f t="shared" si="11"/>
        <v>818825200.02999997</v>
      </c>
      <c r="FH36" s="204">
        <f t="shared" si="11"/>
        <v>853522285.0999999</v>
      </c>
      <c r="FI36" s="204">
        <f t="shared" si="11"/>
        <v>852152267.75999999</v>
      </c>
      <c r="FJ36" s="204">
        <f t="shared" si="11"/>
        <v>850442495.21000004</v>
      </c>
      <c r="FK36" s="204">
        <f t="shared" si="11"/>
        <v>860990705.04999995</v>
      </c>
      <c r="FL36" s="204">
        <f t="shared" si="11"/>
        <v>822076277.79999995</v>
      </c>
      <c r="FM36" s="204">
        <f t="shared" si="11"/>
        <v>862847940.87000012</v>
      </c>
      <c r="FN36" s="204">
        <f t="shared" si="11"/>
        <v>853453185.24000001</v>
      </c>
      <c r="FO36" s="270">
        <f t="shared" si="11"/>
        <v>879220506.35000002</v>
      </c>
      <c r="FP36" s="204">
        <f t="shared" si="11"/>
        <v>840433799.41000009</v>
      </c>
      <c r="FQ36" s="204">
        <f t="shared" si="11"/>
        <v>873687968.63</v>
      </c>
      <c r="FR36" s="204">
        <f t="shared" si="11"/>
        <v>859681043.87000012</v>
      </c>
      <c r="FS36" s="204">
        <f t="shared" si="11"/>
        <v>878814828.81999993</v>
      </c>
      <c r="FT36" s="204">
        <f t="shared" si="11"/>
        <v>838346463.28999996</v>
      </c>
      <c r="FU36" s="204">
        <f>SUM(FU24:FU35)</f>
        <v>838842821.47000003</v>
      </c>
      <c r="FV36" s="204">
        <f>SUM(FV24:FV35)</f>
        <v>837938711.8499999</v>
      </c>
      <c r="FW36" s="204">
        <f>SUM(FW24:FW35)</f>
        <v>811296720.88</v>
      </c>
      <c r="FX36" s="204">
        <f>SUM(FX24:FX35)</f>
        <v>823436632.69000006</v>
      </c>
      <c r="FY36" s="204">
        <v>834354155.96999991</v>
      </c>
      <c r="FZ36" s="204">
        <f t="shared" ref="FZ36:GE36" si="12">SUM(FZ24:FZ35)</f>
        <v>829503234.32999992</v>
      </c>
      <c r="GA36" s="204">
        <f t="shared" si="12"/>
        <v>834334795.53999996</v>
      </c>
      <c r="GB36" s="204">
        <f t="shared" si="12"/>
        <v>770539865.37999988</v>
      </c>
      <c r="GC36" s="204">
        <f t="shared" si="12"/>
        <v>844652455.65999985</v>
      </c>
      <c r="GD36" s="204">
        <f t="shared" si="12"/>
        <v>837511994.06999993</v>
      </c>
      <c r="GE36" s="204">
        <f t="shared" si="12"/>
        <v>950449009.14999986</v>
      </c>
      <c r="GF36" s="204">
        <v>962828394.7299999</v>
      </c>
      <c r="GG36" s="204">
        <f t="shared" ref="GG36:GL36" si="13">SUM(GG24:GG35)</f>
        <v>918528250.11999989</v>
      </c>
      <c r="GH36" s="204">
        <f t="shared" si="13"/>
        <v>948998673.23999989</v>
      </c>
      <c r="GI36" s="204">
        <f t="shared" si="13"/>
        <v>949925448.50999999</v>
      </c>
      <c r="GJ36" s="266">
        <f t="shared" si="13"/>
        <v>986490498.59000003</v>
      </c>
      <c r="GK36" s="204">
        <f t="shared" si="13"/>
        <v>955551584.79999995</v>
      </c>
      <c r="GL36" s="204">
        <f t="shared" si="13"/>
        <v>955551584.79999995</v>
      </c>
    </row>
    <row r="37" spans="1:194" ht="12.75" customHeight="1" x14ac:dyDescent="0.2">
      <c r="D37" s="258"/>
      <c r="E37" s="259"/>
      <c r="F37" s="205"/>
      <c r="G37" s="205"/>
      <c r="H37" s="205"/>
      <c r="AM37" s="258"/>
      <c r="CE37" s="219"/>
      <c r="DB37" s="219"/>
      <c r="DX37" s="226"/>
      <c r="ES37" s="220"/>
      <c r="FO37" s="221"/>
    </row>
    <row r="38" spans="1:194" x14ac:dyDescent="0.2">
      <c r="A38" s="181" t="s">
        <v>472</v>
      </c>
      <c r="D38" s="258"/>
      <c r="E38" s="259"/>
      <c r="F38" s="205"/>
      <c r="G38" s="205"/>
      <c r="H38" s="205"/>
      <c r="AM38" s="258"/>
      <c r="CE38" s="219"/>
      <c r="DB38" s="219"/>
      <c r="DX38" s="261"/>
      <c r="ES38" s="220"/>
      <c r="FO38" s="221"/>
    </row>
    <row r="39" spans="1:194" x14ac:dyDescent="0.2">
      <c r="B39" s="181" t="s">
        <v>160</v>
      </c>
      <c r="C39" s="193"/>
      <c r="D39" s="258">
        <v>0</v>
      </c>
      <c r="E39" s="259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258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258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0">
        <v>0</v>
      </c>
      <c r="AW39" s="190">
        <v>0</v>
      </c>
      <c r="AX39" s="190">
        <v>0</v>
      </c>
      <c r="AY39" s="190">
        <v>0</v>
      </c>
      <c r="AZ39" s="190">
        <v>0</v>
      </c>
      <c r="BA39" s="190">
        <v>0</v>
      </c>
      <c r="BB39" s="190">
        <v>0</v>
      </c>
      <c r="BC39" s="190">
        <v>0</v>
      </c>
      <c r="BD39" s="190">
        <v>0</v>
      </c>
      <c r="BE39" s="190">
        <v>0</v>
      </c>
      <c r="BF39" s="190">
        <v>0</v>
      </c>
      <c r="BG39" s="190">
        <v>0</v>
      </c>
      <c r="BH39" s="190">
        <v>0</v>
      </c>
      <c r="BI39" s="190">
        <v>0</v>
      </c>
      <c r="BJ39" s="271">
        <v>0</v>
      </c>
      <c r="BK39" s="272">
        <v>0</v>
      </c>
      <c r="BL39" s="190">
        <v>0</v>
      </c>
      <c r="BM39" s="190">
        <v>0</v>
      </c>
      <c r="BN39" s="190">
        <v>0</v>
      </c>
      <c r="BO39" s="190">
        <v>0</v>
      </c>
      <c r="BP39" s="190">
        <v>0</v>
      </c>
      <c r="BQ39" s="190">
        <v>0</v>
      </c>
      <c r="BR39" s="190">
        <v>0</v>
      </c>
      <c r="BS39" s="190">
        <v>0</v>
      </c>
      <c r="BT39" s="190">
        <v>0</v>
      </c>
      <c r="BU39" s="190">
        <v>0</v>
      </c>
      <c r="BV39" s="190">
        <v>0</v>
      </c>
      <c r="BW39" s="190">
        <v>0</v>
      </c>
      <c r="BX39" s="190">
        <v>0</v>
      </c>
      <c r="BY39" s="190">
        <v>0</v>
      </c>
      <c r="BZ39" s="190">
        <v>0</v>
      </c>
      <c r="CA39" s="190">
        <v>0</v>
      </c>
      <c r="CB39" s="190">
        <v>0</v>
      </c>
      <c r="CC39" s="190">
        <v>0</v>
      </c>
      <c r="CD39" s="190">
        <v>0</v>
      </c>
      <c r="CE39" s="259">
        <v>0</v>
      </c>
      <c r="CF39" s="190">
        <v>0</v>
      </c>
      <c r="CG39" s="190">
        <v>0</v>
      </c>
      <c r="CH39" s="190">
        <v>0</v>
      </c>
      <c r="CI39" s="190">
        <v>0</v>
      </c>
      <c r="CJ39" s="190">
        <v>0</v>
      </c>
      <c r="CK39" s="190">
        <v>0</v>
      </c>
      <c r="CL39" s="190">
        <v>0</v>
      </c>
      <c r="CM39" s="190">
        <v>0</v>
      </c>
      <c r="CN39" s="190">
        <v>0</v>
      </c>
      <c r="CO39" s="190">
        <v>0</v>
      </c>
      <c r="CP39" s="190">
        <v>0</v>
      </c>
      <c r="CQ39" s="190">
        <v>0</v>
      </c>
      <c r="CR39" s="190">
        <v>0</v>
      </c>
      <c r="CS39" s="190">
        <v>0</v>
      </c>
      <c r="CT39" s="190">
        <v>0</v>
      </c>
      <c r="CU39" s="190">
        <v>0</v>
      </c>
      <c r="CV39" s="190">
        <v>0</v>
      </c>
      <c r="CW39" s="190">
        <v>0</v>
      </c>
      <c r="CX39" s="190">
        <v>0</v>
      </c>
      <c r="CY39" s="190">
        <v>0</v>
      </c>
      <c r="CZ39" s="190">
        <v>0</v>
      </c>
      <c r="DA39" s="190">
        <v>0</v>
      </c>
      <c r="DB39" s="259">
        <v>0</v>
      </c>
      <c r="DC39" s="190">
        <v>0</v>
      </c>
      <c r="DD39" s="190">
        <v>0</v>
      </c>
      <c r="DE39" s="190">
        <v>0</v>
      </c>
      <c r="DF39" s="190">
        <v>0</v>
      </c>
      <c r="DG39" s="190">
        <v>0</v>
      </c>
      <c r="DH39" s="190">
        <v>0</v>
      </c>
      <c r="DI39" s="190">
        <v>0</v>
      </c>
      <c r="DJ39" s="190">
        <v>0</v>
      </c>
      <c r="DK39" s="190">
        <v>0</v>
      </c>
      <c r="DL39" s="190">
        <v>0</v>
      </c>
      <c r="DM39" s="190">
        <v>0</v>
      </c>
      <c r="DN39" s="190">
        <v>0</v>
      </c>
      <c r="DO39" s="190">
        <v>0</v>
      </c>
      <c r="DP39" s="190">
        <v>0</v>
      </c>
      <c r="DQ39" s="190">
        <v>0</v>
      </c>
      <c r="DR39" s="190">
        <v>0</v>
      </c>
      <c r="DS39" s="190">
        <v>0</v>
      </c>
      <c r="DT39" s="190">
        <v>0</v>
      </c>
      <c r="DU39" s="190">
        <v>0</v>
      </c>
      <c r="DV39" s="190">
        <v>0</v>
      </c>
      <c r="DW39" s="190">
        <v>0</v>
      </c>
      <c r="DX39" s="226">
        <v>0</v>
      </c>
      <c r="DY39" s="190">
        <v>0</v>
      </c>
      <c r="DZ39" s="190">
        <v>0</v>
      </c>
      <c r="EA39" s="190">
        <v>0</v>
      </c>
      <c r="EB39" s="190">
        <v>0</v>
      </c>
      <c r="EC39" s="190">
        <v>0</v>
      </c>
      <c r="ED39" s="190">
        <v>0</v>
      </c>
      <c r="EE39" s="190">
        <v>0</v>
      </c>
      <c r="EF39" s="190">
        <v>0</v>
      </c>
      <c r="EG39" s="190">
        <v>0</v>
      </c>
      <c r="EH39" s="190">
        <v>0</v>
      </c>
      <c r="EI39" s="190">
        <v>0</v>
      </c>
      <c r="EJ39" s="190">
        <v>0</v>
      </c>
      <c r="EK39" s="190">
        <v>0</v>
      </c>
      <c r="EL39" s="190">
        <v>0</v>
      </c>
      <c r="EM39" s="190">
        <v>0</v>
      </c>
      <c r="EN39" s="190">
        <v>0</v>
      </c>
      <c r="EO39" s="190">
        <v>0</v>
      </c>
      <c r="EP39" s="190">
        <v>0</v>
      </c>
      <c r="EQ39" s="190">
        <v>0</v>
      </c>
      <c r="ER39" s="190">
        <v>0</v>
      </c>
      <c r="ES39" s="258">
        <v>0</v>
      </c>
      <c r="ET39" s="190">
        <v>0</v>
      </c>
      <c r="EU39" s="190">
        <v>0</v>
      </c>
      <c r="EV39" s="190">
        <v>0</v>
      </c>
      <c r="EW39" s="190">
        <v>0</v>
      </c>
      <c r="EX39" s="190">
        <v>0</v>
      </c>
      <c r="EY39" s="190">
        <v>0</v>
      </c>
      <c r="EZ39" s="190">
        <v>0</v>
      </c>
      <c r="FA39" s="190">
        <v>0</v>
      </c>
      <c r="FB39" s="190">
        <v>0</v>
      </c>
      <c r="FC39" s="190">
        <v>0</v>
      </c>
      <c r="FD39" s="190">
        <v>0</v>
      </c>
      <c r="FE39" s="190">
        <v>0</v>
      </c>
      <c r="FF39" s="190">
        <v>0</v>
      </c>
      <c r="FG39" s="190">
        <v>0</v>
      </c>
      <c r="FH39" s="190">
        <v>0</v>
      </c>
      <c r="FI39" s="190">
        <v>0</v>
      </c>
      <c r="FJ39" s="190">
        <v>0</v>
      </c>
      <c r="FK39" s="190">
        <v>0</v>
      </c>
      <c r="FL39" s="190">
        <v>0</v>
      </c>
      <c r="FM39" s="190">
        <v>0</v>
      </c>
      <c r="FN39" s="190">
        <v>0</v>
      </c>
      <c r="FO39" s="273">
        <v>0</v>
      </c>
      <c r="FP39" s="190">
        <v>0</v>
      </c>
      <c r="FQ39" s="190">
        <v>0</v>
      </c>
      <c r="FR39" s="190">
        <v>0</v>
      </c>
      <c r="FS39" s="190">
        <v>0</v>
      </c>
      <c r="FT39" s="190">
        <v>0</v>
      </c>
      <c r="FU39" s="190">
        <v>0</v>
      </c>
      <c r="FV39" s="190">
        <v>0</v>
      </c>
      <c r="FW39" s="190">
        <v>0</v>
      </c>
      <c r="FX39" s="190">
        <v>0</v>
      </c>
      <c r="FY39" s="190">
        <v>0</v>
      </c>
      <c r="FZ39" s="190">
        <v>0</v>
      </c>
      <c r="GA39" s="190">
        <v>0</v>
      </c>
      <c r="GB39" s="190">
        <v>0</v>
      </c>
      <c r="GC39" s="190">
        <v>0</v>
      </c>
      <c r="GD39" s="190">
        <v>0</v>
      </c>
      <c r="GE39" s="190">
        <v>0</v>
      </c>
      <c r="GF39" s="190">
        <v>0</v>
      </c>
      <c r="GG39" s="190">
        <v>0</v>
      </c>
      <c r="GH39" s="190">
        <v>0</v>
      </c>
      <c r="GI39" s="190">
        <v>0</v>
      </c>
      <c r="GJ39" s="258">
        <v>0</v>
      </c>
      <c r="GK39" s="190">
        <v>0</v>
      </c>
      <c r="GL39" s="190">
        <v>0</v>
      </c>
    </row>
    <row r="40" spans="1:194" x14ac:dyDescent="0.2">
      <c r="B40" s="181" t="s">
        <v>161</v>
      </c>
      <c r="C40" s="193"/>
      <c r="D40" s="258">
        <v>0</v>
      </c>
      <c r="E40" s="259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258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190">
        <v>0</v>
      </c>
      <c r="AD40" s="190">
        <v>0</v>
      </c>
      <c r="AE40" s="190">
        <v>0</v>
      </c>
      <c r="AF40" s="190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258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0">
        <v>0</v>
      </c>
      <c r="AU40" s="190">
        <v>0</v>
      </c>
      <c r="AV40" s="190">
        <v>0</v>
      </c>
      <c r="AW40" s="190">
        <v>0</v>
      </c>
      <c r="AX40" s="190">
        <v>0</v>
      </c>
      <c r="AY40" s="190">
        <v>0</v>
      </c>
      <c r="AZ40" s="190">
        <v>0</v>
      </c>
      <c r="BA40" s="190">
        <v>0</v>
      </c>
      <c r="BB40" s="190">
        <v>0</v>
      </c>
      <c r="BC40" s="190">
        <v>0</v>
      </c>
      <c r="BD40" s="190">
        <v>0</v>
      </c>
      <c r="BE40" s="190">
        <v>0</v>
      </c>
      <c r="BF40" s="190">
        <v>0</v>
      </c>
      <c r="BG40" s="190">
        <v>0</v>
      </c>
      <c r="BH40" s="190">
        <v>0</v>
      </c>
      <c r="BI40" s="190">
        <v>0</v>
      </c>
      <c r="BJ40" s="271">
        <v>0</v>
      </c>
      <c r="BK40" s="272">
        <v>0</v>
      </c>
      <c r="BL40" s="190">
        <v>0</v>
      </c>
      <c r="BM40" s="190">
        <v>0</v>
      </c>
      <c r="BN40" s="190">
        <v>0</v>
      </c>
      <c r="BO40" s="190">
        <v>0</v>
      </c>
      <c r="BP40" s="190">
        <v>0</v>
      </c>
      <c r="BQ40" s="190">
        <v>0</v>
      </c>
      <c r="BR40" s="190">
        <v>0</v>
      </c>
      <c r="BS40" s="190">
        <v>0</v>
      </c>
      <c r="BT40" s="190">
        <v>0</v>
      </c>
      <c r="BU40" s="190">
        <v>0</v>
      </c>
      <c r="BV40" s="190">
        <v>0</v>
      </c>
      <c r="BW40" s="190">
        <v>0</v>
      </c>
      <c r="BX40" s="190">
        <v>0</v>
      </c>
      <c r="BY40" s="190">
        <v>0</v>
      </c>
      <c r="BZ40" s="190">
        <v>0</v>
      </c>
      <c r="CA40" s="190">
        <v>0</v>
      </c>
      <c r="CB40" s="190">
        <v>0</v>
      </c>
      <c r="CC40" s="190">
        <v>0</v>
      </c>
      <c r="CD40" s="190">
        <v>0</v>
      </c>
      <c r="CE40" s="259">
        <v>0</v>
      </c>
      <c r="CF40" s="190">
        <v>0</v>
      </c>
      <c r="CG40" s="190">
        <v>0</v>
      </c>
      <c r="CH40" s="190">
        <v>0</v>
      </c>
      <c r="CI40" s="190">
        <v>0</v>
      </c>
      <c r="CJ40" s="190">
        <v>0</v>
      </c>
      <c r="CK40" s="190">
        <v>0</v>
      </c>
      <c r="CL40" s="190">
        <v>0</v>
      </c>
      <c r="CM40" s="190">
        <v>0</v>
      </c>
      <c r="CN40" s="190">
        <v>0</v>
      </c>
      <c r="CO40" s="190">
        <v>0</v>
      </c>
      <c r="CP40" s="190">
        <v>0</v>
      </c>
      <c r="CQ40" s="190">
        <v>0</v>
      </c>
      <c r="CR40" s="190">
        <v>0</v>
      </c>
      <c r="CS40" s="190">
        <v>0</v>
      </c>
      <c r="CT40" s="190">
        <v>0</v>
      </c>
      <c r="CU40" s="190">
        <v>0</v>
      </c>
      <c r="CV40" s="190">
        <v>0</v>
      </c>
      <c r="CW40" s="190">
        <v>0</v>
      </c>
      <c r="CX40" s="190">
        <v>0</v>
      </c>
      <c r="CY40" s="190">
        <v>0</v>
      </c>
      <c r="CZ40" s="190">
        <v>0</v>
      </c>
      <c r="DA40" s="190">
        <v>0</v>
      </c>
      <c r="DB40" s="259">
        <v>0</v>
      </c>
      <c r="DC40" s="190">
        <v>0</v>
      </c>
      <c r="DD40" s="190">
        <v>0</v>
      </c>
      <c r="DE40" s="190">
        <v>0</v>
      </c>
      <c r="DF40" s="190">
        <v>0</v>
      </c>
      <c r="DG40" s="190">
        <v>0</v>
      </c>
      <c r="DH40" s="190">
        <v>0</v>
      </c>
      <c r="DI40" s="190">
        <v>0</v>
      </c>
      <c r="DJ40" s="190">
        <v>0</v>
      </c>
      <c r="DK40" s="190">
        <v>0</v>
      </c>
      <c r="DL40" s="190">
        <v>0</v>
      </c>
      <c r="DM40" s="190">
        <v>0</v>
      </c>
      <c r="DN40" s="190">
        <v>0</v>
      </c>
      <c r="DO40" s="190">
        <v>0</v>
      </c>
      <c r="DP40" s="190">
        <v>0</v>
      </c>
      <c r="DQ40" s="190">
        <v>0</v>
      </c>
      <c r="DR40" s="190">
        <v>0</v>
      </c>
      <c r="DS40" s="190" t="s">
        <v>960</v>
      </c>
      <c r="DT40" s="190">
        <v>0</v>
      </c>
      <c r="DU40" s="190">
        <v>0</v>
      </c>
      <c r="DV40" s="190">
        <v>0</v>
      </c>
      <c r="DW40" s="190">
        <v>0</v>
      </c>
      <c r="DX40" s="226">
        <v>0</v>
      </c>
      <c r="DY40" s="190">
        <v>0</v>
      </c>
      <c r="DZ40" s="190">
        <v>0</v>
      </c>
      <c r="EA40" s="190">
        <v>0</v>
      </c>
      <c r="EB40" s="190">
        <v>0</v>
      </c>
      <c r="EC40" s="190">
        <v>0</v>
      </c>
      <c r="ED40" s="190">
        <v>0</v>
      </c>
      <c r="EE40" s="190">
        <v>0</v>
      </c>
      <c r="EF40" s="190">
        <v>0</v>
      </c>
      <c r="EG40" s="190">
        <v>0</v>
      </c>
      <c r="EH40" s="190">
        <v>0</v>
      </c>
      <c r="EI40" s="190">
        <v>0</v>
      </c>
      <c r="EJ40" s="190">
        <v>0</v>
      </c>
      <c r="EK40" s="190">
        <v>0</v>
      </c>
      <c r="EL40" s="190">
        <v>0</v>
      </c>
      <c r="EM40" s="190">
        <v>0</v>
      </c>
      <c r="EN40" s="190">
        <v>0</v>
      </c>
      <c r="EO40" s="190">
        <v>0</v>
      </c>
      <c r="EP40" s="190">
        <v>0</v>
      </c>
      <c r="EQ40" s="190">
        <v>0</v>
      </c>
      <c r="ER40" s="190">
        <v>0</v>
      </c>
      <c r="ES40" s="258">
        <v>0</v>
      </c>
      <c r="ET40" s="190">
        <v>0</v>
      </c>
      <c r="EU40" s="190">
        <v>0</v>
      </c>
      <c r="EV40" s="190">
        <v>0</v>
      </c>
      <c r="EW40" s="190">
        <v>0</v>
      </c>
      <c r="EX40" s="190">
        <v>0</v>
      </c>
      <c r="EY40" s="190">
        <v>0</v>
      </c>
      <c r="EZ40" s="190">
        <v>0</v>
      </c>
      <c r="FA40" s="190">
        <v>0</v>
      </c>
      <c r="FB40" s="190">
        <v>0</v>
      </c>
      <c r="FC40" s="190">
        <v>0</v>
      </c>
      <c r="FD40" s="190">
        <v>0</v>
      </c>
      <c r="FE40" s="190">
        <v>0</v>
      </c>
      <c r="FF40" s="190">
        <v>0</v>
      </c>
      <c r="FG40" s="190">
        <v>0</v>
      </c>
      <c r="FH40" s="190">
        <v>0</v>
      </c>
      <c r="FI40" s="190">
        <v>0</v>
      </c>
      <c r="FJ40" s="190">
        <v>0</v>
      </c>
      <c r="FK40" s="190">
        <v>0</v>
      </c>
      <c r="FL40" s="190">
        <v>0</v>
      </c>
      <c r="FM40" s="190">
        <v>0</v>
      </c>
      <c r="FN40" s="190">
        <v>0</v>
      </c>
      <c r="FO40" s="273">
        <v>0</v>
      </c>
      <c r="FP40" s="190">
        <v>0</v>
      </c>
      <c r="FQ40" s="190">
        <v>0</v>
      </c>
      <c r="FR40" s="190">
        <v>0</v>
      </c>
      <c r="FS40" s="190">
        <v>0</v>
      </c>
      <c r="FT40" s="190">
        <v>0</v>
      </c>
      <c r="FU40" s="190">
        <v>0</v>
      </c>
      <c r="FV40" s="190">
        <v>0</v>
      </c>
      <c r="FW40" s="190">
        <v>0</v>
      </c>
      <c r="FX40" s="190">
        <v>0</v>
      </c>
      <c r="FY40" s="190">
        <v>0</v>
      </c>
      <c r="FZ40" s="190">
        <v>0</v>
      </c>
      <c r="GA40" s="190">
        <v>0</v>
      </c>
      <c r="GB40" s="190">
        <v>0</v>
      </c>
      <c r="GC40" s="190">
        <v>0</v>
      </c>
      <c r="GD40" s="190">
        <v>0</v>
      </c>
      <c r="GE40" s="190">
        <v>0</v>
      </c>
      <c r="GF40" s="190">
        <v>0</v>
      </c>
      <c r="GG40" s="190">
        <v>0</v>
      </c>
      <c r="GH40" s="190">
        <v>0</v>
      </c>
      <c r="GI40" s="190">
        <v>0</v>
      </c>
      <c r="GJ40" s="258">
        <v>0</v>
      </c>
      <c r="GK40" s="190">
        <v>0</v>
      </c>
      <c r="GL40" s="190">
        <v>0</v>
      </c>
    </row>
    <row r="41" spans="1:194" x14ac:dyDescent="0.2">
      <c r="B41" s="181" t="s">
        <v>146</v>
      </c>
      <c r="C41" s="193"/>
      <c r="D41" s="258">
        <v>0</v>
      </c>
      <c r="E41" s="259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258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190">
        <v>0</v>
      </c>
      <c r="AD41" s="190">
        <v>0</v>
      </c>
      <c r="AE41" s="190">
        <v>0</v>
      </c>
      <c r="AF41" s="190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258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90">
        <v>0</v>
      </c>
      <c r="BE41" s="190">
        <v>0</v>
      </c>
      <c r="BF41" s="190">
        <v>0</v>
      </c>
      <c r="BG41" s="190">
        <v>0</v>
      </c>
      <c r="BH41" s="190">
        <v>0</v>
      </c>
      <c r="BI41" s="190">
        <v>0</v>
      </c>
      <c r="BJ41" s="271">
        <v>0</v>
      </c>
      <c r="BK41" s="272">
        <v>0</v>
      </c>
      <c r="BL41" s="190">
        <v>0</v>
      </c>
      <c r="BM41" s="190">
        <v>0</v>
      </c>
      <c r="BN41" s="190">
        <v>0</v>
      </c>
      <c r="BO41" s="190">
        <v>0</v>
      </c>
      <c r="BP41" s="190">
        <v>0</v>
      </c>
      <c r="BQ41" s="190">
        <v>0</v>
      </c>
      <c r="BR41" s="190">
        <v>0</v>
      </c>
      <c r="BS41" s="190">
        <v>0</v>
      </c>
      <c r="BT41" s="190">
        <v>0</v>
      </c>
      <c r="BU41" s="190">
        <v>0</v>
      </c>
      <c r="BV41" s="190">
        <v>0</v>
      </c>
      <c r="BW41" s="190">
        <v>0</v>
      </c>
      <c r="BX41" s="190">
        <v>0</v>
      </c>
      <c r="BY41" s="190">
        <v>0</v>
      </c>
      <c r="BZ41" s="190">
        <v>0</v>
      </c>
      <c r="CA41" s="190">
        <v>0</v>
      </c>
      <c r="CB41" s="190">
        <v>0</v>
      </c>
      <c r="CC41" s="190">
        <v>0</v>
      </c>
      <c r="CD41" s="190">
        <v>0</v>
      </c>
      <c r="CE41" s="259">
        <v>0</v>
      </c>
      <c r="CF41" s="190">
        <v>0</v>
      </c>
      <c r="CG41" s="190">
        <v>0</v>
      </c>
      <c r="CH41" s="190">
        <v>0</v>
      </c>
      <c r="CI41" s="190">
        <v>0</v>
      </c>
      <c r="CJ41" s="190">
        <v>0</v>
      </c>
      <c r="CK41" s="190">
        <v>0</v>
      </c>
      <c r="CL41" s="190">
        <v>0</v>
      </c>
      <c r="CM41" s="190">
        <v>0</v>
      </c>
      <c r="CN41" s="190">
        <v>0</v>
      </c>
      <c r="CO41" s="190">
        <v>0</v>
      </c>
      <c r="CP41" s="190">
        <v>0</v>
      </c>
      <c r="CQ41" s="190">
        <v>0</v>
      </c>
      <c r="CR41" s="190">
        <v>0</v>
      </c>
      <c r="CS41" s="190">
        <v>0</v>
      </c>
      <c r="CT41" s="190">
        <v>0</v>
      </c>
      <c r="CU41" s="190">
        <v>0</v>
      </c>
      <c r="CV41" s="190">
        <v>0</v>
      </c>
      <c r="CW41" s="190">
        <v>0</v>
      </c>
      <c r="CX41" s="190">
        <v>0</v>
      </c>
      <c r="CY41" s="190">
        <v>0</v>
      </c>
      <c r="CZ41" s="190">
        <v>0</v>
      </c>
      <c r="DA41" s="190">
        <v>0</v>
      </c>
      <c r="DB41" s="259">
        <v>0</v>
      </c>
      <c r="DC41" s="190">
        <v>0</v>
      </c>
      <c r="DD41" s="190">
        <v>0</v>
      </c>
      <c r="DE41" s="190">
        <v>0</v>
      </c>
      <c r="DF41" s="190">
        <v>0</v>
      </c>
      <c r="DG41" s="190">
        <v>0</v>
      </c>
      <c r="DH41" s="190">
        <v>0</v>
      </c>
      <c r="DI41" s="190">
        <v>0</v>
      </c>
      <c r="DJ41" s="190">
        <v>0</v>
      </c>
      <c r="DK41" s="190">
        <v>0</v>
      </c>
      <c r="DL41" s="190">
        <v>0</v>
      </c>
      <c r="DM41" s="190">
        <v>0</v>
      </c>
      <c r="DN41" s="190">
        <v>0</v>
      </c>
      <c r="DO41" s="190">
        <v>0</v>
      </c>
      <c r="DP41" s="190">
        <v>0</v>
      </c>
      <c r="DQ41" s="190">
        <v>0</v>
      </c>
      <c r="DR41" s="190">
        <v>0</v>
      </c>
      <c r="DS41" s="190">
        <v>0</v>
      </c>
      <c r="DT41" s="190">
        <v>0</v>
      </c>
      <c r="DU41" s="190">
        <v>0</v>
      </c>
      <c r="DV41" s="190">
        <v>0</v>
      </c>
      <c r="DW41" s="190">
        <v>0</v>
      </c>
      <c r="DX41" s="226">
        <v>0</v>
      </c>
      <c r="DY41" s="190">
        <v>0</v>
      </c>
      <c r="DZ41" s="190">
        <v>0</v>
      </c>
      <c r="EA41" s="190">
        <v>0</v>
      </c>
      <c r="EB41" s="190">
        <v>0</v>
      </c>
      <c r="EC41" s="190">
        <v>0</v>
      </c>
      <c r="ED41" s="190">
        <v>0</v>
      </c>
      <c r="EE41" s="190">
        <v>0</v>
      </c>
      <c r="EF41" s="190">
        <v>0</v>
      </c>
      <c r="EG41" s="190">
        <v>0</v>
      </c>
      <c r="EH41" s="190">
        <v>0</v>
      </c>
      <c r="EI41" s="190">
        <v>0</v>
      </c>
      <c r="EJ41" s="190">
        <v>0</v>
      </c>
      <c r="EK41" s="190">
        <v>0</v>
      </c>
      <c r="EL41" s="190">
        <v>0</v>
      </c>
      <c r="EM41" s="190">
        <v>0</v>
      </c>
      <c r="EN41" s="190">
        <v>0</v>
      </c>
      <c r="EO41" s="190">
        <v>0</v>
      </c>
      <c r="EP41" s="190">
        <v>0</v>
      </c>
      <c r="EQ41" s="190">
        <v>0</v>
      </c>
      <c r="ER41" s="190">
        <v>0</v>
      </c>
      <c r="ES41" s="258">
        <v>0</v>
      </c>
      <c r="ET41" s="190">
        <v>0</v>
      </c>
      <c r="EU41" s="190">
        <v>0</v>
      </c>
      <c r="EV41" s="190">
        <v>0</v>
      </c>
      <c r="EW41" s="190">
        <v>0</v>
      </c>
      <c r="EX41" s="190">
        <v>0</v>
      </c>
      <c r="EY41" s="190">
        <v>0</v>
      </c>
      <c r="EZ41" s="190">
        <v>0</v>
      </c>
      <c r="FA41" s="190">
        <v>0</v>
      </c>
      <c r="FB41" s="190">
        <v>0</v>
      </c>
      <c r="FC41" s="190">
        <v>0</v>
      </c>
      <c r="FD41" s="190">
        <v>0</v>
      </c>
      <c r="FE41" s="190">
        <v>0</v>
      </c>
      <c r="FF41" s="190">
        <v>0</v>
      </c>
      <c r="FG41" s="190">
        <v>0</v>
      </c>
      <c r="FH41" s="190">
        <v>0</v>
      </c>
      <c r="FI41" s="190">
        <v>0</v>
      </c>
      <c r="FJ41" s="190">
        <v>0</v>
      </c>
      <c r="FK41" s="190">
        <v>0</v>
      </c>
      <c r="FL41" s="190">
        <v>0</v>
      </c>
      <c r="FM41" s="190">
        <v>0</v>
      </c>
      <c r="FN41" s="190">
        <v>0</v>
      </c>
      <c r="FO41" s="273">
        <v>0</v>
      </c>
      <c r="FP41" s="190">
        <v>0</v>
      </c>
      <c r="FQ41" s="190">
        <v>0</v>
      </c>
      <c r="FR41" s="190">
        <v>0</v>
      </c>
      <c r="FS41" s="190">
        <v>0</v>
      </c>
      <c r="FT41" s="190">
        <v>0</v>
      </c>
      <c r="FU41" s="190">
        <v>0</v>
      </c>
      <c r="FV41" s="190">
        <v>0</v>
      </c>
      <c r="FW41" s="190">
        <v>0</v>
      </c>
      <c r="FX41" s="190">
        <v>0</v>
      </c>
      <c r="FY41" s="190">
        <v>0</v>
      </c>
      <c r="FZ41" s="190">
        <v>0</v>
      </c>
      <c r="GA41" s="190">
        <v>0</v>
      </c>
      <c r="GB41" s="190">
        <v>0</v>
      </c>
      <c r="GC41" s="190">
        <v>0</v>
      </c>
      <c r="GD41" s="190">
        <v>0</v>
      </c>
      <c r="GE41" s="190">
        <v>0</v>
      </c>
      <c r="GF41" s="190">
        <v>0</v>
      </c>
      <c r="GG41" s="190">
        <v>0</v>
      </c>
      <c r="GH41" s="190">
        <v>0</v>
      </c>
      <c r="GI41" s="190">
        <v>0</v>
      </c>
      <c r="GJ41" s="258">
        <v>0</v>
      </c>
      <c r="GK41" s="190">
        <v>0</v>
      </c>
      <c r="GL41" s="190">
        <v>0</v>
      </c>
    </row>
    <row r="42" spans="1:194" x14ac:dyDescent="0.2">
      <c r="B42" s="181" t="s">
        <v>147</v>
      </c>
      <c r="C42" s="193"/>
      <c r="D42" s="258">
        <v>0</v>
      </c>
      <c r="E42" s="259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258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190">
        <v>0</v>
      </c>
      <c r="AD42" s="190">
        <v>0</v>
      </c>
      <c r="AE42" s="190">
        <v>0</v>
      </c>
      <c r="AF42" s="190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258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0">
        <v>0</v>
      </c>
      <c r="AU42" s="190">
        <v>0</v>
      </c>
      <c r="AV42" s="190">
        <v>0</v>
      </c>
      <c r="AW42" s="190">
        <v>0</v>
      </c>
      <c r="AX42" s="190">
        <v>0</v>
      </c>
      <c r="AY42" s="190">
        <v>0</v>
      </c>
      <c r="AZ42" s="190">
        <v>0</v>
      </c>
      <c r="BA42" s="190">
        <v>0</v>
      </c>
      <c r="BB42" s="190">
        <v>0</v>
      </c>
      <c r="BC42" s="190">
        <v>0</v>
      </c>
      <c r="BD42" s="190">
        <v>0</v>
      </c>
      <c r="BE42" s="190">
        <v>0</v>
      </c>
      <c r="BF42" s="190">
        <v>0</v>
      </c>
      <c r="BG42" s="190">
        <v>0</v>
      </c>
      <c r="BH42" s="190">
        <v>0</v>
      </c>
      <c r="BI42" s="190">
        <v>0</v>
      </c>
      <c r="BJ42" s="271">
        <v>0</v>
      </c>
      <c r="BK42" s="272">
        <v>0</v>
      </c>
      <c r="BL42" s="190">
        <v>0</v>
      </c>
      <c r="BM42" s="190">
        <v>0</v>
      </c>
      <c r="BN42" s="190">
        <v>0</v>
      </c>
      <c r="BO42" s="190">
        <v>0</v>
      </c>
      <c r="BP42" s="190">
        <v>0</v>
      </c>
      <c r="BQ42" s="190">
        <v>0</v>
      </c>
      <c r="BR42" s="190">
        <v>0</v>
      </c>
      <c r="BS42" s="190">
        <v>0</v>
      </c>
      <c r="BT42" s="190">
        <v>0</v>
      </c>
      <c r="BU42" s="190">
        <v>0</v>
      </c>
      <c r="BV42" s="190">
        <v>0</v>
      </c>
      <c r="BW42" s="190">
        <v>0</v>
      </c>
      <c r="BX42" s="190">
        <v>0</v>
      </c>
      <c r="BY42" s="190">
        <v>0</v>
      </c>
      <c r="BZ42" s="190">
        <v>0</v>
      </c>
      <c r="CA42" s="190">
        <v>0</v>
      </c>
      <c r="CB42" s="190">
        <v>0</v>
      </c>
      <c r="CC42" s="190">
        <v>0</v>
      </c>
      <c r="CD42" s="190">
        <v>0</v>
      </c>
      <c r="CE42" s="259">
        <v>0</v>
      </c>
      <c r="CF42" s="190">
        <v>0</v>
      </c>
      <c r="CG42" s="190">
        <v>0</v>
      </c>
      <c r="CH42" s="190">
        <v>0</v>
      </c>
      <c r="CI42" s="190">
        <v>0</v>
      </c>
      <c r="CJ42" s="190">
        <v>0</v>
      </c>
      <c r="CK42" s="190">
        <v>0</v>
      </c>
      <c r="CL42" s="190">
        <v>0</v>
      </c>
      <c r="CM42" s="190">
        <v>0</v>
      </c>
      <c r="CN42" s="190">
        <v>0</v>
      </c>
      <c r="CO42" s="190">
        <v>0</v>
      </c>
      <c r="CP42" s="190">
        <v>0</v>
      </c>
      <c r="CQ42" s="190">
        <v>0</v>
      </c>
      <c r="CR42" s="190">
        <v>0</v>
      </c>
      <c r="CS42" s="190">
        <v>0</v>
      </c>
      <c r="CT42" s="190">
        <v>0</v>
      </c>
      <c r="CU42" s="190">
        <v>0</v>
      </c>
      <c r="CV42" s="190">
        <v>0</v>
      </c>
      <c r="CW42" s="190">
        <v>0</v>
      </c>
      <c r="CX42" s="190">
        <v>0</v>
      </c>
      <c r="CY42" s="190">
        <v>0</v>
      </c>
      <c r="CZ42" s="190">
        <v>0</v>
      </c>
      <c r="DA42" s="190">
        <v>0</v>
      </c>
      <c r="DB42" s="259">
        <v>0</v>
      </c>
      <c r="DC42" s="190">
        <v>0</v>
      </c>
      <c r="DD42" s="190">
        <v>0</v>
      </c>
      <c r="DE42" s="190">
        <v>0</v>
      </c>
      <c r="DF42" s="190">
        <v>0</v>
      </c>
      <c r="DG42" s="190">
        <v>0</v>
      </c>
      <c r="DH42" s="190">
        <v>0</v>
      </c>
      <c r="DI42" s="190">
        <v>0</v>
      </c>
      <c r="DJ42" s="190">
        <v>0</v>
      </c>
      <c r="DK42" s="190">
        <v>0</v>
      </c>
      <c r="DL42" s="190">
        <v>0</v>
      </c>
      <c r="DM42" s="190">
        <v>0</v>
      </c>
      <c r="DN42" s="190">
        <v>0</v>
      </c>
      <c r="DO42" s="190">
        <v>0</v>
      </c>
      <c r="DP42" s="190">
        <v>0</v>
      </c>
      <c r="DQ42" s="190">
        <v>0</v>
      </c>
      <c r="DR42" s="190">
        <v>0</v>
      </c>
      <c r="DS42" s="190">
        <v>0</v>
      </c>
      <c r="DT42" s="190">
        <v>0</v>
      </c>
      <c r="DU42" s="190">
        <v>0</v>
      </c>
      <c r="DV42" s="190">
        <v>0</v>
      </c>
      <c r="DW42" s="190">
        <v>0</v>
      </c>
      <c r="DX42" s="226">
        <v>0</v>
      </c>
      <c r="DY42" s="190">
        <v>0</v>
      </c>
      <c r="DZ42" s="190">
        <v>0</v>
      </c>
      <c r="EA42" s="190">
        <v>0</v>
      </c>
      <c r="EB42" s="190">
        <v>0</v>
      </c>
      <c r="EC42" s="190">
        <v>0</v>
      </c>
      <c r="ED42" s="190">
        <v>0</v>
      </c>
      <c r="EE42" s="190">
        <v>0</v>
      </c>
      <c r="EF42" s="190">
        <v>0</v>
      </c>
      <c r="EG42" s="190">
        <v>0</v>
      </c>
      <c r="EH42" s="190">
        <v>0</v>
      </c>
      <c r="EI42" s="190">
        <v>0</v>
      </c>
      <c r="EJ42" s="190">
        <v>0</v>
      </c>
      <c r="EK42" s="190">
        <v>0</v>
      </c>
      <c r="EL42" s="190">
        <v>0</v>
      </c>
      <c r="EM42" s="190">
        <v>0</v>
      </c>
      <c r="EN42" s="190">
        <v>0</v>
      </c>
      <c r="EO42" s="190">
        <v>0</v>
      </c>
      <c r="EP42" s="190">
        <v>0</v>
      </c>
      <c r="EQ42" s="190">
        <v>0</v>
      </c>
      <c r="ER42" s="190">
        <v>0</v>
      </c>
      <c r="ES42" s="258">
        <v>0</v>
      </c>
      <c r="ET42" s="190">
        <v>0</v>
      </c>
      <c r="EU42" s="190">
        <v>0</v>
      </c>
      <c r="EV42" s="190">
        <v>0</v>
      </c>
      <c r="EW42" s="190">
        <v>0</v>
      </c>
      <c r="EX42" s="190">
        <v>0</v>
      </c>
      <c r="EY42" s="190">
        <v>0</v>
      </c>
      <c r="EZ42" s="190">
        <v>0</v>
      </c>
      <c r="FA42" s="190">
        <v>0</v>
      </c>
      <c r="FB42" s="190">
        <v>0</v>
      </c>
      <c r="FC42" s="190">
        <v>0</v>
      </c>
      <c r="FD42" s="190">
        <v>0</v>
      </c>
      <c r="FE42" s="190">
        <v>0</v>
      </c>
      <c r="FF42" s="190">
        <v>0</v>
      </c>
      <c r="FG42" s="190">
        <v>0</v>
      </c>
      <c r="FH42" s="190">
        <v>0</v>
      </c>
      <c r="FI42" s="190">
        <v>0</v>
      </c>
      <c r="FJ42" s="190">
        <v>0</v>
      </c>
      <c r="FK42" s="190">
        <v>0</v>
      </c>
      <c r="FL42" s="190">
        <v>0</v>
      </c>
      <c r="FM42" s="190">
        <v>0</v>
      </c>
      <c r="FN42" s="190">
        <v>0</v>
      </c>
      <c r="FO42" s="273">
        <v>0</v>
      </c>
      <c r="FP42" s="190">
        <v>0</v>
      </c>
      <c r="FQ42" s="190">
        <v>0</v>
      </c>
      <c r="FR42" s="190">
        <v>0</v>
      </c>
      <c r="FS42" s="190">
        <v>0</v>
      </c>
      <c r="FT42" s="190">
        <v>0</v>
      </c>
      <c r="FU42" s="190">
        <v>0</v>
      </c>
      <c r="FV42" s="190">
        <v>0</v>
      </c>
      <c r="FW42" s="190">
        <v>0</v>
      </c>
      <c r="FX42" s="190">
        <v>0</v>
      </c>
      <c r="FY42" s="190">
        <v>0</v>
      </c>
      <c r="FZ42" s="190">
        <v>0</v>
      </c>
      <c r="GA42" s="190">
        <v>0</v>
      </c>
      <c r="GB42" s="190">
        <v>0</v>
      </c>
      <c r="GC42" s="190">
        <v>0</v>
      </c>
      <c r="GD42" s="190">
        <v>0</v>
      </c>
      <c r="GE42" s="190">
        <v>0</v>
      </c>
      <c r="GF42" s="190">
        <v>0</v>
      </c>
      <c r="GG42" s="190">
        <v>0</v>
      </c>
      <c r="GH42" s="190">
        <v>0</v>
      </c>
      <c r="GI42" s="190">
        <v>0</v>
      </c>
      <c r="GJ42" s="258">
        <v>0</v>
      </c>
      <c r="GK42" s="190">
        <v>0</v>
      </c>
      <c r="GL42" s="190">
        <v>0</v>
      </c>
    </row>
    <row r="43" spans="1:194" x14ac:dyDescent="0.2">
      <c r="B43" s="181" t="s">
        <v>473</v>
      </c>
      <c r="C43" s="193"/>
      <c r="D43" s="258">
        <v>0</v>
      </c>
      <c r="E43" s="259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258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190">
        <v>0</v>
      </c>
      <c r="AD43" s="190">
        <v>0</v>
      </c>
      <c r="AE43" s="190">
        <v>0</v>
      </c>
      <c r="AF43" s="190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258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0">
        <v>0</v>
      </c>
      <c r="AU43" s="190">
        <v>0</v>
      </c>
      <c r="AV43" s="190">
        <v>0</v>
      </c>
      <c r="AW43" s="190">
        <v>0</v>
      </c>
      <c r="AX43" s="190">
        <v>0</v>
      </c>
      <c r="AY43" s="190">
        <v>0</v>
      </c>
      <c r="AZ43" s="190">
        <v>0</v>
      </c>
      <c r="BA43" s="190">
        <v>0</v>
      </c>
      <c r="BB43" s="190">
        <v>0</v>
      </c>
      <c r="BC43" s="190">
        <v>0</v>
      </c>
      <c r="BD43" s="190">
        <v>0</v>
      </c>
      <c r="BE43" s="190">
        <v>0</v>
      </c>
      <c r="BF43" s="190">
        <v>0</v>
      </c>
      <c r="BG43" s="190">
        <v>0</v>
      </c>
      <c r="BH43" s="190">
        <v>0</v>
      </c>
      <c r="BI43" s="190">
        <v>0</v>
      </c>
      <c r="BJ43" s="271">
        <v>0</v>
      </c>
      <c r="BK43" s="272">
        <v>0</v>
      </c>
      <c r="BL43" s="190">
        <v>0</v>
      </c>
      <c r="BM43" s="190">
        <v>0</v>
      </c>
      <c r="BN43" s="190">
        <v>0</v>
      </c>
      <c r="BO43" s="190">
        <v>0</v>
      </c>
      <c r="BP43" s="190">
        <v>0</v>
      </c>
      <c r="BQ43" s="190">
        <v>0</v>
      </c>
      <c r="BR43" s="190">
        <v>0</v>
      </c>
      <c r="BS43" s="190">
        <v>0</v>
      </c>
      <c r="BT43" s="190">
        <v>0</v>
      </c>
      <c r="BU43" s="190">
        <v>0</v>
      </c>
      <c r="BV43" s="190">
        <v>0</v>
      </c>
      <c r="BW43" s="190">
        <v>0</v>
      </c>
      <c r="BX43" s="190">
        <v>0</v>
      </c>
      <c r="BY43" s="190">
        <v>0</v>
      </c>
      <c r="BZ43" s="190">
        <v>0</v>
      </c>
      <c r="CA43" s="190">
        <v>0</v>
      </c>
      <c r="CB43" s="190">
        <v>0</v>
      </c>
      <c r="CC43" s="190">
        <v>0</v>
      </c>
      <c r="CD43" s="190">
        <v>0</v>
      </c>
      <c r="CE43" s="259">
        <v>0</v>
      </c>
      <c r="CF43" s="190">
        <v>0</v>
      </c>
      <c r="CG43" s="190">
        <v>0</v>
      </c>
      <c r="CH43" s="190">
        <v>0</v>
      </c>
      <c r="CI43" s="190">
        <v>0</v>
      </c>
      <c r="CJ43" s="190">
        <v>0</v>
      </c>
      <c r="CK43" s="190">
        <v>0</v>
      </c>
      <c r="CL43" s="190">
        <v>0</v>
      </c>
      <c r="CM43" s="190">
        <v>0</v>
      </c>
      <c r="CN43" s="190">
        <v>0</v>
      </c>
      <c r="CO43" s="190">
        <v>0</v>
      </c>
      <c r="CP43" s="190">
        <v>0</v>
      </c>
      <c r="CQ43" s="190">
        <v>0</v>
      </c>
      <c r="CR43" s="190">
        <v>0</v>
      </c>
      <c r="CS43" s="190">
        <v>0</v>
      </c>
      <c r="CT43" s="190">
        <v>0</v>
      </c>
      <c r="CU43" s="190">
        <v>0</v>
      </c>
      <c r="CV43" s="190">
        <v>0</v>
      </c>
      <c r="CW43" s="190">
        <v>0</v>
      </c>
      <c r="CX43" s="190">
        <v>0</v>
      </c>
      <c r="CY43" s="190">
        <v>0</v>
      </c>
      <c r="CZ43" s="190">
        <v>0</v>
      </c>
      <c r="DA43" s="190">
        <v>0</v>
      </c>
      <c r="DB43" s="259">
        <v>0</v>
      </c>
      <c r="DC43" s="190">
        <v>0</v>
      </c>
      <c r="DD43" s="190">
        <v>0</v>
      </c>
      <c r="DE43" s="190">
        <v>0</v>
      </c>
      <c r="DF43" s="190">
        <v>0</v>
      </c>
      <c r="DG43" s="190">
        <v>0</v>
      </c>
      <c r="DH43" s="190">
        <v>0</v>
      </c>
      <c r="DI43" s="190">
        <v>0</v>
      </c>
      <c r="DJ43" s="190">
        <v>0</v>
      </c>
      <c r="DK43" s="190">
        <v>0</v>
      </c>
      <c r="DL43" s="190">
        <v>0</v>
      </c>
      <c r="DM43" s="190">
        <v>0</v>
      </c>
      <c r="DN43" s="190">
        <v>0</v>
      </c>
      <c r="DO43" s="190">
        <v>0</v>
      </c>
      <c r="DP43" s="190">
        <v>0</v>
      </c>
      <c r="DQ43" s="190">
        <v>0</v>
      </c>
      <c r="DR43" s="190">
        <v>0</v>
      </c>
      <c r="DS43" s="190">
        <v>0</v>
      </c>
      <c r="DT43" s="190">
        <v>0</v>
      </c>
      <c r="DU43" s="190">
        <v>0</v>
      </c>
      <c r="DV43" s="190">
        <v>0</v>
      </c>
      <c r="DW43" s="190">
        <v>0</v>
      </c>
      <c r="DX43" s="226">
        <v>0</v>
      </c>
      <c r="DY43" s="190">
        <v>0</v>
      </c>
      <c r="DZ43" s="190">
        <v>0</v>
      </c>
      <c r="EA43" s="190">
        <v>0</v>
      </c>
      <c r="EB43" s="190">
        <v>0</v>
      </c>
      <c r="EC43" s="190">
        <v>0</v>
      </c>
      <c r="ED43" s="190">
        <v>0</v>
      </c>
      <c r="EE43" s="190">
        <v>0</v>
      </c>
      <c r="EF43" s="190">
        <v>0</v>
      </c>
      <c r="EG43" s="190">
        <v>0</v>
      </c>
      <c r="EH43" s="190">
        <v>0</v>
      </c>
      <c r="EI43" s="190">
        <v>0</v>
      </c>
      <c r="EJ43" s="190">
        <v>0</v>
      </c>
      <c r="EK43" s="190">
        <v>0</v>
      </c>
      <c r="EL43" s="190">
        <v>0</v>
      </c>
      <c r="EM43" s="190">
        <v>0</v>
      </c>
      <c r="EN43" s="190">
        <v>0</v>
      </c>
      <c r="EO43" s="190">
        <v>0</v>
      </c>
      <c r="EP43" s="190">
        <v>0</v>
      </c>
      <c r="EQ43" s="190">
        <v>0</v>
      </c>
      <c r="ER43" s="190">
        <v>0</v>
      </c>
      <c r="ES43" s="258">
        <v>0</v>
      </c>
      <c r="ET43" s="190">
        <v>0</v>
      </c>
      <c r="EU43" s="190">
        <v>0</v>
      </c>
      <c r="EV43" s="190">
        <v>0</v>
      </c>
      <c r="EW43" s="190">
        <v>0</v>
      </c>
      <c r="EX43" s="190">
        <v>0</v>
      </c>
      <c r="EY43" s="190">
        <v>0</v>
      </c>
      <c r="EZ43" s="190">
        <v>0</v>
      </c>
      <c r="FA43" s="190">
        <v>0</v>
      </c>
      <c r="FB43" s="190">
        <v>0</v>
      </c>
      <c r="FC43" s="190">
        <v>0</v>
      </c>
      <c r="FD43" s="190">
        <v>0</v>
      </c>
      <c r="FE43" s="190">
        <v>0</v>
      </c>
      <c r="FF43" s="190">
        <v>0</v>
      </c>
      <c r="FG43" s="190">
        <v>0</v>
      </c>
      <c r="FH43" s="190">
        <v>0</v>
      </c>
      <c r="FI43" s="190">
        <v>0</v>
      </c>
      <c r="FJ43" s="190">
        <v>0</v>
      </c>
      <c r="FK43" s="190">
        <v>0</v>
      </c>
      <c r="FL43" s="190">
        <v>0</v>
      </c>
      <c r="FM43" s="190">
        <v>0</v>
      </c>
      <c r="FN43" s="190">
        <v>0</v>
      </c>
      <c r="FO43" s="273">
        <v>0</v>
      </c>
      <c r="FP43" s="190">
        <v>0</v>
      </c>
      <c r="FQ43" s="190">
        <v>0</v>
      </c>
      <c r="FR43" s="190">
        <v>0</v>
      </c>
      <c r="FS43" s="190">
        <v>0</v>
      </c>
      <c r="FT43" s="190">
        <v>0</v>
      </c>
      <c r="FU43" s="190">
        <v>0</v>
      </c>
      <c r="FV43" s="190">
        <v>0</v>
      </c>
      <c r="FW43" s="190">
        <v>0</v>
      </c>
      <c r="FX43" s="190">
        <v>0</v>
      </c>
      <c r="FY43" s="190">
        <v>0</v>
      </c>
      <c r="FZ43" s="190">
        <v>0</v>
      </c>
      <c r="GA43" s="190">
        <v>0</v>
      </c>
      <c r="GB43" s="190">
        <v>0</v>
      </c>
      <c r="GC43" s="190">
        <v>0</v>
      </c>
      <c r="GD43" s="190">
        <v>0</v>
      </c>
      <c r="GE43" s="190">
        <v>0</v>
      </c>
      <c r="GF43" s="190">
        <v>0</v>
      </c>
      <c r="GG43" s="190">
        <v>0</v>
      </c>
      <c r="GH43" s="190">
        <v>0</v>
      </c>
      <c r="GI43" s="190">
        <v>0</v>
      </c>
      <c r="GJ43" s="258">
        <v>0</v>
      </c>
      <c r="GK43" s="190">
        <v>0</v>
      </c>
      <c r="GL43" s="190">
        <v>0</v>
      </c>
    </row>
    <row r="44" spans="1:194" x14ac:dyDescent="0.2">
      <c r="B44" s="181" t="s">
        <v>860</v>
      </c>
      <c r="C44" s="193"/>
      <c r="D44" s="258">
        <v>0</v>
      </c>
      <c r="E44" s="259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258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258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0">
        <v>0</v>
      </c>
      <c r="AU44" s="190">
        <v>0</v>
      </c>
      <c r="AV44" s="190">
        <v>0</v>
      </c>
      <c r="AW44" s="190">
        <v>0</v>
      </c>
      <c r="AX44" s="190">
        <v>0</v>
      </c>
      <c r="AY44" s="190">
        <v>0</v>
      </c>
      <c r="AZ44" s="190">
        <v>0</v>
      </c>
      <c r="BA44" s="190">
        <v>0</v>
      </c>
      <c r="BB44" s="190">
        <v>0</v>
      </c>
      <c r="BC44" s="190">
        <v>0</v>
      </c>
      <c r="BD44" s="190">
        <v>0</v>
      </c>
      <c r="BE44" s="190">
        <v>0</v>
      </c>
      <c r="BF44" s="190">
        <v>0</v>
      </c>
      <c r="BG44" s="190">
        <v>0</v>
      </c>
      <c r="BH44" s="190">
        <v>0</v>
      </c>
      <c r="BI44" s="190">
        <v>0</v>
      </c>
      <c r="BJ44" s="271">
        <v>0</v>
      </c>
      <c r="BK44" s="272">
        <v>0</v>
      </c>
      <c r="BL44" s="190">
        <v>0</v>
      </c>
      <c r="BM44" s="190">
        <v>0</v>
      </c>
      <c r="BN44" s="190">
        <v>0</v>
      </c>
      <c r="BO44" s="190">
        <v>0</v>
      </c>
      <c r="BP44" s="190">
        <v>0</v>
      </c>
      <c r="BQ44" s="190">
        <v>0</v>
      </c>
      <c r="BR44" s="190">
        <v>0</v>
      </c>
      <c r="BS44" s="190">
        <v>0</v>
      </c>
      <c r="BT44" s="190">
        <v>0</v>
      </c>
      <c r="BU44" s="190">
        <v>0</v>
      </c>
      <c r="BV44" s="190">
        <v>0</v>
      </c>
      <c r="BW44" s="190">
        <v>0</v>
      </c>
      <c r="BX44" s="190">
        <v>0</v>
      </c>
      <c r="BY44" s="190">
        <v>0</v>
      </c>
      <c r="BZ44" s="190">
        <v>0</v>
      </c>
      <c r="CA44" s="190">
        <v>0</v>
      </c>
      <c r="CB44" s="190">
        <v>0</v>
      </c>
      <c r="CC44" s="190">
        <v>0</v>
      </c>
      <c r="CD44" s="190">
        <v>0</v>
      </c>
      <c r="CE44" s="259">
        <v>0</v>
      </c>
      <c r="CF44" s="190">
        <v>0</v>
      </c>
      <c r="CG44" s="190">
        <v>0</v>
      </c>
      <c r="CH44" s="190">
        <v>0</v>
      </c>
      <c r="CI44" s="190">
        <v>0</v>
      </c>
      <c r="CJ44" s="190">
        <v>0</v>
      </c>
      <c r="CK44" s="190">
        <v>0</v>
      </c>
      <c r="CL44" s="190">
        <v>0</v>
      </c>
      <c r="CM44" s="190">
        <v>0</v>
      </c>
      <c r="CN44" s="190">
        <v>0</v>
      </c>
      <c r="CO44" s="190">
        <v>0</v>
      </c>
      <c r="CP44" s="190">
        <v>0</v>
      </c>
      <c r="CQ44" s="190">
        <v>0</v>
      </c>
      <c r="CR44" s="190">
        <v>0</v>
      </c>
      <c r="CS44" s="190">
        <v>0</v>
      </c>
      <c r="CT44" s="190">
        <v>0</v>
      </c>
      <c r="CU44" s="190">
        <v>0</v>
      </c>
      <c r="CV44" s="190">
        <v>0</v>
      </c>
      <c r="CW44" s="190">
        <v>0</v>
      </c>
      <c r="CX44" s="190">
        <v>0</v>
      </c>
      <c r="CY44" s="190">
        <v>0</v>
      </c>
      <c r="CZ44" s="190">
        <v>0</v>
      </c>
      <c r="DA44" s="190">
        <v>0</v>
      </c>
      <c r="DB44" s="259">
        <v>0</v>
      </c>
      <c r="DC44" s="190">
        <v>0</v>
      </c>
      <c r="DD44" s="190">
        <v>0</v>
      </c>
      <c r="DE44" s="190">
        <v>0</v>
      </c>
      <c r="DF44" s="190">
        <v>0</v>
      </c>
      <c r="DG44" s="190">
        <v>0</v>
      </c>
      <c r="DH44" s="190">
        <v>0</v>
      </c>
      <c r="DI44" s="190">
        <v>0</v>
      </c>
      <c r="DJ44" s="190">
        <v>0</v>
      </c>
      <c r="DK44" s="190">
        <v>0</v>
      </c>
      <c r="DL44" s="190">
        <v>0</v>
      </c>
      <c r="DM44" s="190">
        <v>0</v>
      </c>
      <c r="DN44" s="190">
        <v>0</v>
      </c>
      <c r="DO44" s="190">
        <v>0</v>
      </c>
      <c r="DP44" s="190">
        <v>0</v>
      </c>
      <c r="DQ44" s="190">
        <v>0</v>
      </c>
      <c r="DR44" s="190">
        <v>0</v>
      </c>
      <c r="DS44" s="190">
        <v>0</v>
      </c>
      <c r="DT44" s="190">
        <v>0</v>
      </c>
      <c r="DU44" s="190">
        <v>0</v>
      </c>
      <c r="DV44" s="190">
        <v>0</v>
      </c>
      <c r="DW44" s="190">
        <v>0</v>
      </c>
      <c r="DX44" s="226">
        <v>0</v>
      </c>
      <c r="DY44" s="190">
        <v>0</v>
      </c>
      <c r="DZ44" s="190">
        <v>0</v>
      </c>
      <c r="EA44" s="190">
        <v>0</v>
      </c>
      <c r="EB44" s="190">
        <v>0</v>
      </c>
      <c r="EC44" s="190">
        <v>0</v>
      </c>
      <c r="ED44" s="190">
        <v>0</v>
      </c>
      <c r="EE44" s="190">
        <v>0</v>
      </c>
      <c r="EF44" s="190">
        <v>0</v>
      </c>
      <c r="EG44" s="190">
        <v>0</v>
      </c>
      <c r="EH44" s="190">
        <v>0</v>
      </c>
      <c r="EI44" s="190">
        <v>0</v>
      </c>
      <c r="EJ44" s="190">
        <v>0</v>
      </c>
      <c r="EK44" s="190">
        <v>0</v>
      </c>
      <c r="EL44" s="190">
        <v>0</v>
      </c>
      <c r="EM44" s="190">
        <v>0</v>
      </c>
      <c r="EN44" s="190">
        <v>0</v>
      </c>
      <c r="EO44" s="190">
        <v>0</v>
      </c>
      <c r="EP44" s="190">
        <v>0</v>
      </c>
      <c r="EQ44" s="190">
        <v>0</v>
      </c>
      <c r="ER44" s="190">
        <v>0</v>
      </c>
      <c r="ES44" s="258">
        <v>0</v>
      </c>
      <c r="ET44" s="190">
        <v>0</v>
      </c>
      <c r="EU44" s="190">
        <v>0</v>
      </c>
      <c r="EV44" s="190">
        <v>0</v>
      </c>
      <c r="EW44" s="190">
        <v>0</v>
      </c>
      <c r="EX44" s="190">
        <v>0</v>
      </c>
      <c r="EY44" s="190">
        <v>0</v>
      </c>
      <c r="EZ44" s="190">
        <v>0</v>
      </c>
      <c r="FA44" s="190">
        <v>0</v>
      </c>
      <c r="FB44" s="190">
        <v>0</v>
      </c>
      <c r="FC44" s="190">
        <v>0</v>
      </c>
      <c r="FD44" s="190">
        <v>0</v>
      </c>
      <c r="FE44" s="190">
        <v>0</v>
      </c>
      <c r="FF44" s="190">
        <v>0</v>
      </c>
      <c r="FG44" s="190">
        <v>0</v>
      </c>
      <c r="FH44" s="190">
        <v>0</v>
      </c>
      <c r="FI44" s="190">
        <v>0</v>
      </c>
      <c r="FJ44" s="190">
        <v>0</v>
      </c>
      <c r="FK44" s="190">
        <v>0</v>
      </c>
      <c r="FL44" s="190">
        <v>0</v>
      </c>
      <c r="FM44" s="190">
        <v>0</v>
      </c>
      <c r="FN44" s="190">
        <v>0</v>
      </c>
      <c r="FO44" s="273">
        <v>0</v>
      </c>
      <c r="FP44" s="190">
        <v>0</v>
      </c>
      <c r="FQ44" s="190">
        <v>0</v>
      </c>
      <c r="FR44" s="190">
        <v>0</v>
      </c>
      <c r="FS44" s="190">
        <v>0</v>
      </c>
      <c r="FT44" s="190">
        <v>0</v>
      </c>
      <c r="FU44" s="190">
        <v>0</v>
      </c>
      <c r="FV44" s="190">
        <v>0</v>
      </c>
      <c r="FW44" s="190">
        <v>0</v>
      </c>
      <c r="FX44" s="190">
        <v>0</v>
      </c>
      <c r="FY44" s="190">
        <v>0</v>
      </c>
      <c r="FZ44" s="190">
        <v>0</v>
      </c>
      <c r="GA44" s="190">
        <v>0</v>
      </c>
      <c r="GB44" s="190">
        <v>0</v>
      </c>
      <c r="GC44" s="190">
        <v>0</v>
      </c>
      <c r="GD44" s="190">
        <v>0</v>
      </c>
      <c r="GE44" s="190">
        <v>0</v>
      </c>
      <c r="GF44" s="190">
        <v>0</v>
      </c>
      <c r="GG44" s="190">
        <v>0</v>
      </c>
      <c r="GH44" s="190">
        <v>0</v>
      </c>
      <c r="GI44" s="190">
        <v>0</v>
      </c>
      <c r="GJ44" s="258">
        <v>0</v>
      </c>
      <c r="GK44" s="190">
        <v>0</v>
      </c>
      <c r="GL44" s="190">
        <v>0</v>
      </c>
    </row>
    <row r="45" spans="1:194" ht="18.75" customHeight="1" x14ac:dyDescent="0.2">
      <c r="B45" s="178" t="s">
        <v>474</v>
      </c>
      <c r="D45" s="258">
        <v>0</v>
      </c>
      <c r="E45" s="259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258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190">
        <v>0</v>
      </c>
      <c r="AD45" s="190">
        <v>0</v>
      </c>
      <c r="AE45" s="190">
        <v>0</v>
      </c>
      <c r="AF45" s="190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258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0">
        <v>0</v>
      </c>
      <c r="AU45" s="190">
        <v>0</v>
      </c>
      <c r="AV45" s="190">
        <v>0</v>
      </c>
      <c r="AW45" s="190">
        <v>0</v>
      </c>
      <c r="AX45" s="190">
        <v>0</v>
      </c>
      <c r="AY45" s="190">
        <v>0</v>
      </c>
      <c r="AZ45" s="190">
        <v>0</v>
      </c>
      <c r="BA45" s="190">
        <v>0</v>
      </c>
      <c r="BB45" s="190">
        <v>0</v>
      </c>
      <c r="BC45" s="190">
        <v>0</v>
      </c>
      <c r="BD45" s="190">
        <v>0</v>
      </c>
      <c r="BE45" s="190">
        <v>0</v>
      </c>
      <c r="BF45" s="190">
        <v>0</v>
      </c>
      <c r="BG45" s="190">
        <v>0</v>
      </c>
      <c r="BH45" s="190">
        <v>0</v>
      </c>
      <c r="BI45" s="190">
        <v>0</v>
      </c>
      <c r="BJ45" s="271">
        <v>0</v>
      </c>
      <c r="BK45" s="272">
        <v>0</v>
      </c>
      <c r="BL45" s="190">
        <v>0</v>
      </c>
      <c r="BM45" s="190">
        <v>0</v>
      </c>
      <c r="BN45" s="190">
        <v>0</v>
      </c>
      <c r="BO45" s="190">
        <v>0</v>
      </c>
      <c r="BP45" s="190">
        <v>0</v>
      </c>
      <c r="BQ45" s="190">
        <v>0</v>
      </c>
      <c r="BR45" s="190">
        <v>0</v>
      </c>
      <c r="BS45" s="190">
        <v>0</v>
      </c>
      <c r="BT45" s="190">
        <v>0</v>
      </c>
      <c r="BU45" s="190">
        <v>0</v>
      </c>
      <c r="BV45" s="190">
        <v>0</v>
      </c>
      <c r="BW45" s="190">
        <v>0</v>
      </c>
      <c r="BX45" s="190">
        <v>0</v>
      </c>
      <c r="BY45" s="190">
        <v>0</v>
      </c>
      <c r="BZ45" s="190">
        <v>0</v>
      </c>
      <c r="CA45" s="190">
        <v>0</v>
      </c>
      <c r="CB45" s="190">
        <v>0</v>
      </c>
      <c r="CC45" s="190">
        <v>0</v>
      </c>
      <c r="CD45" s="190">
        <v>0</v>
      </c>
      <c r="CE45" s="259">
        <v>0</v>
      </c>
      <c r="CF45" s="190">
        <v>0</v>
      </c>
      <c r="CG45" s="190">
        <v>0</v>
      </c>
      <c r="CH45" s="190">
        <v>0</v>
      </c>
      <c r="CI45" s="190">
        <v>0</v>
      </c>
      <c r="CJ45" s="190">
        <v>0</v>
      </c>
      <c r="CK45" s="190">
        <v>0</v>
      </c>
      <c r="CL45" s="190">
        <v>0</v>
      </c>
      <c r="CM45" s="190">
        <v>0</v>
      </c>
      <c r="CN45" s="190">
        <v>0</v>
      </c>
      <c r="CO45" s="190">
        <v>0</v>
      </c>
      <c r="CP45" s="190">
        <v>0</v>
      </c>
      <c r="CQ45" s="190">
        <v>0</v>
      </c>
      <c r="CR45" s="190">
        <v>0</v>
      </c>
      <c r="CS45" s="190">
        <v>0</v>
      </c>
      <c r="CT45" s="190">
        <v>0</v>
      </c>
      <c r="CU45" s="190">
        <v>0</v>
      </c>
      <c r="CV45" s="190">
        <v>0</v>
      </c>
      <c r="CW45" s="190">
        <v>0</v>
      </c>
      <c r="CX45" s="190">
        <v>0</v>
      </c>
      <c r="CY45" s="190">
        <v>0</v>
      </c>
      <c r="CZ45" s="190">
        <v>0</v>
      </c>
      <c r="DA45" s="190">
        <v>0</v>
      </c>
      <c r="DB45" s="259">
        <v>0</v>
      </c>
      <c r="DC45" s="190">
        <v>0</v>
      </c>
      <c r="DD45" s="190">
        <v>0</v>
      </c>
      <c r="DE45" s="190">
        <v>0</v>
      </c>
      <c r="DF45" s="190">
        <v>0</v>
      </c>
      <c r="DG45" s="190">
        <v>0</v>
      </c>
      <c r="DH45" s="190">
        <v>0</v>
      </c>
      <c r="DI45" s="190">
        <v>0</v>
      </c>
      <c r="DJ45" s="190">
        <v>0</v>
      </c>
      <c r="DK45" s="190">
        <v>0</v>
      </c>
      <c r="DL45" s="190">
        <v>0</v>
      </c>
      <c r="DM45" s="190">
        <v>0</v>
      </c>
      <c r="DN45" s="190">
        <v>0</v>
      </c>
      <c r="DO45" s="190">
        <v>0</v>
      </c>
      <c r="DP45" s="190">
        <v>0</v>
      </c>
      <c r="DQ45" s="190">
        <v>0</v>
      </c>
      <c r="DR45" s="190">
        <v>0</v>
      </c>
      <c r="DS45" s="190">
        <v>0</v>
      </c>
      <c r="DT45" s="190">
        <v>0</v>
      </c>
      <c r="DU45" s="190">
        <v>0</v>
      </c>
      <c r="DV45" s="190">
        <v>0</v>
      </c>
      <c r="DW45" s="190">
        <v>0</v>
      </c>
      <c r="DX45" s="226">
        <v>0</v>
      </c>
      <c r="DY45" s="190">
        <v>0</v>
      </c>
      <c r="DZ45" s="190">
        <v>0</v>
      </c>
      <c r="EA45" s="190">
        <v>0</v>
      </c>
      <c r="EB45" s="190">
        <v>0</v>
      </c>
      <c r="EC45" s="190">
        <v>0</v>
      </c>
      <c r="ED45" s="190">
        <v>0</v>
      </c>
      <c r="EE45" s="190">
        <v>0</v>
      </c>
      <c r="EF45" s="190">
        <v>0</v>
      </c>
      <c r="EG45" s="190">
        <v>0</v>
      </c>
      <c r="EH45" s="190">
        <v>0</v>
      </c>
      <c r="EI45" s="190">
        <v>0</v>
      </c>
      <c r="EJ45" s="190">
        <v>0</v>
      </c>
      <c r="EK45" s="190">
        <v>0</v>
      </c>
      <c r="EL45" s="190">
        <v>0</v>
      </c>
      <c r="EM45" s="190">
        <v>0</v>
      </c>
      <c r="EN45" s="190">
        <v>0</v>
      </c>
      <c r="EO45" s="190">
        <v>0</v>
      </c>
      <c r="EP45" s="190">
        <v>0</v>
      </c>
      <c r="EQ45" s="190">
        <v>0</v>
      </c>
      <c r="ER45" s="190">
        <v>0</v>
      </c>
      <c r="ES45" s="258">
        <v>0</v>
      </c>
      <c r="ET45" s="190">
        <v>0</v>
      </c>
      <c r="EU45" s="190">
        <v>0</v>
      </c>
      <c r="EV45" s="190">
        <v>0</v>
      </c>
      <c r="EW45" s="190">
        <v>0</v>
      </c>
      <c r="EX45" s="190">
        <v>0</v>
      </c>
      <c r="EY45" s="190">
        <v>0</v>
      </c>
      <c r="EZ45" s="190">
        <v>0</v>
      </c>
      <c r="FA45" s="190">
        <v>0</v>
      </c>
      <c r="FB45" s="190">
        <v>0</v>
      </c>
      <c r="FC45" s="190">
        <v>0</v>
      </c>
      <c r="FD45" s="190">
        <v>0</v>
      </c>
      <c r="FE45" s="190">
        <v>0</v>
      </c>
      <c r="FF45" s="190">
        <v>0</v>
      </c>
      <c r="FG45" s="190">
        <v>0</v>
      </c>
      <c r="FH45" s="190">
        <v>0</v>
      </c>
      <c r="FI45" s="190">
        <v>0</v>
      </c>
      <c r="FJ45" s="190">
        <v>0</v>
      </c>
      <c r="FK45" s="190">
        <v>0</v>
      </c>
      <c r="FL45" s="190">
        <v>0</v>
      </c>
      <c r="FM45" s="190">
        <v>0</v>
      </c>
      <c r="FN45" s="190">
        <v>0</v>
      </c>
      <c r="FO45" s="273">
        <v>0</v>
      </c>
      <c r="FP45" s="190">
        <v>0</v>
      </c>
      <c r="FQ45" s="190">
        <v>0</v>
      </c>
      <c r="FR45" s="190">
        <v>0</v>
      </c>
      <c r="FS45" s="190">
        <v>0</v>
      </c>
      <c r="FT45" s="190">
        <v>0</v>
      </c>
      <c r="FU45" s="190">
        <v>0</v>
      </c>
      <c r="FV45" s="190">
        <v>0</v>
      </c>
      <c r="FW45" s="190">
        <v>0</v>
      </c>
      <c r="FX45" s="190">
        <v>0</v>
      </c>
      <c r="FY45" s="190">
        <v>0</v>
      </c>
      <c r="FZ45" s="190">
        <v>0</v>
      </c>
      <c r="GA45" s="190">
        <v>0</v>
      </c>
      <c r="GB45" s="190">
        <v>0</v>
      </c>
      <c r="GC45" s="190">
        <v>0</v>
      </c>
      <c r="GD45" s="190">
        <v>0</v>
      </c>
      <c r="GE45" s="190">
        <v>0</v>
      </c>
      <c r="GF45" s="190">
        <v>0</v>
      </c>
      <c r="GG45" s="190">
        <v>0</v>
      </c>
      <c r="GH45" s="190">
        <v>0</v>
      </c>
      <c r="GI45" s="190">
        <v>0</v>
      </c>
      <c r="GJ45" s="258">
        <v>0</v>
      </c>
      <c r="GK45" s="190">
        <v>0</v>
      </c>
      <c r="GL45" s="190">
        <v>0</v>
      </c>
    </row>
    <row r="46" spans="1:194" ht="21.2" customHeight="1" x14ac:dyDescent="0.2">
      <c r="A46" s="184" t="s">
        <v>475</v>
      </c>
      <c r="B46" s="185"/>
      <c r="C46" s="185"/>
      <c r="D46" s="274">
        <f>SUM(D39:D45)</f>
        <v>0</v>
      </c>
      <c r="E46" s="275">
        <v>0</v>
      </c>
      <c r="F46" s="194">
        <v>0</v>
      </c>
      <c r="G46" s="194">
        <f>SUM(G39:G45)</f>
        <v>0</v>
      </c>
      <c r="H46" s="194">
        <f>SUM(H39:H45)</f>
        <v>0</v>
      </c>
      <c r="I46" s="194">
        <f>SUM(I39:I45)</f>
        <v>0</v>
      </c>
      <c r="J46" s="194">
        <f>SUM(J39:J45)</f>
        <v>0</v>
      </c>
      <c r="K46" s="194">
        <f t="shared" ref="K46:BV46" si="14">SUM(K39:K45)</f>
        <v>0</v>
      </c>
      <c r="L46" s="194">
        <f t="shared" si="14"/>
        <v>0</v>
      </c>
      <c r="M46" s="194">
        <f t="shared" si="14"/>
        <v>0</v>
      </c>
      <c r="N46" s="194">
        <f t="shared" si="14"/>
        <v>0</v>
      </c>
      <c r="O46" s="194">
        <f t="shared" si="14"/>
        <v>0</v>
      </c>
      <c r="P46" s="194">
        <f t="shared" si="14"/>
        <v>0</v>
      </c>
      <c r="Q46" s="274">
        <f t="shared" si="14"/>
        <v>0</v>
      </c>
      <c r="R46" s="194">
        <f t="shared" si="14"/>
        <v>0</v>
      </c>
      <c r="S46" s="194">
        <f t="shared" si="14"/>
        <v>0</v>
      </c>
      <c r="T46" s="194">
        <f t="shared" si="14"/>
        <v>0</v>
      </c>
      <c r="U46" s="194">
        <f t="shared" si="14"/>
        <v>0</v>
      </c>
      <c r="V46" s="194">
        <f t="shared" si="14"/>
        <v>0</v>
      </c>
      <c r="W46" s="194">
        <f t="shared" si="14"/>
        <v>0</v>
      </c>
      <c r="X46" s="194">
        <f t="shared" si="14"/>
        <v>0</v>
      </c>
      <c r="Y46" s="194">
        <f t="shared" si="14"/>
        <v>0</v>
      </c>
      <c r="Z46" s="194">
        <f t="shared" si="14"/>
        <v>0</v>
      </c>
      <c r="AA46" s="194">
        <f t="shared" si="14"/>
        <v>0</v>
      </c>
      <c r="AB46" s="194">
        <f t="shared" si="14"/>
        <v>0</v>
      </c>
      <c r="AC46" s="194">
        <f t="shared" si="14"/>
        <v>0</v>
      </c>
      <c r="AD46" s="194">
        <f t="shared" si="14"/>
        <v>0</v>
      </c>
      <c r="AE46" s="194">
        <f t="shared" si="14"/>
        <v>0</v>
      </c>
      <c r="AF46" s="194">
        <f t="shared" si="14"/>
        <v>0</v>
      </c>
      <c r="AG46" s="194">
        <f t="shared" si="14"/>
        <v>0</v>
      </c>
      <c r="AH46" s="194">
        <f t="shared" si="14"/>
        <v>0</v>
      </c>
      <c r="AI46" s="194">
        <f t="shared" si="14"/>
        <v>0</v>
      </c>
      <c r="AJ46" s="194">
        <f t="shared" si="14"/>
        <v>0</v>
      </c>
      <c r="AK46" s="194">
        <f t="shared" si="14"/>
        <v>0</v>
      </c>
      <c r="AL46" s="194">
        <f t="shared" si="14"/>
        <v>0</v>
      </c>
      <c r="AM46" s="274">
        <f>SUM(AM39:AM45)</f>
        <v>0</v>
      </c>
      <c r="AN46" s="194">
        <f t="shared" si="14"/>
        <v>0</v>
      </c>
      <c r="AO46" s="194">
        <f t="shared" si="14"/>
        <v>0</v>
      </c>
      <c r="AP46" s="194">
        <f t="shared" si="14"/>
        <v>0</v>
      </c>
      <c r="AQ46" s="194">
        <f t="shared" si="14"/>
        <v>0</v>
      </c>
      <c r="AR46" s="194">
        <f t="shared" si="14"/>
        <v>0</v>
      </c>
      <c r="AS46" s="194">
        <f t="shared" si="14"/>
        <v>0</v>
      </c>
      <c r="AT46" s="194">
        <f t="shared" si="14"/>
        <v>0</v>
      </c>
      <c r="AU46" s="194">
        <f t="shared" si="14"/>
        <v>0</v>
      </c>
      <c r="AV46" s="194">
        <f t="shared" si="14"/>
        <v>0</v>
      </c>
      <c r="AW46" s="194">
        <f t="shared" si="14"/>
        <v>0</v>
      </c>
      <c r="AX46" s="194">
        <f t="shared" si="14"/>
        <v>0</v>
      </c>
      <c r="AY46" s="194">
        <f t="shared" si="14"/>
        <v>0</v>
      </c>
      <c r="AZ46" s="194">
        <v>0</v>
      </c>
      <c r="BA46" s="194">
        <f t="shared" si="14"/>
        <v>0</v>
      </c>
      <c r="BB46" s="194">
        <f t="shared" si="14"/>
        <v>0</v>
      </c>
      <c r="BC46" s="194">
        <f t="shared" si="14"/>
        <v>0</v>
      </c>
      <c r="BD46" s="194">
        <f t="shared" si="14"/>
        <v>0</v>
      </c>
      <c r="BE46" s="194">
        <f t="shared" si="14"/>
        <v>0</v>
      </c>
      <c r="BF46" s="194">
        <f t="shared" si="14"/>
        <v>0</v>
      </c>
      <c r="BG46" s="194">
        <f t="shared" si="14"/>
        <v>0</v>
      </c>
      <c r="BH46" s="194">
        <f t="shared" si="14"/>
        <v>0</v>
      </c>
      <c r="BI46" s="194">
        <f t="shared" si="14"/>
        <v>0</v>
      </c>
      <c r="BJ46" s="276">
        <v>0</v>
      </c>
      <c r="BK46" s="277">
        <f t="shared" si="14"/>
        <v>0</v>
      </c>
      <c r="BL46" s="194">
        <f t="shared" si="14"/>
        <v>0</v>
      </c>
      <c r="BM46" s="194">
        <f t="shared" si="14"/>
        <v>0</v>
      </c>
      <c r="BN46" s="194">
        <f t="shared" si="14"/>
        <v>0</v>
      </c>
      <c r="BO46" s="194">
        <f t="shared" si="14"/>
        <v>0</v>
      </c>
      <c r="BP46" s="194">
        <f t="shared" si="14"/>
        <v>0</v>
      </c>
      <c r="BQ46" s="194">
        <f t="shared" si="14"/>
        <v>0</v>
      </c>
      <c r="BR46" s="194">
        <f t="shared" si="14"/>
        <v>0</v>
      </c>
      <c r="BS46" s="194">
        <f t="shared" si="14"/>
        <v>0</v>
      </c>
      <c r="BT46" s="194">
        <f t="shared" si="14"/>
        <v>0</v>
      </c>
      <c r="BU46" s="194">
        <f t="shared" si="14"/>
        <v>0</v>
      </c>
      <c r="BV46" s="194">
        <f t="shared" si="14"/>
        <v>0</v>
      </c>
      <c r="BW46" s="194">
        <f t="shared" ref="BW46:FT46" si="15">SUM(BW39:BW45)</f>
        <v>0</v>
      </c>
      <c r="BX46" s="194">
        <f t="shared" si="15"/>
        <v>0</v>
      </c>
      <c r="BY46" s="194">
        <f t="shared" si="15"/>
        <v>0</v>
      </c>
      <c r="BZ46" s="194">
        <f t="shared" si="15"/>
        <v>0</v>
      </c>
      <c r="CA46" s="194">
        <f t="shared" si="15"/>
        <v>0</v>
      </c>
      <c r="CB46" s="194">
        <f t="shared" si="15"/>
        <v>0</v>
      </c>
      <c r="CC46" s="194">
        <f t="shared" si="15"/>
        <v>0</v>
      </c>
      <c r="CD46" s="194">
        <f t="shared" si="15"/>
        <v>0</v>
      </c>
      <c r="CE46" s="275">
        <v>0</v>
      </c>
      <c r="CF46" s="194">
        <f t="shared" si="15"/>
        <v>0</v>
      </c>
      <c r="CG46" s="194">
        <f t="shared" si="15"/>
        <v>0</v>
      </c>
      <c r="CH46" s="194">
        <f t="shared" si="15"/>
        <v>0</v>
      </c>
      <c r="CI46" s="194">
        <f t="shared" si="15"/>
        <v>0</v>
      </c>
      <c r="CJ46" s="194">
        <f t="shared" si="15"/>
        <v>0</v>
      </c>
      <c r="CK46" s="194">
        <f t="shared" si="15"/>
        <v>0</v>
      </c>
      <c r="CL46" s="194">
        <f t="shared" si="15"/>
        <v>0</v>
      </c>
      <c r="CM46" s="194">
        <f t="shared" si="15"/>
        <v>0</v>
      </c>
      <c r="CN46" s="194">
        <f t="shared" si="15"/>
        <v>0</v>
      </c>
      <c r="CO46" s="194">
        <f t="shared" si="15"/>
        <v>0</v>
      </c>
      <c r="CP46" s="194">
        <f t="shared" si="15"/>
        <v>0</v>
      </c>
      <c r="CQ46" s="194">
        <f t="shared" si="15"/>
        <v>0</v>
      </c>
      <c r="CR46" s="194">
        <f t="shared" si="15"/>
        <v>0</v>
      </c>
      <c r="CS46" s="194">
        <f t="shared" si="15"/>
        <v>0</v>
      </c>
      <c r="CT46" s="194">
        <f t="shared" si="15"/>
        <v>0</v>
      </c>
      <c r="CU46" s="194">
        <f t="shared" si="15"/>
        <v>0</v>
      </c>
      <c r="CV46" s="194">
        <f t="shared" si="15"/>
        <v>0</v>
      </c>
      <c r="CW46" s="194">
        <f t="shared" si="15"/>
        <v>0</v>
      </c>
      <c r="CX46" s="194">
        <f t="shared" si="15"/>
        <v>0</v>
      </c>
      <c r="CY46" s="194">
        <f t="shared" si="15"/>
        <v>0</v>
      </c>
      <c r="CZ46" s="194">
        <f t="shared" si="15"/>
        <v>0</v>
      </c>
      <c r="DA46" s="194">
        <f t="shared" si="15"/>
        <v>0</v>
      </c>
      <c r="DB46" s="275">
        <f t="shared" si="15"/>
        <v>0</v>
      </c>
      <c r="DC46" s="194">
        <f t="shared" si="15"/>
        <v>0</v>
      </c>
      <c r="DD46" s="194">
        <f t="shared" si="15"/>
        <v>0</v>
      </c>
      <c r="DE46" s="194">
        <f t="shared" si="15"/>
        <v>0</v>
      </c>
      <c r="DF46" s="194">
        <f t="shared" si="15"/>
        <v>0</v>
      </c>
      <c r="DG46" s="194">
        <f t="shared" si="15"/>
        <v>0</v>
      </c>
      <c r="DH46" s="194">
        <f t="shared" si="15"/>
        <v>0</v>
      </c>
      <c r="DI46" s="194">
        <f t="shared" si="15"/>
        <v>0</v>
      </c>
      <c r="DJ46" s="194">
        <f t="shared" si="15"/>
        <v>0</v>
      </c>
      <c r="DK46" s="194">
        <f t="shared" si="15"/>
        <v>0</v>
      </c>
      <c r="DL46" s="194">
        <f t="shared" si="15"/>
        <v>0</v>
      </c>
      <c r="DM46" s="194">
        <f t="shared" si="15"/>
        <v>0</v>
      </c>
      <c r="DN46" s="194">
        <f t="shared" si="15"/>
        <v>0</v>
      </c>
      <c r="DO46" s="194">
        <f t="shared" si="15"/>
        <v>0</v>
      </c>
      <c r="DP46" s="194">
        <f t="shared" si="15"/>
        <v>0</v>
      </c>
      <c r="DQ46" s="194">
        <f t="shared" si="15"/>
        <v>0</v>
      </c>
      <c r="DR46" s="194">
        <f t="shared" si="15"/>
        <v>0</v>
      </c>
      <c r="DS46" s="194">
        <f t="shared" si="15"/>
        <v>0</v>
      </c>
      <c r="DT46" s="194">
        <f t="shared" si="15"/>
        <v>0</v>
      </c>
      <c r="DU46" s="194">
        <f t="shared" si="15"/>
        <v>0</v>
      </c>
      <c r="DV46" s="194">
        <f t="shared" si="15"/>
        <v>0</v>
      </c>
      <c r="DW46" s="194">
        <f t="shared" si="15"/>
        <v>0</v>
      </c>
      <c r="DX46" s="275">
        <f t="shared" si="15"/>
        <v>0</v>
      </c>
      <c r="DY46" s="194">
        <f t="shared" si="15"/>
        <v>0</v>
      </c>
      <c r="DZ46" s="194">
        <f t="shared" si="15"/>
        <v>0</v>
      </c>
      <c r="EA46" s="194">
        <f t="shared" si="15"/>
        <v>0</v>
      </c>
      <c r="EB46" s="194">
        <f t="shared" si="15"/>
        <v>0</v>
      </c>
      <c r="EC46" s="194">
        <f t="shared" si="15"/>
        <v>0</v>
      </c>
      <c r="ED46" s="194">
        <f t="shared" si="15"/>
        <v>0</v>
      </c>
      <c r="EE46" s="194">
        <f t="shared" si="15"/>
        <v>0</v>
      </c>
      <c r="EF46" s="194">
        <f t="shared" si="15"/>
        <v>0</v>
      </c>
      <c r="EG46" s="194">
        <f t="shared" si="15"/>
        <v>0</v>
      </c>
      <c r="EH46" s="194">
        <f t="shared" si="15"/>
        <v>0</v>
      </c>
      <c r="EI46" s="194">
        <f t="shared" si="15"/>
        <v>0</v>
      </c>
      <c r="EJ46" s="194">
        <f t="shared" si="15"/>
        <v>0</v>
      </c>
      <c r="EK46" s="194">
        <f t="shared" si="15"/>
        <v>0</v>
      </c>
      <c r="EL46" s="194">
        <f t="shared" si="15"/>
        <v>0</v>
      </c>
      <c r="EM46" s="194">
        <f t="shared" si="15"/>
        <v>0</v>
      </c>
      <c r="EN46" s="194">
        <f t="shared" si="15"/>
        <v>0</v>
      </c>
      <c r="EO46" s="194">
        <f t="shared" si="15"/>
        <v>0</v>
      </c>
      <c r="EP46" s="194">
        <f t="shared" si="15"/>
        <v>0</v>
      </c>
      <c r="EQ46" s="194">
        <f t="shared" si="15"/>
        <v>0</v>
      </c>
      <c r="ER46" s="194">
        <f t="shared" si="15"/>
        <v>0</v>
      </c>
      <c r="ES46" s="274">
        <f t="shared" si="15"/>
        <v>0</v>
      </c>
      <c r="ET46" s="194">
        <f t="shared" si="15"/>
        <v>0</v>
      </c>
      <c r="EU46" s="194">
        <f t="shared" si="15"/>
        <v>0</v>
      </c>
      <c r="EV46" s="194">
        <f t="shared" si="15"/>
        <v>0</v>
      </c>
      <c r="EW46" s="194">
        <f t="shared" si="15"/>
        <v>0</v>
      </c>
      <c r="EX46" s="194">
        <f t="shared" si="15"/>
        <v>0</v>
      </c>
      <c r="EY46" s="194">
        <f t="shared" si="15"/>
        <v>0</v>
      </c>
      <c r="EZ46" s="194">
        <f t="shared" si="15"/>
        <v>0</v>
      </c>
      <c r="FA46" s="194">
        <f t="shared" si="15"/>
        <v>0</v>
      </c>
      <c r="FB46" s="194">
        <f t="shared" si="15"/>
        <v>0</v>
      </c>
      <c r="FC46" s="194">
        <f t="shared" si="15"/>
        <v>0</v>
      </c>
      <c r="FD46" s="194">
        <f t="shared" si="15"/>
        <v>0</v>
      </c>
      <c r="FE46" s="194">
        <f t="shared" si="15"/>
        <v>0</v>
      </c>
      <c r="FF46" s="194">
        <f t="shared" si="15"/>
        <v>0</v>
      </c>
      <c r="FG46" s="194">
        <f t="shared" si="15"/>
        <v>0</v>
      </c>
      <c r="FH46" s="194">
        <f t="shared" si="15"/>
        <v>0</v>
      </c>
      <c r="FI46" s="194">
        <f t="shared" si="15"/>
        <v>0</v>
      </c>
      <c r="FJ46" s="194">
        <f t="shared" si="15"/>
        <v>0</v>
      </c>
      <c r="FK46" s="194">
        <f t="shared" si="15"/>
        <v>0</v>
      </c>
      <c r="FL46" s="194">
        <f t="shared" si="15"/>
        <v>0</v>
      </c>
      <c r="FM46" s="194">
        <f t="shared" si="15"/>
        <v>0</v>
      </c>
      <c r="FN46" s="194">
        <f t="shared" si="15"/>
        <v>0</v>
      </c>
      <c r="FO46" s="278">
        <f t="shared" si="15"/>
        <v>0</v>
      </c>
      <c r="FP46" s="194">
        <f t="shared" si="15"/>
        <v>0</v>
      </c>
      <c r="FQ46" s="194">
        <f t="shared" si="15"/>
        <v>0</v>
      </c>
      <c r="FR46" s="194">
        <f t="shared" si="15"/>
        <v>0</v>
      </c>
      <c r="FS46" s="194">
        <f t="shared" si="15"/>
        <v>0</v>
      </c>
      <c r="FT46" s="194">
        <f t="shared" si="15"/>
        <v>0</v>
      </c>
      <c r="FU46" s="194">
        <f>SUM(FU39:FU45)</f>
        <v>0</v>
      </c>
      <c r="FV46" s="194">
        <f>SUM(FV39:FV45)</f>
        <v>0</v>
      </c>
      <c r="FW46" s="194">
        <f>SUM(FW39:FW45)</f>
        <v>0</v>
      </c>
      <c r="FX46" s="194">
        <f>SUM(FX39:FX45)</f>
        <v>0</v>
      </c>
      <c r="FY46" s="194">
        <v>0</v>
      </c>
      <c r="FZ46" s="194">
        <f t="shared" ref="FZ46:GE46" si="16">SUM(FZ39:FZ45)</f>
        <v>0</v>
      </c>
      <c r="GA46" s="194">
        <f t="shared" si="16"/>
        <v>0</v>
      </c>
      <c r="GB46" s="194">
        <f t="shared" si="16"/>
        <v>0</v>
      </c>
      <c r="GC46" s="194">
        <f t="shared" si="16"/>
        <v>0</v>
      </c>
      <c r="GD46" s="194">
        <f t="shared" si="16"/>
        <v>0</v>
      </c>
      <c r="GE46" s="194">
        <f t="shared" si="16"/>
        <v>0</v>
      </c>
      <c r="GF46" s="194">
        <v>0</v>
      </c>
      <c r="GG46" s="194">
        <f t="shared" ref="GG46:GL46" si="17">SUM(GG39:GG45)</f>
        <v>0</v>
      </c>
      <c r="GH46" s="194">
        <f t="shared" si="17"/>
        <v>0</v>
      </c>
      <c r="GI46" s="194">
        <f t="shared" si="17"/>
        <v>0</v>
      </c>
      <c r="GJ46" s="274">
        <f t="shared" si="17"/>
        <v>0</v>
      </c>
      <c r="GK46" s="194">
        <f t="shared" si="17"/>
        <v>0</v>
      </c>
      <c r="GL46" s="194">
        <f t="shared" si="17"/>
        <v>0</v>
      </c>
    </row>
    <row r="47" spans="1:194" ht="15" customHeight="1" x14ac:dyDescent="0.2">
      <c r="D47" s="230"/>
      <c r="E47" s="231"/>
      <c r="F47" s="205"/>
      <c r="G47" s="205"/>
      <c r="H47" s="205"/>
      <c r="AM47" s="230"/>
      <c r="CE47" s="219"/>
      <c r="DB47" s="219"/>
      <c r="DX47" s="259"/>
      <c r="ES47" s="220"/>
      <c r="FO47" s="221"/>
    </row>
    <row r="48" spans="1:194" ht="21.2" customHeight="1" x14ac:dyDescent="0.2">
      <c r="A48" s="184" t="s">
        <v>476</v>
      </c>
      <c r="B48" s="185"/>
      <c r="C48" s="185"/>
      <c r="D48" s="250">
        <f>D36+D46</f>
        <v>400586734.37</v>
      </c>
      <c r="E48" s="251">
        <v>421918330.21000004</v>
      </c>
      <c r="F48" s="265">
        <f>SUM(F36:F46)</f>
        <v>377947233.90000004</v>
      </c>
      <c r="G48" s="265">
        <f t="shared" ref="G48:BR48" si="18">G46+G36</f>
        <v>395961723.42000002</v>
      </c>
      <c r="H48" s="265">
        <f t="shared" si="18"/>
        <v>455492918.49000001</v>
      </c>
      <c r="I48" s="204">
        <f t="shared" si="18"/>
        <v>464017614.34000009</v>
      </c>
      <c r="J48" s="199">
        <f t="shared" si="18"/>
        <v>450651102.35000002</v>
      </c>
      <c r="K48" s="199">
        <f t="shared" si="18"/>
        <v>448429000.05000001</v>
      </c>
      <c r="L48" s="199">
        <f t="shared" si="18"/>
        <v>463197869.22000003</v>
      </c>
      <c r="M48" s="199">
        <f t="shared" si="18"/>
        <v>463836046.42000002</v>
      </c>
      <c r="N48" s="199">
        <f t="shared" si="18"/>
        <v>451885198.89999998</v>
      </c>
      <c r="O48" s="199">
        <f t="shared" si="18"/>
        <v>470712944.71000004</v>
      </c>
      <c r="P48" s="199">
        <f t="shared" si="18"/>
        <v>461632925.6400001</v>
      </c>
      <c r="Q48" s="279">
        <f t="shared" si="18"/>
        <v>476673613.14000005</v>
      </c>
      <c r="R48" s="199">
        <f t="shared" si="18"/>
        <v>428050133.62</v>
      </c>
      <c r="S48" s="199">
        <f t="shared" si="18"/>
        <v>470862812.30000001</v>
      </c>
      <c r="T48" s="199">
        <f t="shared" si="18"/>
        <v>443889078.82000005</v>
      </c>
      <c r="U48" s="199">
        <f t="shared" si="18"/>
        <v>517790561.79000008</v>
      </c>
      <c r="V48" s="199">
        <f t="shared" si="18"/>
        <v>506658922.07000005</v>
      </c>
      <c r="W48" s="199">
        <f t="shared" si="18"/>
        <v>486993325.35000008</v>
      </c>
      <c r="X48" s="199">
        <f t="shared" si="18"/>
        <v>492234122.99000001</v>
      </c>
      <c r="Y48" s="199">
        <f t="shared" si="18"/>
        <v>482581964.22000003</v>
      </c>
      <c r="Z48" s="199">
        <f t="shared" si="18"/>
        <v>476816493.70000005</v>
      </c>
      <c r="AA48" s="199">
        <f t="shared" si="18"/>
        <v>488770262.62000012</v>
      </c>
      <c r="AB48" s="199">
        <f t="shared" si="18"/>
        <v>478376080.61000001</v>
      </c>
      <c r="AC48" s="199">
        <f t="shared" si="18"/>
        <v>477743649.62</v>
      </c>
      <c r="AD48" s="199">
        <f t="shared" si="18"/>
        <v>469576800.39000005</v>
      </c>
      <c r="AE48" s="199">
        <f t="shared" si="18"/>
        <v>466817432.80000001</v>
      </c>
      <c r="AF48" s="199">
        <f t="shared" si="18"/>
        <v>496090115.73000002</v>
      </c>
      <c r="AG48" s="199">
        <f t="shared" si="18"/>
        <v>464795552.49000007</v>
      </c>
      <c r="AH48" s="199">
        <f t="shared" si="18"/>
        <v>478904567.40000004</v>
      </c>
      <c r="AI48" s="199">
        <f t="shared" si="18"/>
        <v>472017655.31000012</v>
      </c>
      <c r="AJ48" s="199">
        <f t="shared" si="18"/>
        <v>488481031.47000003</v>
      </c>
      <c r="AK48" s="199">
        <f t="shared" si="18"/>
        <v>480712253.85000002</v>
      </c>
      <c r="AL48" s="199">
        <f t="shared" si="18"/>
        <v>509351792.05000007</v>
      </c>
      <c r="AM48" s="199">
        <f t="shared" si="18"/>
        <v>489788887.53999996</v>
      </c>
      <c r="AN48" s="199">
        <f t="shared" si="18"/>
        <v>493040344.53999996</v>
      </c>
      <c r="AO48" s="199">
        <f t="shared" si="18"/>
        <v>827413114.48000002</v>
      </c>
      <c r="AP48" s="199">
        <f t="shared" si="18"/>
        <v>831834945.02999997</v>
      </c>
      <c r="AQ48" s="199">
        <f t="shared" si="18"/>
        <v>821730501.11999989</v>
      </c>
      <c r="AR48" s="199">
        <f t="shared" si="18"/>
        <v>767934811.28000021</v>
      </c>
      <c r="AS48" s="199">
        <f t="shared" si="18"/>
        <v>749533395.45000005</v>
      </c>
      <c r="AT48" s="199">
        <f t="shared" si="18"/>
        <v>854693311.80000019</v>
      </c>
      <c r="AU48" s="199">
        <f t="shared" si="18"/>
        <v>869006195.34000015</v>
      </c>
      <c r="AV48" s="199">
        <f t="shared" si="18"/>
        <v>783186764.47000003</v>
      </c>
      <c r="AW48" s="199">
        <f t="shared" si="18"/>
        <v>799937793.09000015</v>
      </c>
      <c r="AX48" s="199">
        <f t="shared" si="18"/>
        <v>795013320.81000006</v>
      </c>
      <c r="AY48" s="199">
        <f t="shared" si="18"/>
        <v>782087602.18000007</v>
      </c>
      <c r="AZ48" s="199">
        <f t="shared" si="18"/>
        <v>787730167.48000002</v>
      </c>
      <c r="BA48" s="199">
        <f t="shared" si="18"/>
        <v>764907689.73000002</v>
      </c>
      <c r="BB48" s="199">
        <f t="shared" si="18"/>
        <v>772372341.7099998</v>
      </c>
      <c r="BC48" s="199">
        <f t="shared" si="18"/>
        <v>777807522.06000006</v>
      </c>
      <c r="BD48" s="199">
        <f t="shared" si="18"/>
        <v>761966864.04000008</v>
      </c>
      <c r="BE48" s="199">
        <f t="shared" si="18"/>
        <v>756355633.5</v>
      </c>
      <c r="BF48" s="199">
        <f t="shared" si="18"/>
        <v>732312265.37000012</v>
      </c>
      <c r="BG48" s="199">
        <f t="shared" si="18"/>
        <v>742809394.76999998</v>
      </c>
      <c r="BH48" s="199">
        <f t="shared" si="18"/>
        <v>765542076.50999999</v>
      </c>
      <c r="BI48" s="265">
        <f t="shared" si="18"/>
        <v>762874288.40999997</v>
      </c>
      <c r="BJ48" s="251">
        <f t="shared" si="18"/>
        <v>741960357.67000008</v>
      </c>
      <c r="BK48" s="204">
        <f t="shared" si="18"/>
        <v>718643714.4000001</v>
      </c>
      <c r="BL48" s="199">
        <f t="shared" si="18"/>
        <v>747674660.29999995</v>
      </c>
      <c r="BM48" s="199">
        <f t="shared" si="18"/>
        <v>723708456.36000013</v>
      </c>
      <c r="BN48" s="199">
        <f t="shared" si="18"/>
        <v>717827008.12000012</v>
      </c>
      <c r="BO48" s="199">
        <f t="shared" si="18"/>
        <v>707697051.6400001</v>
      </c>
      <c r="BP48" s="199">
        <f t="shared" si="18"/>
        <v>669076107.89999998</v>
      </c>
      <c r="BQ48" s="199">
        <f t="shared" si="18"/>
        <v>689760761.96000016</v>
      </c>
      <c r="BR48" s="199">
        <f t="shared" si="18"/>
        <v>690939746.68000007</v>
      </c>
      <c r="BS48" s="199">
        <f t="shared" ref="BS48:ED48" si="19">BS46+BS36</f>
        <v>679264677.93999994</v>
      </c>
      <c r="BT48" s="199">
        <f t="shared" si="19"/>
        <v>710195557.90999997</v>
      </c>
      <c r="BU48" s="199">
        <f t="shared" si="19"/>
        <v>665014307.68000007</v>
      </c>
      <c r="BV48" s="199">
        <f t="shared" si="19"/>
        <v>709113073.62</v>
      </c>
      <c r="BW48" s="199">
        <f t="shared" si="19"/>
        <v>707451582.22000003</v>
      </c>
      <c r="BX48" s="199">
        <f t="shared" si="19"/>
        <v>689009635.85000014</v>
      </c>
      <c r="BY48" s="199">
        <f t="shared" si="19"/>
        <v>693206871.25</v>
      </c>
      <c r="BZ48" s="199">
        <f t="shared" si="19"/>
        <v>666528797.25999999</v>
      </c>
      <c r="CA48" s="199">
        <f t="shared" si="19"/>
        <v>680921733.15999997</v>
      </c>
      <c r="CB48" s="199">
        <f t="shared" si="19"/>
        <v>669910430.75999999</v>
      </c>
      <c r="CC48" s="199">
        <f t="shared" si="19"/>
        <v>680498658.53000009</v>
      </c>
      <c r="CD48" s="199">
        <f t="shared" si="19"/>
        <v>722548180.55999994</v>
      </c>
      <c r="CE48" s="280">
        <f t="shared" si="19"/>
        <v>725597854.13999999</v>
      </c>
      <c r="CF48" s="199">
        <f t="shared" si="19"/>
        <v>690559478.36999989</v>
      </c>
      <c r="CG48" s="199">
        <f t="shared" si="19"/>
        <v>727826555.28999996</v>
      </c>
      <c r="CH48" s="199">
        <f t="shared" si="19"/>
        <v>714548655.49000001</v>
      </c>
      <c r="CI48" s="199">
        <f t="shared" si="19"/>
        <v>712743378.16999996</v>
      </c>
      <c r="CJ48" s="199">
        <f t="shared" si="19"/>
        <v>686149664.73000002</v>
      </c>
      <c r="CK48" s="199">
        <f t="shared" si="19"/>
        <v>679973297.6500001</v>
      </c>
      <c r="CL48" s="199">
        <f t="shared" si="19"/>
        <v>676742692.98000002</v>
      </c>
      <c r="CM48" s="199">
        <f t="shared" si="19"/>
        <v>672699299.93000007</v>
      </c>
      <c r="CN48" s="199">
        <f t="shared" si="19"/>
        <v>674383931.33000004</v>
      </c>
      <c r="CO48" s="199">
        <f t="shared" si="19"/>
        <v>635182041.93000007</v>
      </c>
      <c r="CP48" s="199">
        <f t="shared" si="19"/>
        <v>657149972.47000003</v>
      </c>
      <c r="CQ48" s="199">
        <f t="shared" si="19"/>
        <v>654234420.04999995</v>
      </c>
      <c r="CR48" s="199">
        <f t="shared" si="19"/>
        <v>660942981.01999998</v>
      </c>
      <c r="CS48" s="199">
        <f t="shared" si="19"/>
        <v>672106449.06999993</v>
      </c>
      <c r="CT48" s="199">
        <f t="shared" si="19"/>
        <v>633392795.38999999</v>
      </c>
      <c r="CU48" s="199">
        <f t="shared" si="19"/>
        <v>665328421.42000008</v>
      </c>
      <c r="CV48" s="199">
        <f t="shared" si="19"/>
        <v>657937760</v>
      </c>
      <c r="CW48" s="199">
        <f t="shared" si="19"/>
        <v>660764053.82999992</v>
      </c>
      <c r="CX48" s="199">
        <f t="shared" si="19"/>
        <v>671798858.46000004</v>
      </c>
      <c r="CY48" s="199">
        <f t="shared" si="19"/>
        <v>640286638.24000001</v>
      </c>
      <c r="CZ48" s="199">
        <f t="shared" si="19"/>
        <v>688307781.53999996</v>
      </c>
      <c r="DA48" s="199">
        <f t="shared" si="19"/>
        <v>677330700.53000009</v>
      </c>
      <c r="DB48" s="280">
        <f t="shared" si="19"/>
        <v>688401933.60000002</v>
      </c>
      <c r="DC48" s="199">
        <f t="shared" si="19"/>
        <v>681007897.3599999</v>
      </c>
      <c r="DD48" s="199">
        <f t="shared" si="19"/>
        <v>696720989.21000004</v>
      </c>
      <c r="DE48" s="199">
        <f t="shared" si="19"/>
        <v>653748053.00999999</v>
      </c>
      <c r="DF48" s="199">
        <f t="shared" si="19"/>
        <v>690373429.24000001</v>
      </c>
      <c r="DG48" s="199">
        <f t="shared" si="19"/>
        <v>664124972.61000001</v>
      </c>
      <c r="DH48" s="199">
        <f t="shared" si="19"/>
        <v>655393064.8499999</v>
      </c>
      <c r="DI48" s="199">
        <f t="shared" si="19"/>
        <v>613634575.92000008</v>
      </c>
      <c r="DJ48" s="199">
        <f t="shared" si="19"/>
        <v>651519887.36000001</v>
      </c>
      <c r="DK48" s="199">
        <f t="shared" si="19"/>
        <v>649754812.22000003</v>
      </c>
      <c r="DL48" s="199">
        <f t="shared" si="19"/>
        <v>637019589.15999997</v>
      </c>
      <c r="DM48" s="199">
        <f t="shared" si="19"/>
        <v>630819884.9000001</v>
      </c>
      <c r="DN48" s="199">
        <f t="shared" si="19"/>
        <v>621158303.80999994</v>
      </c>
      <c r="DO48" s="199">
        <f t="shared" si="19"/>
        <v>636675759.45000005</v>
      </c>
      <c r="DP48" s="199">
        <f t="shared" si="19"/>
        <v>641603149.13</v>
      </c>
      <c r="DQ48" s="199">
        <f t="shared" si="19"/>
        <v>635962041.56000006</v>
      </c>
      <c r="DR48" s="199">
        <f t="shared" si="19"/>
        <v>653600924.35000002</v>
      </c>
      <c r="DS48" s="199">
        <f t="shared" si="19"/>
        <v>623994034.48000002</v>
      </c>
      <c r="DT48" s="199">
        <f t="shared" si="19"/>
        <v>632319923.60000002</v>
      </c>
      <c r="DU48" s="199">
        <f t="shared" si="19"/>
        <v>763626504.75</v>
      </c>
      <c r="DV48" s="199">
        <f t="shared" si="19"/>
        <v>775532980.80999994</v>
      </c>
      <c r="DW48" s="199">
        <f t="shared" si="19"/>
        <v>764173757.58000016</v>
      </c>
      <c r="DX48" s="280">
        <f t="shared" si="19"/>
        <v>817641564.53999996</v>
      </c>
      <c r="DY48" s="199">
        <f t="shared" si="19"/>
        <v>765266928.76999998</v>
      </c>
      <c r="DZ48" s="199">
        <f t="shared" si="19"/>
        <v>814572821.81000006</v>
      </c>
      <c r="EA48" s="199">
        <f t="shared" si="19"/>
        <v>790151436.91999996</v>
      </c>
      <c r="EB48" s="199">
        <f t="shared" si="19"/>
        <v>789836118.93999994</v>
      </c>
      <c r="EC48" s="199">
        <f t="shared" si="19"/>
        <v>793556782.33000016</v>
      </c>
      <c r="ED48" s="199">
        <f t="shared" si="19"/>
        <v>782370687.93000007</v>
      </c>
      <c r="EE48" s="199">
        <f t="shared" ref="EE48:FU48" si="20">EE46+EE36</f>
        <v>769926943.67000008</v>
      </c>
      <c r="EF48" s="199">
        <f t="shared" si="20"/>
        <v>755719349.92999995</v>
      </c>
      <c r="EG48" s="199">
        <f t="shared" si="20"/>
        <v>754918758.77999997</v>
      </c>
      <c r="EH48" s="199">
        <f t="shared" si="20"/>
        <v>741367037.62</v>
      </c>
      <c r="EI48" s="199">
        <f t="shared" si="20"/>
        <v>748415969.12999988</v>
      </c>
      <c r="EJ48" s="199">
        <f t="shared" si="20"/>
        <v>748390298.83000004</v>
      </c>
      <c r="EK48" s="199">
        <f t="shared" si="20"/>
        <v>760350945.23000002</v>
      </c>
      <c r="EL48" s="199">
        <f t="shared" si="20"/>
        <v>783566631.8599999</v>
      </c>
      <c r="EM48" s="199">
        <f t="shared" si="20"/>
        <v>756761265.6400001</v>
      </c>
      <c r="EN48" s="199">
        <f t="shared" si="20"/>
        <v>817906713.93999994</v>
      </c>
      <c r="EO48" s="199">
        <f t="shared" si="20"/>
        <v>809106553.65999997</v>
      </c>
      <c r="EP48" s="199">
        <f t="shared" si="20"/>
        <v>801775767.13</v>
      </c>
      <c r="EQ48" s="199">
        <f t="shared" si="20"/>
        <v>836342008.64999986</v>
      </c>
      <c r="ER48" s="199">
        <f t="shared" si="20"/>
        <v>863837521.44000006</v>
      </c>
      <c r="ES48" s="279">
        <f t="shared" si="20"/>
        <v>888407235.82999992</v>
      </c>
      <c r="ET48" s="199">
        <f t="shared" si="20"/>
        <v>876236162.75999987</v>
      </c>
      <c r="EU48" s="199">
        <f t="shared" si="20"/>
        <v>884365700.98999977</v>
      </c>
      <c r="EV48" s="199">
        <f t="shared" si="20"/>
        <v>899237352.14999986</v>
      </c>
      <c r="EW48" s="199">
        <f t="shared" si="20"/>
        <v>879756502.22000003</v>
      </c>
      <c r="EX48" s="199">
        <f t="shared" si="20"/>
        <v>850281060.69000006</v>
      </c>
      <c r="EY48" s="199">
        <f t="shared" si="20"/>
        <v>838503094.8900001</v>
      </c>
      <c r="EZ48" s="199">
        <f t="shared" si="20"/>
        <v>822848649.11000013</v>
      </c>
      <c r="FA48" s="199">
        <f t="shared" si="20"/>
        <v>832624401.69000006</v>
      </c>
      <c r="FB48" s="199">
        <f t="shared" si="20"/>
        <v>813321256.03999996</v>
      </c>
      <c r="FC48" s="199">
        <f t="shared" si="20"/>
        <v>849975858.06999993</v>
      </c>
      <c r="FD48" s="199">
        <f t="shared" si="20"/>
        <v>833603703.65999997</v>
      </c>
      <c r="FE48" s="199">
        <f t="shared" si="20"/>
        <v>835383180.00999999</v>
      </c>
      <c r="FF48" s="199">
        <f t="shared" si="20"/>
        <v>854993968.73000002</v>
      </c>
      <c r="FG48" s="199">
        <f t="shared" si="20"/>
        <v>818825200.02999997</v>
      </c>
      <c r="FH48" s="199">
        <f t="shared" si="20"/>
        <v>853522285.0999999</v>
      </c>
      <c r="FI48" s="199">
        <f t="shared" si="20"/>
        <v>852152267.75999999</v>
      </c>
      <c r="FJ48" s="199">
        <f t="shared" si="20"/>
        <v>850442495.21000004</v>
      </c>
      <c r="FK48" s="199">
        <f t="shared" si="20"/>
        <v>860990705.04999995</v>
      </c>
      <c r="FL48" s="199">
        <f t="shared" si="20"/>
        <v>822076277.79999995</v>
      </c>
      <c r="FM48" s="199">
        <f t="shared" si="20"/>
        <v>862847940.87000012</v>
      </c>
      <c r="FN48" s="199">
        <f t="shared" si="20"/>
        <v>853453185.24000001</v>
      </c>
      <c r="FO48" s="281">
        <f t="shared" si="20"/>
        <v>879220506.35000002</v>
      </c>
      <c r="FP48" s="199">
        <f t="shared" si="20"/>
        <v>840433799.41000009</v>
      </c>
      <c r="FQ48" s="199">
        <f t="shared" si="20"/>
        <v>873687968.63</v>
      </c>
      <c r="FR48" s="199">
        <f t="shared" si="20"/>
        <v>859681043.87000012</v>
      </c>
      <c r="FS48" s="199">
        <f t="shared" si="20"/>
        <v>878814828.81999993</v>
      </c>
      <c r="FT48" s="199">
        <f t="shared" si="20"/>
        <v>838346463.28999996</v>
      </c>
      <c r="FU48" s="199">
        <f t="shared" si="20"/>
        <v>838842821.47000003</v>
      </c>
      <c r="FV48" s="199">
        <f>FV46+FV36</f>
        <v>837938711.8499999</v>
      </c>
      <c r="FW48" s="199">
        <f>FW46+FW36</f>
        <v>811296720.88</v>
      </c>
      <c r="FX48" s="199">
        <f>FX46+FX36</f>
        <v>823436632.69000006</v>
      </c>
      <c r="FY48" s="199">
        <v>834354155.96999991</v>
      </c>
      <c r="FZ48" s="199">
        <f t="shared" ref="FZ48:GE48" si="21">FZ46+FZ36</f>
        <v>829503234.32999992</v>
      </c>
      <c r="GA48" s="199">
        <f t="shared" si="21"/>
        <v>834334795.53999996</v>
      </c>
      <c r="GB48" s="199">
        <f t="shared" si="21"/>
        <v>770539865.37999988</v>
      </c>
      <c r="GC48" s="199">
        <f t="shared" si="21"/>
        <v>844652455.65999985</v>
      </c>
      <c r="GD48" s="199">
        <f t="shared" si="21"/>
        <v>837511994.06999993</v>
      </c>
      <c r="GE48" s="199">
        <f t="shared" si="21"/>
        <v>950449009.14999986</v>
      </c>
      <c r="GF48" s="199">
        <v>962828394.7299999</v>
      </c>
      <c r="GG48" s="199">
        <f t="shared" ref="GG48:GL48" si="22">GG46+GG36</f>
        <v>918528250.11999989</v>
      </c>
      <c r="GH48" s="199">
        <f t="shared" si="22"/>
        <v>948998673.23999989</v>
      </c>
      <c r="GI48" s="199">
        <f t="shared" si="22"/>
        <v>949925448.50999999</v>
      </c>
      <c r="GJ48" s="279">
        <f t="shared" si="22"/>
        <v>986490498.59000003</v>
      </c>
      <c r="GK48" s="199">
        <f t="shared" si="22"/>
        <v>955551584.79999995</v>
      </c>
      <c r="GL48" s="199">
        <f t="shared" si="22"/>
        <v>955551584.79999995</v>
      </c>
    </row>
    <row r="49" spans="1:194" ht="10.5" customHeight="1" x14ac:dyDescent="0.2">
      <c r="D49" s="258"/>
      <c r="E49" s="259"/>
      <c r="F49" s="205"/>
      <c r="G49" s="205"/>
      <c r="H49" s="205"/>
      <c r="AM49" s="258"/>
      <c r="CE49" s="219"/>
      <c r="DB49" s="219"/>
      <c r="DX49" s="275"/>
      <c r="ES49" s="220"/>
      <c r="FO49" s="221"/>
    </row>
    <row r="50" spans="1:194" x14ac:dyDescent="0.2">
      <c r="A50" s="181" t="s">
        <v>477</v>
      </c>
      <c r="D50" s="282">
        <f>582100+207100</f>
        <v>789200</v>
      </c>
      <c r="E50" s="283">
        <v>789200</v>
      </c>
      <c r="F50" s="284">
        <v>789200</v>
      </c>
      <c r="G50" s="284">
        <v>789200</v>
      </c>
      <c r="H50" s="284">
        <v>789200</v>
      </c>
      <c r="I50" s="285">
        <v>789200</v>
      </c>
      <c r="J50" s="200">
        <v>789200</v>
      </c>
      <c r="K50" s="200">
        <v>789200</v>
      </c>
      <c r="L50" s="200">
        <v>789200</v>
      </c>
      <c r="M50" s="200">
        <v>789200</v>
      </c>
      <c r="N50" s="200">
        <v>789200</v>
      </c>
      <c r="O50" s="200">
        <v>789200</v>
      </c>
      <c r="P50" s="200">
        <v>789200</v>
      </c>
      <c r="Q50" s="286">
        <v>789200</v>
      </c>
      <c r="R50" s="200">
        <v>789200</v>
      </c>
      <c r="S50" s="200">
        <v>789200</v>
      </c>
      <c r="T50" s="200">
        <v>789200</v>
      </c>
      <c r="U50" s="200">
        <v>789200</v>
      </c>
      <c r="V50" s="200">
        <v>789200</v>
      </c>
      <c r="W50" s="200">
        <v>789200</v>
      </c>
      <c r="X50" s="200">
        <v>789200</v>
      </c>
      <c r="Y50" s="200">
        <v>789200</v>
      </c>
      <c r="Z50" s="200">
        <v>789200</v>
      </c>
      <c r="AA50" s="200">
        <v>789200</v>
      </c>
      <c r="AB50" s="200">
        <v>789200</v>
      </c>
      <c r="AC50" s="200">
        <v>789200</v>
      </c>
      <c r="AD50" s="200">
        <v>789200</v>
      </c>
      <c r="AE50" s="200">
        <v>789200</v>
      </c>
      <c r="AF50" s="200">
        <v>789200</v>
      </c>
      <c r="AG50" s="200">
        <v>789200</v>
      </c>
      <c r="AH50" s="200">
        <v>789200</v>
      </c>
      <c r="AI50" s="200">
        <v>789200</v>
      </c>
      <c r="AJ50" s="200">
        <v>789200</v>
      </c>
      <c r="AK50" s="200">
        <v>789200</v>
      </c>
      <c r="AL50" s="200">
        <v>789200</v>
      </c>
      <c r="AM50" s="282">
        <v>789200</v>
      </c>
      <c r="AN50" s="200">
        <v>789200</v>
      </c>
      <c r="AO50" s="200">
        <v>789200</v>
      </c>
      <c r="AP50" s="200">
        <v>789200</v>
      </c>
      <c r="AQ50" s="200">
        <v>789200</v>
      </c>
      <c r="AR50" s="200">
        <v>789200</v>
      </c>
      <c r="AS50" s="200">
        <v>789200</v>
      </c>
      <c r="AT50" s="200">
        <v>789200</v>
      </c>
      <c r="AU50" s="200">
        <v>789200</v>
      </c>
      <c r="AV50" s="200">
        <v>789200</v>
      </c>
      <c r="AW50" s="200">
        <v>789200</v>
      </c>
      <c r="AX50" s="200">
        <v>789200</v>
      </c>
      <c r="AY50" s="200">
        <v>789200</v>
      </c>
      <c r="AZ50" s="200">
        <v>789200</v>
      </c>
      <c r="BA50" s="200">
        <v>789200</v>
      </c>
      <c r="BB50" s="200">
        <v>789200</v>
      </c>
      <c r="BC50" s="200">
        <v>789200</v>
      </c>
      <c r="BD50" s="200">
        <v>789200</v>
      </c>
      <c r="BE50" s="200">
        <v>789200</v>
      </c>
      <c r="BF50" s="200">
        <v>789200</v>
      </c>
      <c r="BG50" s="200">
        <v>789200</v>
      </c>
      <c r="BH50" s="200">
        <v>789200</v>
      </c>
      <c r="BI50" s="284">
        <v>789200</v>
      </c>
      <c r="BJ50" s="283">
        <v>789200</v>
      </c>
      <c r="BK50" s="285">
        <v>789200</v>
      </c>
      <c r="BL50" s="200">
        <v>789200</v>
      </c>
      <c r="BM50" s="200">
        <v>789200</v>
      </c>
      <c r="BN50" s="200">
        <v>789200</v>
      </c>
      <c r="BO50" s="200">
        <v>789200</v>
      </c>
      <c r="BP50" s="200">
        <v>789200</v>
      </c>
      <c r="BQ50" s="200">
        <v>789200</v>
      </c>
      <c r="BR50" s="200">
        <v>789200</v>
      </c>
      <c r="BS50" s="200">
        <v>789200</v>
      </c>
      <c r="BT50" s="200">
        <v>789200</v>
      </c>
      <c r="BU50" s="200">
        <v>789200</v>
      </c>
      <c r="BV50" s="200">
        <v>789200</v>
      </c>
      <c r="BW50" s="200">
        <v>789200</v>
      </c>
      <c r="BX50" s="200">
        <v>789200</v>
      </c>
      <c r="BY50" s="200">
        <v>789200</v>
      </c>
      <c r="BZ50" s="200">
        <v>789200</v>
      </c>
      <c r="CA50" s="200">
        <v>789200</v>
      </c>
      <c r="CB50" s="200">
        <v>789200</v>
      </c>
      <c r="CC50" s="200">
        <v>789200</v>
      </c>
      <c r="CD50" s="200">
        <v>789200</v>
      </c>
      <c r="CE50" s="200">
        <v>789200</v>
      </c>
      <c r="CF50" s="200">
        <v>789200</v>
      </c>
      <c r="CG50" s="200">
        <v>789200</v>
      </c>
      <c r="CH50" s="200">
        <v>789200</v>
      </c>
      <c r="CI50" s="200">
        <v>789200</v>
      </c>
      <c r="CJ50" s="200">
        <v>789200</v>
      </c>
      <c r="CK50" s="200">
        <v>789200</v>
      </c>
      <c r="CL50" s="200">
        <v>789200</v>
      </c>
      <c r="CM50" s="200">
        <v>789200</v>
      </c>
      <c r="CN50" s="200">
        <v>789200</v>
      </c>
      <c r="CO50" s="200">
        <v>789200</v>
      </c>
      <c r="CP50" s="200">
        <v>789200</v>
      </c>
      <c r="CQ50" s="200">
        <v>789200</v>
      </c>
      <c r="CR50" s="200">
        <v>789200</v>
      </c>
      <c r="CS50" s="200">
        <v>789200</v>
      </c>
      <c r="CT50" s="200">
        <v>789200</v>
      </c>
      <c r="CU50" s="200">
        <v>789200</v>
      </c>
      <c r="CV50" s="200">
        <v>789200</v>
      </c>
      <c r="CW50" s="200">
        <v>789200</v>
      </c>
      <c r="CX50" s="200">
        <v>789200</v>
      </c>
      <c r="CY50" s="200">
        <v>789200</v>
      </c>
      <c r="CZ50" s="200">
        <v>789200</v>
      </c>
      <c r="DA50" s="200">
        <v>789200</v>
      </c>
      <c r="DB50" s="287">
        <v>789200</v>
      </c>
      <c r="DC50" s="200">
        <v>789200</v>
      </c>
      <c r="DD50" s="200">
        <v>789200</v>
      </c>
      <c r="DE50" s="200">
        <v>789200</v>
      </c>
      <c r="DF50" s="200">
        <v>789200</v>
      </c>
      <c r="DG50" s="200">
        <v>789200</v>
      </c>
      <c r="DH50" s="200">
        <v>789200</v>
      </c>
      <c r="DI50" s="200">
        <v>789200</v>
      </c>
      <c r="DJ50" s="200">
        <v>789200</v>
      </c>
      <c r="DK50" s="200">
        <v>789200</v>
      </c>
      <c r="DL50" s="200">
        <v>789200</v>
      </c>
      <c r="DM50" s="200">
        <v>789200</v>
      </c>
      <c r="DN50" s="200">
        <v>789200</v>
      </c>
      <c r="DO50" s="200">
        <v>789200</v>
      </c>
      <c r="DP50" s="200">
        <v>789200</v>
      </c>
      <c r="DQ50" s="200">
        <v>789200</v>
      </c>
      <c r="DR50" s="200">
        <v>789200</v>
      </c>
      <c r="DS50" s="200">
        <v>789200</v>
      </c>
      <c r="DT50" s="200">
        <v>789200</v>
      </c>
      <c r="DU50" s="200">
        <v>789200</v>
      </c>
      <c r="DV50" s="200">
        <v>789200</v>
      </c>
      <c r="DW50" s="200">
        <v>789200</v>
      </c>
      <c r="DX50" s="287">
        <v>789200</v>
      </c>
      <c r="DY50" s="200">
        <v>789200</v>
      </c>
      <c r="DZ50" s="200">
        <v>789200</v>
      </c>
      <c r="EA50" s="200">
        <v>789200</v>
      </c>
      <c r="EB50" s="200">
        <v>789200</v>
      </c>
      <c r="EC50" s="200">
        <v>789200</v>
      </c>
      <c r="ED50" s="200">
        <v>789200</v>
      </c>
      <c r="EE50" s="200">
        <v>789200</v>
      </c>
      <c r="EF50" s="200">
        <v>789200</v>
      </c>
      <c r="EG50" s="200">
        <v>789200</v>
      </c>
      <c r="EH50" s="200">
        <v>789200</v>
      </c>
      <c r="EI50" s="200">
        <v>789200</v>
      </c>
      <c r="EJ50" s="200">
        <v>789200</v>
      </c>
      <c r="EK50" s="200">
        <v>789200</v>
      </c>
      <c r="EL50" s="200">
        <v>789200</v>
      </c>
      <c r="EM50" s="200">
        <v>789200</v>
      </c>
      <c r="EN50" s="200">
        <v>789200</v>
      </c>
      <c r="EO50" s="200">
        <v>789200</v>
      </c>
      <c r="EP50" s="200">
        <v>789200</v>
      </c>
      <c r="EQ50" s="200">
        <v>789200</v>
      </c>
      <c r="ER50" s="200">
        <v>789200</v>
      </c>
      <c r="ES50" s="286">
        <v>789200</v>
      </c>
      <c r="ET50" s="200">
        <v>789200</v>
      </c>
      <c r="EU50" s="200">
        <v>789200</v>
      </c>
      <c r="EV50" s="200">
        <v>789200</v>
      </c>
      <c r="EW50" s="200">
        <v>789200</v>
      </c>
      <c r="EX50" s="200">
        <v>789200</v>
      </c>
      <c r="EY50" s="200">
        <v>789200</v>
      </c>
      <c r="EZ50" s="200">
        <v>789200</v>
      </c>
      <c r="FA50" s="200">
        <v>789200</v>
      </c>
      <c r="FB50" s="200">
        <v>789200</v>
      </c>
      <c r="FC50" s="200">
        <v>789200</v>
      </c>
      <c r="FD50" s="200">
        <v>789200</v>
      </c>
      <c r="FE50" s="200">
        <v>789200</v>
      </c>
      <c r="FF50" s="200">
        <v>789200</v>
      </c>
      <c r="FG50" s="200">
        <v>789200</v>
      </c>
      <c r="FH50" s="200">
        <v>789200</v>
      </c>
      <c r="FI50" s="200">
        <v>789200</v>
      </c>
      <c r="FJ50" s="200">
        <v>789200</v>
      </c>
      <c r="FK50" s="200">
        <v>789200</v>
      </c>
      <c r="FL50" s="200">
        <v>789200</v>
      </c>
      <c r="FM50" s="200">
        <v>789200</v>
      </c>
      <c r="FN50" s="200">
        <v>789200</v>
      </c>
      <c r="FO50" s="288">
        <v>789200</v>
      </c>
      <c r="FP50" s="200">
        <v>789200</v>
      </c>
      <c r="FQ50" s="200">
        <v>789200</v>
      </c>
      <c r="FR50" s="200">
        <v>789200</v>
      </c>
      <c r="FS50" s="200">
        <v>789200</v>
      </c>
      <c r="FT50" s="200">
        <v>789200</v>
      </c>
      <c r="FU50" s="200">
        <v>789200</v>
      </c>
      <c r="FV50" s="200">
        <v>789200</v>
      </c>
      <c r="FW50" s="200">
        <v>789200</v>
      </c>
      <c r="FX50" s="200">
        <v>789200</v>
      </c>
      <c r="FY50" s="200">
        <v>789200</v>
      </c>
      <c r="FZ50" s="200">
        <v>789200</v>
      </c>
      <c r="GA50" s="200">
        <v>789200</v>
      </c>
      <c r="GB50" s="200">
        <v>789200</v>
      </c>
      <c r="GC50" s="200">
        <v>789200</v>
      </c>
      <c r="GD50" s="200">
        <v>789200</v>
      </c>
      <c r="GE50" s="200">
        <v>789200</v>
      </c>
      <c r="GF50" s="200">
        <v>789200</v>
      </c>
      <c r="GG50" s="200">
        <v>789200</v>
      </c>
      <c r="GH50" s="200">
        <v>789200</v>
      </c>
      <c r="GI50" s="200">
        <v>789200</v>
      </c>
      <c r="GJ50" s="286">
        <v>789200</v>
      </c>
      <c r="GK50" s="200">
        <v>789200</v>
      </c>
      <c r="GL50" s="200">
        <v>789200</v>
      </c>
    </row>
    <row r="51" spans="1:194" ht="6" customHeight="1" x14ac:dyDescent="0.2">
      <c r="D51" s="230"/>
      <c r="E51" s="231"/>
      <c r="F51" s="205"/>
      <c r="G51" s="205"/>
      <c r="H51" s="205"/>
      <c r="AM51" s="230"/>
      <c r="CE51" s="219"/>
      <c r="DB51" s="219"/>
      <c r="DX51" s="280"/>
      <c r="ES51" s="220"/>
      <c r="FO51" s="221"/>
    </row>
    <row r="52" spans="1:194" ht="21.2" customHeight="1" x14ac:dyDescent="0.2">
      <c r="A52" s="184" t="s">
        <v>478</v>
      </c>
      <c r="B52" s="185"/>
      <c r="C52" s="185"/>
      <c r="D52" s="289">
        <f>D48+D50</f>
        <v>401375934.37</v>
      </c>
      <c r="E52" s="290">
        <v>422707530.21000004</v>
      </c>
      <c r="F52" s="291">
        <v>378736433.90000004</v>
      </c>
      <c r="G52" s="291">
        <f t="shared" ref="G52:BR52" si="23">G50+G48</f>
        <v>396750923.42000002</v>
      </c>
      <c r="H52" s="291">
        <f t="shared" si="23"/>
        <v>456282118.49000001</v>
      </c>
      <c r="I52" s="292">
        <f t="shared" si="23"/>
        <v>464806814.34000009</v>
      </c>
      <c r="J52" s="201">
        <f t="shared" si="23"/>
        <v>451440302.35000002</v>
      </c>
      <c r="K52" s="201">
        <f t="shared" si="23"/>
        <v>449218200.05000001</v>
      </c>
      <c r="L52" s="201">
        <f t="shared" si="23"/>
        <v>463987069.22000003</v>
      </c>
      <c r="M52" s="201">
        <f t="shared" si="23"/>
        <v>464625246.42000002</v>
      </c>
      <c r="N52" s="201">
        <f t="shared" si="23"/>
        <v>452674398.89999998</v>
      </c>
      <c r="O52" s="201">
        <f t="shared" si="23"/>
        <v>471502144.71000004</v>
      </c>
      <c r="P52" s="201">
        <f t="shared" si="23"/>
        <v>462422125.6400001</v>
      </c>
      <c r="Q52" s="293">
        <f t="shared" si="23"/>
        <v>477462813.14000005</v>
      </c>
      <c r="R52" s="201">
        <f t="shared" si="23"/>
        <v>428839333.62</v>
      </c>
      <c r="S52" s="201">
        <f t="shared" si="23"/>
        <v>471652012.30000001</v>
      </c>
      <c r="T52" s="201">
        <f t="shared" si="23"/>
        <v>444678278.82000005</v>
      </c>
      <c r="U52" s="201">
        <f t="shared" si="23"/>
        <v>518579761.79000008</v>
      </c>
      <c r="V52" s="201">
        <f t="shared" si="23"/>
        <v>507448122.07000005</v>
      </c>
      <c r="W52" s="201">
        <f t="shared" si="23"/>
        <v>487782525.35000008</v>
      </c>
      <c r="X52" s="201">
        <f t="shared" si="23"/>
        <v>493023322.99000001</v>
      </c>
      <c r="Y52" s="201">
        <f t="shared" si="23"/>
        <v>483371164.22000003</v>
      </c>
      <c r="Z52" s="201">
        <f t="shared" si="23"/>
        <v>477605693.70000005</v>
      </c>
      <c r="AA52" s="201">
        <f t="shared" si="23"/>
        <v>489559462.62000012</v>
      </c>
      <c r="AB52" s="201">
        <f t="shared" si="23"/>
        <v>479165280.61000001</v>
      </c>
      <c r="AC52" s="201">
        <f t="shared" si="23"/>
        <v>478532849.62</v>
      </c>
      <c r="AD52" s="201">
        <f t="shared" si="23"/>
        <v>470366000.39000005</v>
      </c>
      <c r="AE52" s="201">
        <f t="shared" si="23"/>
        <v>467606632.80000001</v>
      </c>
      <c r="AF52" s="201">
        <f t="shared" si="23"/>
        <v>496879315.73000002</v>
      </c>
      <c r="AG52" s="201">
        <f t="shared" si="23"/>
        <v>465584752.49000007</v>
      </c>
      <c r="AH52" s="201">
        <f t="shared" si="23"/>
        <v>479693767.40000004</v>
      </c>
      <c r="AI52" s="201">
        <f t="shared" si="23"/>
        <v>472806855.31000012</v>
      </c>
      <c r="AJ52" s="201">
        <f t="shared" si="23"/>
        <v>489270231.47000003</v>
      </c>
      <c r="AK52" s="201">
        <f t="shared" si="23"/>
        <v>481501453.85000002</v>
      </c>
      <c r="AL52" s="201">
        <f t="shared" si="23"/>
        <v>510140992.05000007</v>
      </c>
      <c r="AM52" s="201">
        <f t="shared" si="23"/>
        <v>490578087.53999996</v>
      </c>
      <c r="AN52" s="201">
        <f t="shared" si="23"/>
        <v>493829544.53999996</v>
      </c>
      <c r="AO52" s="201">
        <f t="shared" si="23"/>
        <v>828202314.48000002</v>
      </c>
      <c r="AP52" s="201">
        <f t="shared" si="23"/>
        <v>832624145.02999997</v>
      </c>
      <c r="AQ52" s="201">
        <f t="shared" si="23"/>
        <v>822519701.11999989</v>
      </c>
      <c r="AR52" s="201">
        <f t="shared" si="23"/>
        <v>768724011.28000021</v>
      </c>
      <c r="AS52" s="201">
        <f t="shared" si="23"/>
        <v>750322595.45000005</v>
      </c>
      <c r="AT52" s="201">
        <f t="shared" si="23"/>
        <v>855482511.80000019</v>
      </c>
      <c r="AU52" s="201">
        <f t="shared" si="23"/>
        <v>869795395.34000015</v>
      </c>
      <c r="AV52" s="201">
        <f t="shared" si="23"/>
        <v>783975964.47000003</v>
      </c>
      <c r="AW52" s="201">
        <f t="shared" si="23"/>
        <v>800726993.09000015</v>
      </c>
      <c r="AX52" s="201">
        <f t="shared" si="23"/>
        <v>795802520.81000006</v>
      </c>
      <c r="AY52" s="201">
        <f t="shared" si="23"/>
        <v>782876802.18000007</v>
      </c>
      <c r="AZ52" s="201">
        <f t="shared" si="23"/>
        <v>788519367.48000002</v>
      </c>
      <c r="BA52" s="201">
        <f t="shared" si="23"/>
        <v>765696889.73000002</v>
      </c>
      <c r="BB52" s="201">
        <f t="shared" si="23"/>
        <v>773161541.7099998</v>
      </c>
      <c r="BC52" s="201">
        <f t="shared" si="23"/>
        <v>778596722.06000006</v>
      </c>
      <c r="BD52" s="201">
        <f t="shared" si="23"/>
        <v>762756064.04000008</v>
      </c>
      <c r="BE52" s="201">
        <f t="shared" si="23"/>
        <v>757144833.5</v>
      </c>
      <c r="BF52" s="201">
        <f t="shared" si="23"/>
        <v>733101465.37000012</v>
      </c>
      <c r="BG52" s="201">
        <f t="shared" si="23"/>
        <v>743598594.76999998</v>
      </c>
      <c r="BH52" s="201">
        <f t="shared" si="23"/>
        <v>766331276.50999999</v>
      </c>
      <c r="BI52" s="291">
        <f t="shared" si="23"/>
        <v>763663488.40999997</v>
      </c>
      <c r="BJ52" s="290">
        <f t="shared" si="23"/>
        <v>742749557.67000008</v>
      </c>
      <c r="BK52" s="292">
        <f t="shared" si="23"/>
        <v>719432914.4000001</v>
      </c>
      <c r="BL52" s="201">
        <f t="shared" si="23"/>
        <v>748463860.29999995</v>
      </c>
      <c r="BM52" s="201">
        <f t="shared" si="23"/>
        <v>724497656.36000013</v>
      </c>
      <c r="BN52" s="201">
        <f t="shared" si="23"/>
        <v>718616208.12000012</v>
      </c>
      <c r="BO52" s="201">
        <f t="shared" si="23"/>
        <v>708486251.6400001</v>
      </c>
      <c r="BP52" s="201">
        <f t="shared" si="23"/>
        <v>669865307.89999998</v>
      </c>
      <c r="BQ52" s="201">
        <f t="shared" si="23"/>
        <v>690549961.96000016</v>
      </c>
      <c r="BR52" s="201">
        <f t="shared" si="23"/>
        <v>691728946.68000007</v>
      </c>
      <c r="BS52" s="201">
        <f t="shared" ref="BS52:ED52" si="24">BS50+BS48</f>
        <v>680053877.93999994</v>
      </c>
      <c r="BT52" s="201">
        <f t="shared" si="24"/>
        <v>710984757.90999997</v>
      </c>
      <c r="BU52" s="201">
        <f t="shared" si="24"/>
        <v>665803507.68000007</v>
      </c>
      <c r="BV52" s="201">
        <f t="shared" si="24"/>
        <v>709902273.62</v>
      </c>
      <c r="BW52" s="201">
        <f t="shared" si="24"/>
        <v>708240782.22000003</v>
      </c>
      <c r="BX52" s="201">
        <f t="shared" si="24"/>
        <v>689798835.85000014</v>
      </c>
      <c r="BY52" s="201">
        <f t="shared" si="24"/>
        <v>693996071.25</v>
      </c>
      <c r="BZ52" s="201">
        <f t="shared" si="24"/>
        <v>667317997.25999999</v>
      </c>
      <c r="CA52" s="201">
        <f t="shared" si="24"/>
        <v>681710933.15999997</v>
      </c>
      <c r="CB52" s="201">
        <f t="shared" si="24"/>
        <v>670699630.75999999</v>
      </c>
      <c r="CC52" s="201">
        <f t="shared" si="24"/>
        <v>681287858.53000009</v>
      </c>
      <c r="CD52" s="201">
        <f t="shared" si="24"/>
        <v>723337380.55999994</v>
      </c>
      <c r="CE52" s="294">
        <f t="shared" si="24"/>
        <v>726387054.13999999</v>
      </c>
      <c r="CF52" s="201">
        <f t="shared" si="24"/>
        <v>691348678.36999989</v>
      </c>
      <c r="CG52" s="201">
        <f t="shared" si="24"/>
        <v>728615755.28999996</v>
      </c>
      <c r="CH52" s="201">
        <f t="shared" si="24"/>
        <v>715337855.49000001</v>
      </c>
      <c r="CI52" s="201">
        <f t="shared" si="24"/>
        <v>713532578.16999996</v>
      </c>
      <c r="CJ52" s="201">
        <f t="shared" si="24"/>
        <v>686938864.73000002</v>
      </c>
      <c r="CK52" s="201">
        <f t="shared" si="24"/>
        <v>680762497.6500001</v>
      </c>
      <c r="CL52" s="201">
        <f t="shared" si="24"/>
        <v>677531892.98000002</v>
      </c>
      <c r="CM52" s="201">
        <f t="shared" si="24"/>
        <v>673488499.93000007</v>
      </c>
      <c r="CN52" s="201">
        <f t="shared" si="24"/>
        <v>675173131.33000004</v>
      </c>
      <c r="CO52" s="201">
        <f t="shared" si="24"/>
        <v>635971241.93000007</v>
      </c>
      <c r="CP52" s="201">
        <f t="shared" si="24"/>
        <v>657939172.47000003</v>
      </c>
      <c r="CQ52" s="201">
        <f t="shared" si="24"/>
        <v>655023620.04999995</v>
      </c>
      <c r="CR52" s="201">
        <f t="shared" si="24"/>
        <v>661732181.01999998</v>
      </c>
      <c r="CS52" s="201">
        <f t="shared" si="24"/>
        <v>672895649.06999993</v>
      </c>
      <c r="CT52" s="201">
        <f t="shared" si="24"/>
        <v>634181995.38999999</v>
      </c>
      <c r="CU52" s="201">
        <f t="shared" si="24"/>
        <v>666117621.42000008</v>
      </c>
      <c r="CV52" s="201">
        <f t="shared" si="24"/>
        <v>658726960</v>
      </c>
      <c r="CW52" s="201">
        <f t="shared" si="24"/>
        <v>661553253.82999992</v>
      </c>
      <c r="CX52" s="201">
        <f t="shared" si="24"/>
        <v>672588058.46000004</v>
      </c>
      <c r="CY52" s="201">
        <f t="shared" si="24"/>
        <v>641075838.24000001</v>
      </c>
      <c r="CZ52" s="201">
        <f t="shared" si="24"/>
        <v>689096981.53999996</v>
      </c>
      <c r="DA52" s="201">
        <f t="shared" si="24"/>
        <v>678119900.53000009</v>
      </c>
      <c r="DB52" s="294">
        <f t="shared" si="24"/>
        <v>689191133.60000002</v>
      </c>
      <c r="DC52" s="201">
        <f t="shared" si="24"/>
        <v>681797097.3599999</v>
      </c>
      <c r="DD52" s="201">
        <f t="shared" si="24"/>
        <v>697510189.21000004</v>
      </c>
      <c r="DE52" s="201">
        <f t="shared" si="24"/>
        <v>654537253.00999999</v>
      </c>
      <c r="DF52" s="201">
        <f t="shared" si="24"/>
        <v>691162629.24000001</v>
      </c>
      <c r="DG52" s="201">
        <f t="shared" si="24"/>
        <v>664914172.61000001</v>
      </c>
      <c r="DH52" s="201">
        <f t="shared" si="24"/>
        <v>656182264.8499999</v>
      </c>
      <c r="DI52" s="201">
        <f t="shared" si="24"/>
        <v>614423775.92000008</v>
      </c>
      <c r="DJ52" s="201">
        <f t="shared" si="24"/>
        <v>652309087.36000001</v>
      </c>
      <c r="DK52" s="201">
        <f t="shared" si="24"/>
        <v>650544012.22000003</v>
      </c>
      <c r="DL52" s="201">
        <f t="shared" si="24"/>
        <v>637808789.15999997</v>
      </c>
      <c r="DM52" s="201">
        <f t="shared" si="24"/>
        <v>631609084.9000001</v>
      </c>
      <c r="DN52" s="201">
        <f t="shared" si="24"/>
        <v>621947503.80999994</v>
      </c>
      <c r="DO52" s="201">
        <f t="shared" si="24"/>
        <v>637464959.45000005</v>
      </c>
      <c r="DP52" s="201">
        <f t="shared" si="24"/>
        <v>642392349.13</v>
      </c>
      <c r="DQ52" s="201">
        <f t="shared" si="24"/>
        <v>636751241.56000006</v>
      </c>
      <c r="DR52" s="201">
        <f t="shared" si="24"/>
        <v>654390124.35000002</v>
      </c>
      <c r="DS52" s="201">
        <f t="shared" si="24"/>
        <v>624783234.48000002</v>
      </c>
      <c r="DT52" s="201">
        <f t="shared" si="24"/>
        <v>633109123.60000002</v>
      </c>
      <c r="DU52" s="201">
        <f t="shared" si="24"/>
        <v>764415704.75</v>
      </c>
      <c r="DV52" s="201">
        <f t="shared" si="24"/>
        <v>776322180.80999994</v>
      </c>
      <c r="DW52" s="201">
        <f t="shared" si="24"/>
        <v>764962957.58000016</v>
      </c>
      <c r="DX52" s="294">
        <f t="shared" si="24"/>
        <v>818430764.53999996</v>
      </c>
      <c r="DY52" s="201">
        <f t="shared" si="24"/>
        <v>766056128.76999998</v>
      </c>
      <c r="DZ52" s="201">
        <f t="shared" si="24"/>
        <v>815362021.81000006</v>
      </c>
      <c r="EA52" s="201">
        <f t="shared" si="24"/>
        <v>790940636.91999996</v>
      </c>
      <c r="EB52" s="201">
        <f t="shared" si="24"/>
        <v>790625318.93999994</v>
      </c>
      <c r="EC52" s="201">
        <f t="shared" si="24"/>
        <v>794345982.33000016</v>
      </c>
      <c r="ED52" s="201">
        <f t="shared" si="24"/>
        <v>783159887.93000007</v>
      </c>
      <c r="EE52" s="201">
        <f t="shared" ref="EE52:FU52" si="25">EE50+EE48</f>
        <v>770716143.67000008</v>
      </c>
      <c r="EF52" s="201">
        <f t="shared" si="25"/>
        <v>756508549.92999995</v>
      </c>
      <c r="EG52" s="201">
        <f t="shared" si="25"/>
        <v>755707958.77999997</v>
      </c>
      <c r="EH52" s="201">
        <f t="shared" si="25"/>
        <v>742156237.62</v>
      </c>
      <c r="EI52" s="201">
        <f t="shared" si="25"/>
        <v>749205169.12999988</v>
      </c>
      <c r="EJ52" s="201">
        <f t="shared" si="25"/>
        <v>749179498.83000004</v>
      </c>
      <c r="EK52" s="201">
        <f t="shared" si="25"/>
        <v>761140145.23000002</v>
      </c>
      <c r="EL52" s="201">
        <f t="shared" si="25"/>
        <v>784355831.8599999</v>
      </c>
      <c r="EM52" s="201">
        <f t="shared" si="25"/>
        <v>757550465.6400001</v>
      </c>
      <c r="EN52" s="201">
        <f t="shared" si="25"/>
        <v>818695913.93999994</v>
      </c>
      <c r="EO52" s="201">
        <f t="shared" si="25"/>
        <v>809895753.65999997</v>
      </c>
      <c r="EP52" s="201">
        <f t="shared" si="25"/>
        <v>802564967.13</v>
      </c>
      <c r="EQ52" s="201">
        <f t="shared" si="25"/>
        <v>837131208.64999986</v>
      </c>
      <c r="ER52" s="201">
        <f t="shared" si="25"/>
        <v>864626721.44000006</v>
      </c>
      <c r="ES52" s="293">
        <f t="shared" si="25"/>
        <v>889196435.82999992</v>
      </c>
      <c r="ET52" s="201">
        <f t="shared" si="25"/>
        <v>877025362.75999987</v>
      </c>
      <c r="EU52" s="201">
        <f t="shared" si="25"/>
        <v>885154900.98999977</v>
      </c>
      <c r="EV52" s="201">
        <f t="shared" si="25"/>
        <v>900026552.14999986</v>
      </c>
      <c r="EW52" s="201">
        <f t="shared" si="25"/>
        <v>880545702.22000003</v>
      </c>
      <c r="EX52" s="201">
        <f t="shared" si="25"/>
        <v>851070260.69000006</v>
      </c>
      <c r="EY52" s="201">
        <f t="shared" si="25"/>
        <v>839292294.8900001</v>
      </c>
      <c r="EZ52" s="201">
        <f t="shared" si="25"/>
        <v>823637849.11000013</v>
      </c>
      <c r="FA52" s="201">
        <f t="shared" si="25"/>
        <v>833413601.69000006</v>
      </c>
      <c r="FB52" s="201">
        <f t="shared" si="25"/>
        <v>814110456.03999996</v>
      </c>
      <c r="FC52" s="201">
        <f t="shared" si="25"/>
        <v>850765058.06999993</v>
      </c>
      <c r="FD52" s="201">
        <f t="shared" si="25"/>
        <v>834392903.65999997</v>
      </c>
      <c r="FE52" s="201">
        <f t="shared" si="25"/>
        <v>836172380.00999999</v>
      </c>
      <c r="FF52" s="201">
        <f t="shared" si="25"/>
        <v>855783168.73000002</v>
      </c>
      <c r="FG52" s="201">
        <f t="shared" si="25"/>
        <v>819614400.02999997</v>
      </c>
      <c r="FH52" s="201">
        <f t="shared" si="25"/>
        <v>854311485.0999999</v>
      </c>
      <c r="FI52" s="201">
        <f t="shared" si="25"/>
        <v>852941467.75999999</v>
      </c>
      <c r="FJ52" s="201">
        <f t="shared" si="25"/>
        <v>851231695.21000004</v>
      </c>
      <c r="FK52" s="201">
        <f t="shared" si="25"/>
        <v>861779905.04999995</v>
      </c>
      <c r="FL52" s="201">
        <f t="shared" si="25"/>
        <v>822865477.79999995</v>
      </c>
      <c r="FM52" s="201">
        <f t="shared" si="25"/>
        <v>863637140.87000012</v>
      </c>
      <c r="FN52" s="201">
        <f t="shared" si="25"/>
        <v>854242385.24000001</v>
      </c>
      <c r="FO52" s="295">
        <f t="shared" si="25"/>
        <v>880009706.35000002</v>
      </c>
      <c r="FP52" s="201">
        <f t="shared" si="25"/>
        <v>841222999.41000009</v>
      </c>
      <c r="FQ52" s="201">
        <f t="shared" si="25"/>
        <v>874477168.63</v>
      </c>
      <c r="FR52" s="201">
        <f t="shared" si="25"/>
        <v>860470243.87000012</v>
      </c>
      <c r="FS52" s="201">
        <f t="shared" si="25"/>
        <v>879604028.81999993</v>
      </c>
      <c r="FT52" s="201">
        <f t="shared" si="25"/>
        <v>839135663.28999996</v>
      </c>
      <c r="FU52" s="201">
        <f t="shared" si="25"/>
        <v>839632021.47000003</v>
      </c>
      <c r="FV52" s="201">
        <f>FV50+FV48</f>
        <v>838727911.8499999</v>
      </c>
      <c r="FW52" s="201">
        <f>FW50+FW48</f>
        <v>812085920.88</v>
      </c>
      <c r="FX52" s="201">
        <f>FX50+FX48</f>
        <v>824225832.69000006</v>
      </c>
      <c r="FY52" s="201">
        <v>835143355.96999991</v>
      </c>
      <c r="FZ52" s="201">
        <f t="shared" ref="FZ52:GE52" si="26">FZ50+FZ48</f>
        <v>830292434.32999992</v>
      </c>
      <c r="GA52" s="201">
        <f t="shared" si="26"/>
        <v>835123995.53999996</v>
      </c>
      <c r="GB52" s="201">
        <f t="shared" si="26"/>
        <v>771329065.37999988</v>
      </c>
      <c r="GC52" s="201">
        <f t="shared" si="26"/>
        <v>845441655.65999985</v>
      </c>
      <c r="GD52" s="201">
        <f t="shared" si="26"/>
        <v>838301194.06999993</v>
      </c>
      <c r="GE52" s="201">
        <f t="shared" si="26"/>
        <v>951238209.14999986</v>
      </c>
      <c r="GF52" s="201">
        <v>963617594.7299999</v>
      </c>
      <c r="GG52" s="201">
        <f t="shared" ref="GG52:GL52" si="27">GG50+GG48</f>
        <v>919317450.11999989</v>
      </c>
      <c r="GH52" s="201">
        <f t="shared" si="27"/>
        <v>949787873.23999989</v>
      </c>
      <c r="GI52" s="201">
        <f t="shared" si="27"/>
        <v>950714648.50999999</v>
      </c>
      <c r="GJ52" s="293">
        <f t="shared" si="27"/>
        <v>987279698.59000003</v>
      </c>
      <c r="GK52" s="201">
        <f t="shared" si="27"/>
        <v>956340784.79999995</v>
      </c>
      <c r="GL52" s="201">
        <f t="shared" si="27"/>
        <v>956340784.79999995</v>
      </c>
    </row>
    <row r="53" spans="1:194" ht="14.25" customHeight="1" x14ac:dyDescent="0.2">
      <c r="A53" s="202"/>
      <c r="B53" s="202"/>
      <c r="C53" s="202"/>
      <c r="D53" s="230"/>
      <c r="E53" s="231"/>
      <c r="F53" s="296"/>
      <c r="G53" s="296"/>
      <c r="H53" s="296"/>
      <c r="I53" s="202"/>
      <c r="J53" s="202"/>
      <c r="K53" s="202"/>
      <c r="L53" s="202"/>
      <c r="M53" s="202"/>
      <c r="N53" s="202"/>
      <c r="O53" s="202"/>
      <c r="P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30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97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19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19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87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20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21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K53" s="202"/>
      <c r="GL53" s="202"/>
    </row>
    <row r="54" spans="1:194" ht="18" customHeight="1" x14ac:dyDescent="0.2">
      <c r="A54" s="206" t="s">
        <v>479</v>
      </c>
      <c r="B54" s="195"/>
      <c r="C54" s="195"/>
      <c r="D54" s="298">
        <f t="shared" ref="D54:BO54" si="28">D48/D13</f>
        <v>7.4576408631475744E-2</v>
      </c>
      <c r="E54" s="299">
        <v>7.9087031396609594E-2</v>
      </c>
      <c r="F54" s="300">
        <f t="shared" si="28"/>
        <v>7.0455052770853413E-2</v>
      </c>
      <c r="G54" s="300">
        <f t="shared" si="28"/>
        <v>7.3537015137542697E-2</v>
      </c>
      <c r="H54" s="300">
        <f t="shared" si="28"/>
        <v>8.3729139179579457E-2</v>
      </c>
      <c r="I54" s="300">
        <f t="shared" si="28"/>
        <v>8.524217758999654E-2</v>
      </c>
      <c r="J54" s="300">
        <f t="shared" si="28"/>
        <v>8.2850841885526466E-2</v>
      </c>
      <c r="K54" s="300">
        <f t="shared" si="28"/>
        <v>8.2551136489162708E-2</v>
      </c>
      <c r="L54" s="300">
        <f t="shared" si="28"/>
        <v>8.5103007957580884E-2</v>
      </c>
      <c r="M54" s="300">
        <f t="shared" si="28"/>
        <v>8.5220101277242888E-2</v>
      </c>
      <c r="N54" s="300">
        <f t="shared" si="28"/>
        <v>8.320240295271257E-2</v>
      </c>
      <c r="O54" s="300">
        <f t="shared" si="28"/>
        <v>8.6359150776200599E-2</v>
      </c>
      <c r="P54" s="300">
        <f t="shared" si="28"/>
        <v>8.4684480892644173E-2</v>
      </c>
      <c r="Q54" s="298">
        <f t="shared" si="28"/>
        <v>8.6343200126099764E-2</v>
      </c>
      <c r="R54" s="300">
        <f t="shared" si="28"/>
        <v>7.8864602700935718E-2</v>
      </c>
      <c r="S54" s="300">
        <f t="shared" si="28"/>
        <v>8.6161287567177988E-2</v>
      </c>
      <c r="T54" s="300">
        <f t="shared" si="28"/>
        <v>8.1295506877795479E-2</v>
      </c>
      <c r="U54" s="300">
        <f t="shared" si="28"/>
        <v>9.3363809321628202E-2</v>
      </c>
      <c r="V54" s="300">
        <f t="shared" si="28"/>
        <v>9.1098508809316511E-2</v>
      </c>
      <c r="W54" s="300">
        <f t="shared" si="28"/>
        <v>8.7850273739330603E-2</v>
      </c>
      <c r="X54" s="300">
        <f t="shared" si="28"/>
        <v>8.8872447775666816E-2</v>
      </c>
      <c r="Y54" s="300">
        <f t="shared" si="28"/>
        <v>8.7230023334726944E-2</v>
      </c>
      <c r="Z54" s="300">
        <f t="shared" si="28"/>
        <v>8.6223737943985329E-2</v>
      </c>
      <c r="AA54" s="300">
        <f t="shared" si="28"/>
        <v>8.8323723574225535E-2</v>
      </c>
      <c r="AB54" s="300">
        <f t="shared" si="28"/>
        <v>8.6771496438744336E-2</v>
      </c>
      <c r="AC54" s="300">
        <f t="shared" si="28"/>
        <v>8.6748913521276547E-2</v>
      </c>
      <c r="AD54" s="300">
        <f t="shared" si="28"/>
        <v>8.5235393083677405E-2</v>
      </c>
      <c r="AE54" s="300">
        <f t="shared" si="28"/>
        <v>8.472026332123149E-2</v>
      </c>
      <c r="AF54" s="300">
        <f t="shared" si="28"/>
        <v>8.948546179273742E-2</v>
      </c>
      <c r="AG54" s="300">
        <f t="shared" si="28"/>
        <v>8.437079941189593E-2</v>
      </c>
      <c r="AH54" s="300">
        <f t="shared" si="28"/>
        <v>8.6767806702484004E-2</v>
      </c>
      <c r="AI54" s="300">
        <f t="shared" si="28"/>
        <v>8.5572987202733167E-2</v>
      </c>
      <c r="AJ54" s="300">
        <f t="shared" si="28"/>
        <v>8.8384242126805249E-2</v>
      </c>
      <c r="AK54" s="300">
        <f t="shared" si="28"/>
        <v>8.7026489027683007E-2</v>
      </c>
      <c r="AL54" s="300">
        <f t="shared" si="28"/>
        <v>9.1671273053610974E-2</v>
      </c>
      <c r="AM54" s="298">
        <f>AM48/AM13</f>
        <v>8.7974137570982242E-2</v>
      </c>
      <c r="AN54" s="300">
        <f t="shared" si="28"/>
        <v>8.9121117383544668E-2</v>
      </c>
      <c r="AO54" s="300">
        <f t="shared" si="28"/>
        <v>0.12163739902809466</v>
      </c>
      <c r="AP54" s="300">
        <f t="shared" si="28"/>
        <v>0.12215191236383403</v>
      </c>
      <c r="AQ54" s="300">
        <f t="shared" si="28"/>
        <v>0.12076089161887169</v>
      </c>
      <c r="AR54" s="300">
        <f t="shared" si="28"/>
        <v>0.11387601876202935</v>
      </c>
      <c r="AS54" s="300">
        <f t="shared" si="28"/>
        <v>0.11107337567427482</v>
      </c>
      <c r="AT54" s="300">
        <f t="shared" si="28"/>
        <v>0.12683873471855464</v>
      </c>
      <c r="AU54" s="300">
        <f t="shared" si="28"/>
        <v>0.12874609584580687</v>
      </c>
      <c r="AV54" s="300">
        <f t="shared" si="28"/>
        <v>0.11752569375340599</v>
      </c>
      <c r="AW54" s="300">
        <f t="shared" si="28"/>
        <v>0.11985090330020284</v>
      </c>
      <c r="AX54" s="300">
        <f t="shared" si="28"/>
        <v>0.11900837555517983</v>
      </c>
      <c r="AY54" s="300">
        <f t="shared" si="28"/>
        <v>0.11719798245582499</v>
      </c>
      <c r="AZ54" s="300">
        <f t="shared" si="28"/>
        <v>0.1179775759926676</v>
      </c>
      <c r="BA54" s="300">
        <f t="shared" si="28"/>
        <v>0.11479445244430238</v>
      </c>
      <c r="BB54" s="300">
        <f t="shared" si="28"/>
        <v>0.1157663069513232</v>
      </c>
      <c r="BC54" s="300">
        <f t="shared" si="28"/>
        <v>0.11659401170783014</v>
      </c>
      <c r="BD54" s="300">
        <f t="shared" si="28"/>
        <v>0.11427900299537004</v>
      </c>
      <c r="BE54" s="300">
        <f t="shared" si="28"/>
        <v>0.11352403015371612</v>
      </c>
      <c r="BF54" s="300">
        <f t="shared" si="28"/>
        <v>0.11029181707567198</v>
      </c>
      <c r="BG54" s="300">
        <f t="shared" si="28"/>
        <v>0.11179124651349105</v>
      </c>
      <c r="BH54" s="300">
        <f t="shared" si="28"/>
        <v>0.11494224551292381</v>
      </c>
      <c r="BI54" s="300">
        <f t="shared" si="28"/>
        <v>0.11452416107627153</v>
      </c>
      <c r="BJ54" s="299">
        <f t="shared" si="28"/>
        <v>0.11145028187388753</v>
      </c>
      <c r="BK54" s="301">
        <f t="shared" si="28"/>
        <v>0.10880412901477934</v>
      </c>
      <c r="BL54" s="300">
        <f t="shared" si="28"/>
        <v>0.11271620154769679</v>
      </c>
      <c r="BM54" s="300">
        <f t="shared" si="28"/>
        <v>0.10910007253030582</v>
      </c>
      <c r="BN54" s="300">
        <f t="shared" si="28"/>
        <v>0.10803850998142486</v>
      </c>
      <c r="BO54" s="300">
        <f t="shared" si="28"/>
        <v>0.10623447318437795</v>
      </c>
      <c r="BP54" s="300">
        <f t="shared" ref="BP54:EA54" si="29">BP48/BP13</f>
        <v>0.10107675626853507</v>
      </c>
      <c r="BQ54" s="300">
        <f t="shared" si="29"/>
        <v>0.10394215482022759</v>
      </c>
      <c r="BR54" s="300">
        <f t="shared" si="29"/>
        <v>0.104083992882924</v>
      </c>
      <c r="BS54" s="300">
        <f t="shared" si="29"/>
        <v>0.10229204558682842</v>
      </c>
      <c r="BT54" s="300">
        <f t="shared" si="29"/>
        <v>0.10660125334522016</v>
      </c>
      <c r="BU54" s="300">
        <f t="shared" si="29"/>
        <v>0.10038125314435101</v>
      </c>
      <c r="BV54" s="300">
        <f t="shared" si="29"/>
        <v>0.10648534697101872</v>
      </c>
      <c r="BW54" s="300">
        <f t="shared" si="29"/>
        <v>0.10610709564095976</v>
      </c>
      <c r="BX54" s="300">
        <f t="shared" si="29"/>
        <v>0.10341950423550446</v>
      </c>
      <c r="BY54" s="300">
        <f t="shared" si="29"/>
        <v>0.10391765840853807</v>
      </c>
      <c r="BZ54" s="300">
        <f t="shared" si="29"/>
        <v>0.10028102282250355</v>
      </c>
      <c r="CA54" s="300">
        <f t="shared" si="29"/>
        <v>0.10233983242982085</v>
      </c>
      <c r="CB54" s="300">
        <f t="shared" si="29"/>
        <v>0.1006651809628611</v>
      </c>
      <c r="CC54" s="300">
        <f t="shared" si="29"/>
        <v>0.10208675527424861</v>
      </c>
      <c r="CD54" s="300">
        <f t="shared" si="29"/>
        <v>0.1078760405954589</v>
      </c>
      <c r="CE54" s="299">
        <f t="shared" si="29"/>
        <v>0.10809651096456357</v>
      </c>
      <c r="CF54" s="300">
        <f t="shared" si="29"/>
        <v>0.10383616554081884</v>
      </c>
      <c r="CG54" s="300">
        <f t="shared" si="29"/>
        <v>0.1090153194032622</v>
      </c>
      <c r="CH54" s="300">
        <f t="shared" si="29"/>
        <v>0.10702966288361736</v>
      </c>
      <c r="CI54" s="300">
        <f t="shared" si="29"/>
        <v>0.10662559247972046</v>
      </c>
      <c r="CJ54" s="300">
        <f t="shared" si="29"/>
        <v>0.10283099184386366</v>
      </c>
      <c r="CK54" s="300">
        <f t="shared" si="29"/>
        <v>0.10187216979419911</v>
      </c>
      <c r="CL54" s="300">
        <f t="shared" si="29"/>
        <v>0.10131093043385188</v>
      </c>
      <c r="CM54" s="300">
        <f t="shared" si="29"/>
        <v>0.10084178690787315</v>
      </c>
      <c r="CN54" s="300">
        <f t="shared" si="29"/>
        <v>0.10096052884058629</v>
      </c>
      <c r="CO54" s="300">
        <f t="shared" si="29"/>
        <v>9.5508401515143504E-2</v>
      </c>
      <c r="CP54" s="300">
        <f t="shared" si="29"/>
        <v>9.8600196934073417E-2</v>
      </c>
      <c r="CQ54" s="300">
        <f t="shared" si="29"/>
        <v>9.8169566746323156E-2</v>
      </c>
      <c r="CR54" s="300">
        <f t="shared" si="29"/>
        <v>9.8946115416347735E-2</v>
      </c>
      <c r="CS54" s="300">
        <f t="shared" si="29"/>
        <v>0.1004372437815487</v>
      </c>
      <c r="CT54" s="300">
        <f t="shared" si="29"/>
        <v>9.5059989554547891E-2</v>
      </c>
      <c r="CU54" s="300">
        <f t="shared" si="29"/>
        <v>9.9523224527129056E-2</v>
      </c>
      <c r="CV54" s="300">
        <f t="shared" si="29"/>
        <v>9.8466406029892359E-2</v>
      </c>
      <c r="CW54" s="300">
        <f t="shared" si="29"/>
        <v>9.8824822578272159E-2</v>
      </c>
      <c r="CX54" s="300">
        <f t="shared" si="29"/>
        <v>0.10049883496063183</v>
      </c>
      <c r="CY54" s="300">
        <f t="shared" si="29"/>
        <v>9.6096715443475006E-2</v>
      </c>
      <c r="CZ54" s="300">
        <f t="shared" si="29"/>
        <v>0.10278697292861033</v>
      </c>
      <c r="DA54" s="300">
        <f t="shared" si="29"/>
        <v>0.10121575253133885</v>
      </c>
      <c r="DB54" s="299">
        <f>DB48/DB13</f>
        <v>0.10279246050466465</v>
      </c>
      <c r="DC54" s="300">
        <f t="shared" si="29"/>
        <v>0.10197667289581702</v>
      </c>
      <c r="DD54" s="300">
        <f t="shared" si="29"/>
        <v>0.10400323019148366</v>
      </c>
      <c r="DE54" s="300">
        <f t="shared" si="29"/>
        <v>9.7971772679330715E-2</v>
      </c>
      <c r="DF54" s="300">
        <f t="shared" si="29"/>
        <v>0.10306491396362209</v>
      </c>
      <c r="DG54" s="300">
        <f t="shared" si="29"/>
        <v>9.8860880904235351E-2</v>
      </c>
      <c r="DH54" s="300">
        <f t="shared" si="29"/>
        <v>9.7422746061401416E-2</v>
      </c>
      <c r="DI54" s="300">
        <f t="shared" si="29"/>
        <v>9.1723593498107242E-2</v>
      </c>
      <c r="DJ54" s="300">
        <f t="shared" si="29"/>
        <v>9.6990906637721294E-2</v>
      </c>
      <c r="DK54" s="300">
        <f t="shared" si="29"/>
        <v>9.6639685286134841E-2</v>
      </c>
      <c r="DL54" s="300">
        <f t="shared" si="29"/>
        <v>9.4863949804226716E-2</v>
      </c>
      <c r="DM54" s="300">
        <f t="shared" si="29"/>
        <v>9.3948736269326649E-2</v>
      </c>
      <c r="DN54" s="300">
        <f t="shared" si="29"/>
        <v>9.2729228305925337E-2</v>
      </c>
      <c r="DO54" s="300">
        <f t="shared" si="29"/>
        <v>9.4845980487038226E-2</v>
      </c>
      <c r="DP54" s="300">
        <f t="shared" si="29"/>
        <v>9.5572020835649668E-2</v>
      </c>
      <c r="DQ54" s="300">
        <f t="shared" si="29"/>
        <v>9.473855686185137E-2</v>
      </c>
      <c r="DR54" s="300">
        <f t="shared" si="29"/>
        <v>9.7077591991755446E-2</v>
      </c>
      <c r="DS54" s="300">
        <f t="shared" si="29"/>
        <v>9.3179952475612143E-2</v>
      </c>
      <c r="DT54" s="300">
        <f t="shared" si="29"/>
        <v>9.4272314999525486E-2</v>
      </c>
      <c r="DU54" s="300">
        <f t="shared" si="29"/>
        <v>0.1113892144292086</v>
      </c>
      <c r="DV54" s="300">
        <f t="shared" si="29"/>
        <v>0.11267988470428439</v>
      </c>
      <c r="DW54" s="302">
        <f t="shared" si="29"/>
        <v>0.11107221769460504</v>
      </c>
      <c r="DX54" s="299">
        <f>DX48/DX13</f>
        <v>0.11862645417662232</v>
      </c>
      <c r="DY54" s="301">
        <f t="shared" si="29"/>
        <v>0.11137790689614578</v>
      </c>
      <c r="DZ54" s="300">
        <f t="shared" si="29"/>
        <v>0.11797305336929595</v>
      </c>
      <c r="EA54" s="300">
        <f t="shared" si="29"/>
        <v>0.11446436032970431</v>
      </c>
      <c r="EB54" s="300">
        <f t="shared" ref="EB54:ER54" si="30">EB48/EB13</f>
        <v>0.11425535666657811</v>
      </c>
      <c r="EC54" s="300">
        <f t="shared" si="30"/>
        <v>0.11455706544895917</v>
      </c>
      <c r="ED54" s="300">
        <f t="shared" si="30"/>
        <v>0.11317777134348553</v>
      </c>
      <c r="EE54" s="300">
        <f t="shared" si="30"/>
        <v>0.11134320281259132</v>
      </c>
      <c r="EF54" s="300">
        <f t="shared" si="30"/>
        <v>0.10947471377062674</v>
      </c>
      <c r="EG54" s="300">
        <f t="shared" si="30"/>
        <v>0.10923253859295369</v>
      </c>
      <c r="EH54" s="300">
        <f t="shared" si="30"/>
        <v>0.10758238275044897</v>
      </c>
      <c r="EI54" s="300">
        <f t="shared" si="30"/>
        <v>0.10867798308651323</v>
      </c>
      <c r="EJ54" s="300">
        <f t="shared" si="30"/>
        <v>0.10853922142929272</v>
      </c>
      <c r="EK54" s="300">
        <f t="shared" si="30"/>
        <v>0.11002749253150335</v>
      </c>
      <c r="EL54" s="300">
        <f t="shared" si="30"/>
        <v>0.11318261895222564</v>
      </c>
      <c r="EM54" s="300">
        <f t="shared" si="30"/>
        <v>0.10964704273063319</v>
      </c>
      <c r="EN54" s="300">
        <f t="shared" si="30"/>
        <v>0.1175365568459328</v>
      </c>
      <c r="EO54" s="300">
        <f t="shared" si="30"/>
        <v>0.11639955517668628</v>
      </c>
      <c r="EP54" s="300">
        <f t="shared" si="30"/>
        <v>0.11537390543720118</v>
      </c>
      <c r="EQ54" s="300">
        <f t="shared" si="30"/>
        <v>0.11987235396772344</v>
      </c>
      <c r="ER54" s="300">
        <f t="shared" si="30"/>
        <v>0.12328140392398584</v>
      </c>
      <c r="ES54" s="298">
        <f>ES48/ES13</f>
        <v>0.12671550845212659</v>
      </c>
      <c r="ET54" s="300">
        <f t="shared" ref="ET54:FX54" si="31">ET48/ET13</f>
        <v>0.12506565860325775</v>
      </c>
      <c r="EU54" s="300">
        <f t="shared" si="31"/>
        <v>0.12583800387480953</v>
      </c>
      <c r="EV54" s="300">
        <f t="shared" si="31"/>
        <v>0.12778862351418954</v>
      </c>
      <c r="EW54" s="300">
        <f t="shared" si="31"/>
        <v>0.12503304769981863</v>
      </c>
      <c r="EX54" s="300">
        <f t="shared" si="31"/>
        <v>0.1209959802203051</v>
      </c>
      <c r="EY54" s="300">
        <f t="shared" si="31"/>
        <v>0.11929163673341034</v>
      </c>
      <c r="EZ54" s="300">
        <f t="shared" si="31"/>
        <v>0.11717042723899</v>
      </c>
      <c r="FA54" s="300">
        <f t="shared" si="31"/>
        <v>0.1183955510859403</v>
      </c>
      <c r="FB54" s="300">
        <f t="shared" si="31"/>
        <v>0.1160920199026656</v>
      </c>
      <c r="FC54" s="300">
        <f t="shared" si="31"/>
        <v>0.12090547064595346</v>
      </c>
      <c r="FD54" s="300">
        <f t="shared" si="31"/>
        <v>0.11861347590330071</v>
      </c>
      <c r="FE54" s="300">
        <f t="shared" si="31"/>
        <v>0.11868031144498976</v>
      </c>
      <c r="FF54" s="300">
        <f t="shared" si="31"/>
        <v>0.12116646646182157</v>
      </c>
      <c r="FG54" s="300">
        <f t="shared" si="31"/>
        <v>0.11666626160757018</v>
      </c>
      <c r="FH54" s="300">
        <f t="shared" si="31"/>
        <v>0.1212462762520919</v>
      </c>
      <c r="FI54" s="300">
        <f t="shared" si="31"/>
        <v>0.12095864859232278</v>
      </c>
      <c r="FJ54" s="300">
        <f t="shared" si="31"/>
        <v>0.12074794610142488</v>
      </c>
      <c r="FK54" s="300">
        <f t="shared" si="31"/>
        <v>0.12219212698007154</v>
      </c>
      <c r="FL54" s="300">
        <f t="shared" si="31"/>
        <v>0.11737547917908356</v>
      </c>
      <c r="FM54" s="300">
        <f t="shared" si="31"/>
        <v>0.12259331515837878</v>
      </c>
      <c r="FN54" s="300">
        <f t="shared" si="31"/>
        <v>0.12124792267472639</v>
      </c>
      <c r="FO54" s="303">
        <f t="shared" si="31"/>
        <v>0.12504236321596038</v>
      </c>
      <c r="FP54" s="300">
        <f t="shared" si="31"/>
        <v>0.11975528137666315</v>
      </c>
      <c r="FQ54" s="300">
        <f t="shared" si="31"/>
        <v>0.12388329271175115</v>
      </c>
      <c r="FR54" s="300">
        <f t="shared" si="31"/>
        <v>0.12216621054792809</v>
      </c>
      <c r="FS54" s="300">
        <f t="shared" si="31"/>
        <v>0.12454233329264831</v>
      </c>
      <c r="FT54" s="300">
        <f t="shared" si="31"/>
        <v>0.11874633710911772</v>
      </c>
      <c r="FU54" s="300">
        <f t="shared" si="31"/>
        <v>0.11884816135094876</v>
      </c>
      <c r="FV54" s="300">
        <f t="shared" si="31"/>
        <v>0.11856701680072856</v>
      </c>
      <c r="FW54" s="300">
        <f t="shared" si="31"/>
        <v>0.11517662114114327</v>
      </c>
      <c r="FX54" s="300">
        <f t="shared" si="31"/>
        <v>0.11663558574560123</v>
      </c>
      <c r="FY54" s="300">
        <v>0.11826803248195671</v>
      </c>
      <c r="FZ54" s="300">
        <f t="shared" ref="FZ54:GE54" si="32">FZ48/FZ13</f>
        <v>0.11752716011128787</v>
      </c>
      <c r="GA54" s="300">
        <f t="shared" si="32"/>
        <v>0.11811271023973016</v>
      </c>
      <c r="GB54" s="300">
        <f t="shared" si="32"/>
        <v>0.10993597938580196</v>
      </c>
      <c r="GC54" s="300">
        <f t="shared" si="32"/>
        <v>0.11955561721489595</v>
      </c>
      <c r="GD54" s="300">
        <f t="shared" si="32"/>
        <v>0.1185448909689633</v>
      </c>
      <c r="GE54" s="300">
        <f t="shared" si="32"/>
        <v>0.13434583645565809</v>
      </c>
      <c r="GF54" s="300">
        <v>0.13374245156971123</v>
      </c>
      <c r="GG54" s="300">
        <f t="shared" ref="GG54:GL54" si="33">GG48/GG13</f>
        <v>0.12843429942560972</v>
      </c>
      <c r="GH54" s="300">
        <f t="shared" si="33"/>
        <v>0.13228119747018741</v>
      </c>
      <c r="GI54" s="300">
        <f t="shared" si="33"/>
        <v>0.13225804745807404</v>
      </c>
      <c r="GJ54" s="298">
        <f t="shared" si="33"/>
        <v>0.13704284894336208</v>
      </c>
      <c r="GK54" s="300">
        <f t="shared" si="33"/>
        <v>0.13318086714828237</v>
      </c>
      <c r="GL54" s="300">
        <f t="shared" si="33"/>
        <v>0.13318086714828237</v>
      </c>
    </row>
    <row r="55" spans="1:194" x14ac:dyDescent="0.2">
      <c r="A55" s="178" t="s">
        <v>480</v>
      </c>
      <c r="D55" s="304">
        <f t="shared" ref="D55:BO55" si="34">D52/D13</f>
        <v>7.4723332372683804E-2</v>
      </c>
      <c r="E55" s="305">
        <v>7.9234964019368928E-2</v>
      </c>
      <c r="F55" s="306">
        <f t="shared" si="34"/>
        <v>7.0602171528868898E-2</v>
      </c>
      <c r="G55" s="306">
        <f t="shared" si="34"/>
        <v>7.368358337612213E-2</v>
      </c>
      <c r="H55" s="306">
        <f t="shared" si="34"/>
        <v>8.3874210670173824E-2</v>
      </c>
      <c r="I55" s="306">
        <f t="shared" si="34"/>
        <v>8.538715727282542E-2</v>
      </c>
      <c r="J55" s="306">
        <f t="shared" si="34"/>
        <v>8.2995933918088002E-2</v>
      </c>
      <c r="K55" s="306">
        <f t="shared" si="34"/>
        <v>8.2696420038866195E-2</v>
      </c>
      <c r="L55" s="306">
        <f t="shared" si="34"/>
        <v>8.52480071001573E-2</v>
      </c>
      <c r="M55" s="306">
        <f t="shared" si="34"/>
        <v>8.5365100150114226E-2</v>
      </c>
      <c r="N55" s="306">
        <f t="shared" si="34"/>
        <v>8.3347712727341441E-2</v>
      </c>
      <c r="O55" s="306">
        <f t="shared" si="34"/>
        <v>8.650394101950816E-2</v>
      </c>
      <c r="P55" s="306">
        <f t="shared" si="34"/>
        <v>8.4829256077879972E-2</v>
      </c>
      <c r="Q55" s="304">
        <f t="shared" si="34"/>
        <v>8.6486153399914611E-2</v>
      </c>
      <c r="R55" s="306">
        <f t="shared" si="34"/>
        <v>7.9010006100124541E-2</v>
      </c>
      <c r="S55" s="306">
        <f t="shared" si="34"/>
        <v>8.6305700093229618E-2</v>
      </c>
      <c r="T55" s="306">
        <f t="shared" si="34"/>
        <v>8.1440043918892577E-2</v>
      </c>
      <c r="U55" s="306">
        <f t="shared" si="34"/>
        <v>9.3506111487318341E-2</v>
      </c>
      <c r="V55" s="306">
        <f t="shared" si="34"/>
        <v>9.1240408892430763E-2</v>
      </c>
      <c r="W55" s="306">
        <f t="shared" si="34"/>
        <v>8.7992640035594011E-2</v>
      </c>
      <c r="X55" s="306">
        <f t="shared" si="34"/>
        <v>8.9014937157261317E-2</v>
      </c>
      <c r="Y55" s="306">
        <f t="shared" si="34"/>
        <v>8.7372676685908507E-2</v>
      </c>
      <c r="Z55" s="306">
        <f t="shared" si="34"/>
        <v>8.6366450653978549E-2</v>
      </c>
      <c r="AA55" s="306">
        <f t="shared" si="34"/>
        <v>8.8466336756687025E-2</v>
      </c>
      <c r="AB55" s="306">
        <f t="shared" si="34"/>
        <v>8.6914647544673651E-2</v>
      </c>
      <c r="AC55" s="306">
        <f t="shared" si="34"/>
        <v>8.689221682338312E-2</v>
      </c>
      <c r="AD55" s="306">
        <f t="shared" si="34"/>
        <v>8.5378644990853764E-2</v>
      </c>
      <c r="AE55" s="306">
        <f t="shared" si="34"/>
        <v>8.4863491116757631E-2</v>
      </c>
      <c r="AF55" s="306">
        <f t="shared" si="34"/>
        <v>8.9627818844828469E-2</v>
      </c>
      <c r="AG55" s="306">
        <f t="shared" si="34"/>
        <v>8.4514056881850541E-2</v>
      </c>
      <c r="AH55" s="306">
        <f t="shared" si="34"/>
        <v>8.691079375608711E-2</v>
      </c>
      <c r="AI55" s="306">
        <f t="shared" si="34"/>
        <v>8.5716062786327693E-2</v>
      </c>
      <c r="AJ55" s="306">
        <f t="shared" si="34"/>
        <v>8.8527037525997235E-2</v>
      </c>
      <c r="AK55" s="306">
        <f t="shared" si="34"/>
        <v>8.716936307466347E-2</v>
      </c>
      <c r="AL55" s="306">
        <f t="shared" si="34"/>
        <v>9.181331038384738E-2</v>
      </c>
      <c r="AM55" s="304">
        <f>AM52/AM13</f>
        <v>8.8115890867427438E-2</v>
      </c>
      <c r="AN55" s="306">
        <f t="shared" si="34"/>
        <v>8.926377180648995E-2</v>
      </c>
      <c r="AO55" s="306">
        <f t="shared" si="34"/>
        <v>0.12175341874500874</v>
      </c>
      <c r="AP55" s="306">
        <f t="shared" si="34"/>
        <v>0.12226780349081003</v>
      </c>
      <c r="AQ55" s="306">
        <f t="shared" si="34"/>
        <v>0.12087687185270225</v>
      </c>
      <c r="AR55" s="306">
        <f t="shared" si="34"/>
        <v>0.11399304816698261</v>
      </c>
      <c r="AS55" s="306">
        <f t="shared" si="34"/>
        <v>0.11119032724523119</v>
      </c>
      <c r="AT55" s="306">
        <f t="shared" si="34"/>
        <v>0.12695585407360035</v>
      </c>
      <c r="AU55" s="306">
        <f t="shared" si="34"/>
        <v>0.12886301839409983</v>
      </c>
      <c r="AV55" s="306">
        <f t="shared" si="34"/>
        <v>0.11764412179856448</v>
      </c>
      <c r="AW55" s="306">
        <f t="shared" si="34"/>
        <v>0.1199691454106539</v>
      </c>
      <c r="AX55" s="306">
        <f t="shared" si="34"/>
        <v>0.11912651371403793</v>
      </c>
      <c r="AY55" s="306">
        <f t="shared" si="34"/>
        <v>0.11731624625069442</v>
      </c>
      <c r="AZ55" s="306">
        <f t="shared" si="34"/>
        <v>0.11809577370403783</v>
      </c>
      <c r="BA55" s="306">
        <f t="shared" si="34"/>
        <v>0.11491289259477468</v>
      </c>
      <c r="BB55" s="306">
        <f t="shared" si="34"/>
        <v>0.11588459545611833</v>
      </c>
      <c r="BC55" s="306">
        <f t="shared" si="34"/>
        <v>0.11671231346170893</v>
      </c>
      <c r="BD55" s="306">
        <f t="shared" si="34"/>
        <v>0.11439736639595909</v>
      </c>
      <c r="BE55" s="306">
        <f t="shared" si="34"/>
        <v>0.11364248390831133</v>
      </c>
      <c r="BF55" s="306">
        <f t="shared" si="34"/>
        <v>0.11041067661982033</v>
      </c>
      <c r="BG55" s="306">
        <f t="shared" si="34"/>
        <v>0.11191001944820302</v>
      </c>
      <c r="BH55" s="306">
        <f t="shared" si="34"/>
        <v>0.11506073987520934</v>
      </c>
      <c r="BI55" s="306">
        <f t="shared" si="34"/>
        <v>0.11464263730399939</v>
      </c>
      <c r="BJ55" s="305">
        <f t="shared" si="34"/>
        <v>0.11156882804895689</v>
      </c>
      <c r="BK55" s="307">
        <f t="shared" si="34"/>
        <v>0.10892361550982252</v>
      </c>
      <c r="BL55" s="306">
        <f t="shared" si="34"/>
        <v>0.11283517793005239</v>
      </c>
      <c r="BM55" s="306">
        <f t="shared" si="34"/>
        <v>0.10921904554559153</v>
      </c>
      <c r="BN55" s="306">
        <f t="shared" si="34"/>
        <v>0.10815729067804514</v>
      </c>
      <c r="BO55" s="306">
        <f t="shared" si="34"/>
        <v>0.10635294230339268</v>
      </c>
      <c r="BP55" s="306">
        <f t="shared" ref="BP55:EA55" si="35">BP52/BP13</f>
        <v>0.10119598003860437</v>
      </c>
      <c r="BQ55" s="306">
        <f t="shared" si="35"/>
        <v>0.10406108177738158</v>
      </c>
      <c r="BR55" s="306">
        <f t="shared" si="35"/>
        <v>0.10420287891832419</v>
      </c>
      <c r="BS55" s="306">
        <f t="shared" si="35"/>
        <v>0.10241089304791229</v>
      </c>
      <c r="BT55" s="306">
        <f t="shared" si="35"/>
        <v>0.10671971326545344</v>
      </c>
      <c r="BU55" s="306">
        <f t="shared" si="35"/>
        <v>0.1005003797316539</v>
      </c>
      <c r="BV55" s="306">
        <f t="shared" si="35"/>
        <v>0.10660385872740266</v>
      </c>
      <c r="BW55" s="306">
        <f t="shared" si="35"/>
        <v>0.10622546376958429</v>
      </c>
      <c r="BX55" s="306">
        <f t="shared" si="35"/>
        <v>0.10353796219094651</v>
      </c>
      <c r="BY55" s="306">
        <f t="shared" si="35"/>
        <v>0.10403596626066328</v>
      </c>
      <c r="BZ55" s="306">
        <f t="shared" si="35"/>
        <v>0.10039976005266803</v>
      </c>
      <c r="CA55" s="306">
        <f t="shared" si="35"/>
        <v>0.10245844605576401</v>
      </c>
      <c r="CB55" s="306">
        <f t="shared" si="35"/>
        <v>0.10078377138505494</v>
      </c>
      <c r="CC55" s="306">
        <f t="shared" si="35"/>
        <v>0.10220514914064723</v>
      </c>
      <c r="CD55" s="306">
        <f t="shared" si="35"/>
        <v>0.10799386771554374</v>
      </c>
      <c r="CE55" s="305">
        <f t="shared" si="35"/>
        <v>0.10821408265522733</v>
      </c>
      <c r="CF55" s="306">
        <f t="shared" si="35"/>
        <v>0.10395483381547382</v>
      </c>
      <c r="CG55" s="306">
        <f t="shared" si="35"/>
        <v>0.10913352736015486</v>
      </c>
      <c r="CH55" s="306">
        <f t="shared" si="35"/>
        <v>0.10714787430183048</v>
      </c>
      <c r="CI55" s="306">
        <f t="shared" si="35"/>
        <v>0.10674365589519695</v>
      </c>
      <c r="CJ55" s="306">
        <f t="shared" si="35"/>
        <v>0.10294926665027213</v>
      </c>
      <c r="CK55" s="306">
        <f t="shared" si="35"/>
        <v>0.10199040607888769</v>
      </c>
      <c r="CL55" s="306">
        <f t="shared" si="35"/>
        <v>0.10142907664677414</v>
      </c>
      <c r="CM55" s="306">
        <f t="shared" si="35"/>
        <v>0.10096009287048673</v>
      </c>
      <c r="CN55" s="306">
        <f t="shared" si="35"/>
        <v>0.101078678229472</v>
      </c>
      <c r="CO55" s="306">
        <f t="shared" si="35"/>
        <v>9.5627068645981667E-2</v>
      </c>
      <c r="CP55" s="306">
        <f t="shared" si="35"/>
        <v>9.8718610201486159E-2</v>
      </c>
      <c r="CQ55" s="306">
        <f t="shared" si="35"/>
        <v>9.828798824739654E-2</v>
      </c>
      <c r="CR55" s="306">
        <f t="shared" si="35"/>
        <v>9.9064262180182147E-2</v>
      </c>
      <c r="CS55" s="306">
        <f t="shared" si="35"/>
        <v>0.10055517907721813</v>
      </c>
      <c r="CT55" s="306">
        <f t="shared" si="35"/>
        <v>9.5178433187475944E-2</v>
      </c>
      <c r="CU55" s="306">
        <f t="shared" si="35"/>
        <v>9.9641277095256497E-2</v>
      </c>
      <c r="CV55" s="306">
        <f t="shared" si="35"/>
        <v>9.8584517031210767E-2</v>
      </c>
      <c r="CW55" s="306">
        <f t="shared" si="35"/>
        <v>9.8942856465749393E-2</v>
      </c>
      <c r="CX55" s="306">
        <f t="shared" si="35"/>
        <v>0.10061689660892452</v>
      </c>
      <c r="CY55" s="306">
        <f t="shared" si="35"/>
        <v>9.6215161656934112E-2</v>
      </c>
      <c r="CZ55" s="306">
        <f t="shared" si="35"/>
        <v>0.10290482642556451</v>
      </c>
      <c r="DA55" s="306">
        <f t="shared" si="35"/>
        <v>0.10133368528093256</v>
      </c>
      <c r="DB55" s="305">
        <f>DB52/DB13</f>
        <v>0.10291030417399608</v>
      </c>
      <c r="DC55" s="306">
        <f t="shared" si="35"/>
        <v>0.10209485065933691</v>
      </c>
      <c r="DD55" s="306">
        <f t="shared" si="35"/>
        <v>0.10412103825315866</v>
      </c>
      <c r="DE55" s="306">
        <f t="shared" si="35"/>
        <v>9.8090043506513347E-2</v>
      </c>
      <c r="DF55" s="306">
        <f t="shared" si="35"/>
        <v>0.10318273256244857</v>
      </c>
      <c r="DG55" s="306">
        <f t="shared" si="35"/>
        <v>9.8978360310111327E-2</v>
      </c>
      <c r="DH55" s="306">
        <f t="shared" si="35"/>
        <v>9.7540058915801628E-2</v>
      </c>
      <c r="DI55" s="306">
        <f t="shared" si="35"/>
        <v>9.1841559895095515E-2</v>
      </c>
      <c r="DJ55" s="306">
        <f t="shared" si="35"/>
        <v>9.7108393801203993E-2</v>
      </c>
      <c r="DK55" s="306">
        <f t="shared" si="35"/>
        <v>9.6757065008752405E-2</v>
      </c>
      <c r="DL55" s="306">
        <f t="shared" si="35"/>
        <v>9.4981476220147812E-2</v>
      </c>
      <c r="DM55" s="306">
        <f t="shared" si="35"/>
        <v>9.4066272739622772E-2</v>
      </c>
      <c r="DN55" s="306">
        <f t="shared" si="35"/>
        <v>9.2847043533589788E-2</v>
      </c>
      <c r="DO55" s="306">
        <f t="shared" si="35"/>
        <v>9.4963548097693029E-2</v>
      </c>
      <c r="DP55" s="306">
        <f t="shared" si="35"/>
        <v>9.5689578610959475E-2</v>
      </c>
      <c r="DQ55" s="306">
        <f t="shared" si="35"/>
        <v>9.4856123106673101E-2</v>
      </c>
      <c r="DR55" s="306">
        <f t="shared" si="35"/>
        <v>9.7194809750705352E-2</v>
      </c>
      <c r="DS55" s="306">
        <f t="shared" si="35"/>
        <v>9.3297802349858197E-2</v>
      </c>
      <c r="DT55" s="306">
        <f t="shared" si="35"/>
        <v>9.438997650001095E-2</v>
      </c>
      <c r="DU55" s="306">
        <f t="shared" si="35"/>
        <v>0.1115043340164423</v>
      </c>
      <c r="DV55" s="306">
        <f t="shared" si="35"/>
        <v>0.11279455031775158</v>
      </c>
      <c r="DW55" s="308">
        <f t="shared" si="35"/>
        <v>0.11118692746229214</v>
      </c>
      <c r="DX55" s="305">
        <f>DX52/DX13</f>
        <v>0.11874095422370452</v>
      </c>
      <c r="DY55" s="307">
        <f t="shared" si="35"/>
        <v>0.11149276805219197</v>
      </c>
      <c r="DZ55" s="306">
        <f t="shared" si="35"/>
        <v>0.11808735172449047</v>
      </c>
      <c r="EA55" s="306">
        <f t="shared" si="35"/>
        <v>0.11457868686124151</v>
      </c>
      <c r="EB55" s="306">
        <f t="shared" ref="EB55:ER55" si="36">EB52/EB13</f>
        <v>0.11436952000416045</v>
      </c>
      <c r="EC55" s="306">
        <f t="shared" si="36"/>
        <v>0.11467099357365727</v>
      </c>
      <c r="ED55" s="306">
        <f t="shared" si="36"/>
        <v>0.11329193704335422</v>
      </c>
      <c r="EE55" s="306">
        <f t="shared" si="36"/>
        <v>0.11145733319389846</v>
      </c>
      <c r="EF55" s="306">
        <f t="shared" si="36"/>
        <v>0.10958903854491733</v>
      </c>
      <c r="EG55" s="306">
        <f t="shared" si="36"/>
        <v>0.10934673143616357</v>
      </c>
      <c r="EH55" s="306">
        <f t="shared" si="36"/>
        <v>0.10769690634289142</v>
      </c>
      <c r="EI55" s="306">
        <f t="shared" si="36"/>
        <v>0.10879258334598067</v>
      </c>
      <c r="EJ55" s="306">
        <f t="shared" si="36"/>
        <v>0.10865367929130124</v>
      </c>
      <c r="EK55" s="306">
        <f t="shared" si="36"/>
        <v>0.11014169466099448</v>
      </c>
      <c r="EL55" s="306">
        <f t="shared" si="36"/>
        <v>0.11329661528546034</v>
      </c>
      <c r="EM55" s="306">
        <f t="shared" si="36"/>
        <v>0.10976138981742527</v>
      </c>
      <c r="EN55" s="306">
        <f t="shared" si="36"/>
        <v>0.11764996812998495</v>
      </c>
      <c r="EO55" s="306">
        <f t="shared" si="36"/>
        <v>0.11651309093848415</v>
      </c>
      <c r="EP55" s="306">
        <f t="shared" si="36"/>
        <v>0.11548746971527479</v>
      </c>
      <c r="EQ55" s="306">
        <f t="shared" si="36"/>
        <v>0.11998546948837513</v>
      </c>
      <c r="ER55" s="306">
        <f t="shared" si="36"/>
        <v>0.12339403353495092</v>
      </c>
      <c r="ES55" s="304">
        <f>ES52/ES13</f>
        <v>0.12682807381093639</v>
      </c>
      <c r="ET55" s="306">
        <f t="shared" ref="ET55:FX55" si="37">ET52/ET13</f>
        <v>0.12517830154355686</v>
      </c>
      <c r="EU55" s="306">
        <f t="shared" si="37"/>
        <v>0.125950300578025</v>
      </c>
      <c r="EV55" s="306">
        <f t="shared" si="37"/>
        <v>0.12790077497390848</v>
      </c>
      <c r="EW55" s="306">
        <f t="shared" si="37"/>
        <v>0.12514521064603806</v>
      </c>
      <c r="EX55" s="306">
        <f t="shared" si="37"/>
        <v>0.12110828429481003</v>
      </c>
      <c r="EY55" s="306">
        <f t="shared" si="37"/>
        <v>0.11940391414810773</v>
      </c>
      <c r="EZ55" s="306">
        <f t="shared" si="37"/>
        <v>0.11728280623028692</v>
      </c>
      <c r="FA55" s="306">
        <f t="shared" si="37"/>
        <v>0.11850777187688442</v>
      </c>
      <c r="FB55" s="306">
        <f t="shared" si="37"/>
        <v>0.11620466889766823</v>
      </c>
      <c r="FC55" s="306">
        <f t="shared" si="37"/>
        <v>0.12101773100785415</v>
      </c>
      <c r="FD55" s="306">
        <f t="shared" si="37"/>
        <v>0.11872577117594871</v>
      </c>
      <c r="FE55" s="306">
        <f t="shared" si="37"/>
        <v>0.11879243065451379</v>
      </c>
      <c r="FF55" s="306">
        <f t="shared" si="37"/>
        <v>0.12127830885934597</v>
      </c>
      <c r="FG55" s="306">
        <f t="shared" si="37"/>
        <v>0.11677870686897314</v>
      </c>
      <c r="FH55" s="306">
        <f t="shared" si="37"/>
        <v>0.12135838528883128</v>
      </c>
      <c r="FI55" s="306">
        <f t="shared" si="37"/>
        <v>0.12107067148902877</v>
      </c>
      <c r="FJ55" s="306">
        <f t="shared" si="37"/>
        <v>0.12085999868534439</v>
      </c>
      <c r="FK55" s="306">
        <f t="shared" si="37"/>
        <v>0.12230413054299859</v>
      </c>
      <c r="FL55" s="306">
        <f t="shared" si="37"/>
        <v>0.11748816060618425</v>
      </c>
      <c r="FM55" s="306">
        <f t="shared" si="37"/>
        <v>0.12270544458436483</v>
      </c>
      <c r="FN55" s="306">
        <f t="shared" si="37"/>
        <v>0.12136004231084678</v>
      </c>
      <c r="FO55" s="309">
        <f t="shared" si="37"/>
        <v>0.12515460290138322</v>
      </c>
      <c r="FP55" s="306">
        <f t="shared" si="37"/>
        <v>0.11986773624000731</v>
      </c>
      <c r="FQ55" s="306">
        <f t="shared" si="37"/>
        <v>0.12399519615796825</v>
      </c>
      <c r="FR55" s="306">
        <f t="shared" si="37"/>
        <v>0.12227836094841896</v>
      </c>
      <c r="FS55" s="306">
        <f t="shared" si="37"/>
        <v>0.12465417574934257</v>
      </c>
      <c r="FT55" s="306">
        <f t="shared" si="37"/>
        <v>0.1188581221685772</v>
      </c>
      <c r="FU55" s="306">
        <f t="shared" si="37"/>
        <v>0.11895997606347597</v>
      </c>
      <c r="FV55" s="306">
        <f t="shared" si="37"/>
        <v>0.11867868736605254</v>
      </c>
      <c r="FW55" s="306">
        <f t="shared" si="37"/>
        <v>0.11528866077727787</v>
      </c>
      <c r="FX55" s="306">
        <f t="shared" si="37"/>
        <v>0.11674737188750474</v>
      </c>
      <c r="FY55" s="306">
        <v>0.11837990000316087</v>
      </c>
      <c r="FZ55" s="306">
        <f t="shared" ref="FZ55:GE55" si="38">FZ52/FZ13</f>
        <v>0.11763897695650458</v>
      </c>
      <c r="GA55" s="306">
        <f t="shared" si="38"/>
        <v>0.11822443343696404</v>
      </c>
      <c r="GB55" s="306">
        <f t="shared" si="38"/>
        <v>0.11004857768062022</v>
      </c>
      <c r="GC55" s="306">
        <f t="shared" si="38"/>
        <v>0.11966732386119021</v>
      </c>
      <c r="GD55" s="306">
        <f t="shared" si="38"/>
        <v>0.11865659758166273</v>
      </c>
      <c r="GE55" s="306">
        <f t="shared" si="38"/>
        <v>0.1344573897668932</v>
      </c>
      <c r="GF55" s="306">
        <v>0.13385207602964255</v>
      </c>
      <c r="GG55" s="306">
        <f t="shared" ref="GG55:GL55" si="39">GG52/GG13</f>
        <v>0.12854465024943409</v>
      </c>
      <c r="GH55" s="306">
        <f t="shared" si="39"/>
        <v>0.13239120428472495</v>
      </c>
      <c r="GI55" s="306">
        <f t="shared" si="39"/>
        <v>0.1323679277136432</v>
      </c>
      <c r="GJ55" s="304">
        <f t="shared" si="39"/>
        <v>0.1371524842784623</v>
      </c>
      <c r="GK55" s="306">
        <f t="shared" si="39"/>
        <v>0.13329086261270873</v>
      </c>
      <c r="GL55" s="306">
        <f t="shared" si="39"/>
        <v>0.13329086261270873</v>
      </c>
    </row>
    <row r="56" spans="1:194" x14ac:dyDescent="0.2">
      <c r="DX56" s="312"/>
    </row>
    <row r="57" spans="1:194" x14ac:dyDescent="0.2">
      <c r="A57" s="181"/>
      <c r="B57" s="181"/>
      <c r="C57" s="181"/>
      <c r="DX57" s="313"/>
    </row>
    <row r="58" spans="1:194" x14ac:dyDescent="0.2">
      <c r="C58" s="181"/>
      <c r="D58" s="314"/>
      <c r="E58" s="315"/>
      <c r="AM58" s="314"/>
      <c r="DX58" s="316"/>
    </row>
    <row r="59" spans="1:194" x14ac:dyDescent="0.2">
      <c r="A59" s="181" t="s">
        <v>481</v>
      </c>
      <c r="C59" s="181"/>
    </row>
    <row r="60" spans="1:194" x14ac:dyDescent="0.2">
      <c r="C60" s="181"/>
    </row>
    <row r="61" spans="1:194" x14ac:dyDescent="0.2">
      <c r="A61" s="181" t="s">
        <v>481</v>
      </c>
    </row>
    <row r="64" spans="1:194" x14ac:dyDescent="0.2">
      <c r="C64" s="181"/>
    </row>
    <row r="65" spans="1:39" x14ac:dyDescent="0.2">
      <c r="A65" s="181" t="s">
        <v>481</v>
      </c>
    </row>
    <row r="68" spans="1:39" x14ac:dyDescent="0.2">
      <c r="D68" s="314" t="s">
        <v>481</v>
      </c>
      <c r="E68" s="315"/>
      <c r="AM68" s="314"/>
    </row>
  </sheetData>
  <phoneticPr fontId="52" type="noConversion"/>
  <pageMargins left="0.75" right="0.75" top="1" bottom="1" header="0.5" footer="0.5"/>
  <pageSetup orientation="portrait" verticalDpi="18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K314"/>
  <sheetViews>
    <sheetView topLeftCell="A162" workbookViewId="0">
      <selection activeCell="C182" sqref="C182"/>
    </sheetView>
  </sheetViews>
  <sheetFormatPr defaultRowHeight="12.75" x14ac:dyDescent="0.2"/>
  <cols>
    <col min="1" max="1" width="30" customWidth="1"/>
    <col min="2" max="2" width="19.42578125" bestFit="1" customWidth="1"/>
    <col min="3" max="3" width="11.5703125" customWidth="1"/>
    <col min="4" max="4" width="36.85546875" bestFit="1" customWidth="1"/>
    <col min="5" max="5" width="15.85546875" bestFit="1" customWidth="1"/>
    <col min="6" max="6" width="14.7109375" bestFit="1" customWidth="1"/>
    <col min="7" max="7" width="13.7109375" bestFit="1" customWidth="1"/>
    <col min="8" max="8" width="1.140625" customWidth="1"/>
    <col min="9" max="9" width="9.85546875" bestFit="1" customWidth="1"/>
    <col min="10" max="10" width="12" bestFit="1" customWidth="1"/>
    <col min="11" max="11" width="13.42578125" bestFit="1" customWidth="1"/>
    <col min="12" max="12" width="12.5703125" bestFit="1" customWidth="1"/>
    <col min="13" max="13" width="14.28515625" bestFit="1" customWidth="1"/>
    <col min="14" max="14" width="13.7109375" bestFit="1" customWidth="1"/>
    <col min="15" max="15" width="7" customWidth="1"/>
    <col min="16" max="16" width="6" customWidth="1"/>
    <col min="17" max="17" width="2.140625" customWidth="1"/>
    <col min="18" max="18" width="2.42578125" customWidth="1"/>
    <col min="19" max="19" width="33.42578125" bestFit="1" customWidth="1"/>
    <col min="20" max="20" width="13.5703125" bestFit="1" customWidth="1"/>
    <col min="21" max="26" width="13.5703125" customWidth="1"/>
    <col min="27" max="27" width="12.85546875" bestFit="1" customWidth="1"/>
    <col min="28" max="28" width="13.7109375" bestFit="1" customWidth="1"/>
    <col min="29" max="29" width="17.28515625" customWidth="1"/>
    <col min="30" max="30" width="13" bestFit="1" customWidth="1"/>
    <col min="31" max="31" width="9" customWidth="1"/>
    <col min="32" max="32" width="12" bestFit="1" customWidth="1"/>
    <col min="35" max="37" width="12" bestFit="1" customWidth="1"/>
  </cols>
  <sheetData>
    <row r="1" spans="1:31" ht="30" customHeight="1" thickBot="1" x14ac:dyDescent="0.25">
      <c r="A1" s="40" t="s">
        <v>111</v>
      </c>
      <c r="B1" s="40" t="s">
        <v>112</v>
      </c>
      <c r="C1" s="40" t="s">
        <v>113</v>
      </c>
      <c r="D1" s="40" t="s">
        <v>114</v>
      </c>
      <c r="E1" s="40" t="s">
        <v>115</v>
      </c>
      <c r="F1" s="40" t="s">
        <v>417</v>
      </c>
      <c r="G1" s="40" t="s">
        <v>418</v>
      </c>
      <c r="I1" s="41" t="s">
        <v>419</v>
      </c>
      <c r="J1" s="41" t="s">
        <v>420</v>
      </c>
      <c r="K1" s="41" t="s">
        <v>421</v>
      </c>
      <c r="L1" s="41" t="s">
        <v>422</v>
      </c>
      <c r="M1" s="41" t="s">
        <v>423</v>
      </c>
      <c r="N1" s="41" t="s">
        <v>424</v>
      </c>
      <c r="O1" s="41"/>
      <c r="P1" s="41"/>
      <c r="Q1" s="41"/>
      <c r="R1" s="41"/>
      <c r="S1" s="42" t="s">
        <v>425</v>
      </c>
      <c r="T1" s="42" t="s">
        <v>426</v>
      </c>
      <c r="U1" s="42" t="s">
        <v>427</v>
      </c>
      <c r="V1" s="42" t="s">
        <v>428</v>
      </c>
      <c r="W1" s="42" t="s">
        <v>429</v>
      </c>
      <c r="X1" s="42" t="s">
        <v>430</v>
      </c>
      <c r="Y1" s="42" t="s">
        <v>431</v>
      </c>
      <c r="Z1" s="42" t="s">
        <v>432</v>
      </c>
      <c r="AA1" s="42" t="s">
        <v>418</v>
      </c>
    </row>
    <row r="2" spans="1:31" ht="13.5" thickBot="1" x14ac:dyDescent="0.25">
      <c r="A2" s="569" t="s">
        <v>779</v>
      </c>
      <c r="B2" s="529"/>
      <c r="C2" s="529"/>
      <c r="D2" s="529"/>
      <c r="E2" s="529"/>
      <c r="F2" s="529"/>
      <c r="G2" s="529"/>
      <c r="S2" s="43"/>
      <c r="T2" s="44"/>
      <c r="U2" s="44"/>
      <c r="V2" s="44"/>
      <c r="W2" s="44"/>
      <c r="X2" s="44"/>
      <c r="Y2" s="44"/>
      <c r="Z2" s="44"/>
      <c r="AA2" s="45"/>
      <c r="AD2" s="46"/>
    </row>
    <row r="3" spans="1:31" x14ac:dyDescent="0.2">
      <c r="A3" s="562" t="s">
        <v>433</v>
      </c>
      <c r="B3" s="571">
        <v>54464.345999999998</v>
      </c>
      <c r="C3" s="21" t="s">
        <v>194</v>
      </c>
      <c r="D3" s="21" t="s">
        <v>434</v>
      </c>
      <c r="E3" s="150">
        <v>36891536</v>
      </c>
      <c r="F3" s="151">
        <v>36891506.73044502</v>
      </c>
      <c r="G3" s="128">
        <v>29.269554980099201</v>
      </c>
      <c r="I3" s="46">
        <v>0</v>
      </c>
      <c r="J3" s="48"/>
      <c r="L3" s="48"/>
      <c r="M3" s="46">
        <v>0</v>
      </c>
      <c r="N3" s="49">
        <v>29.269554980099201</v>
      </c>
      <c r="O3" s="49"/>
      <c r="P3" s="49"/>
      <c r="Q3" s="47"/>
      <c r="R3" s="47"/>
      <c r="S3" s="50" t="s">
        <v>433</v>
      </c>
      <c r="T3" s="51">
        <v>17290.470160000001</v>
      </c>
      <c r="U3" s="51"/>
      <c r="V3" s="51"/>
      <c r="W3" s="51"/>
      <c r="X3" s="51"/>
      <c r="Y3" s="51"/>
      <c r="Z3" s="51"/>
      <c r="AA3" s="52">
        <v>-34119.559909999996</v>
      </c>
      <c r="AB3" t="s">
        <v>435</v>
      </c>
      <c r="AC3" s="53"/>
      <c r="AD3" s="46">
        <v>2836068.59</v>
      </c>
      <c r="AE3" t="s">
        <v>436</v>
      </c>
    </row>
    <row r="4" spans="1:31" ht="13.5" thickBot="1" x14ac:dyDescent="0.25">
      <c r="A4" s="570"/>
      <c r="B4" s="572"/>
      <c r="C4" s="21" t="s">
        <v>196</v>
      </c>
      <c r="D4" s="21" t="s">
        <v>437</v>
      </c>
      <c r="E4" s="150">
        <v>17572810</v>
      </c>
      <c r="F4" s="151">
        <v>17572809.57</v>
      </c>
      <c r="G4" s="128">
        <v>0.42999999970197678</v>
      </c>
      <c r="I4" s="46">
        <v>0</v>
      </c>
      <c r="J4" s="48"/>
      <c r="L4" s="48"/>
      <c r="M4" s="46">
        <v>0</v>
      </c>
      <c r="N4" s="49">
        <v>0.42999999970197678</v>
      </c>
      <c r="O4" s="49"/>
      <c r="P4" s="49"/>
      <c r="Q4" s="47"/>
      <c r="R4" s="47"/>
      <c r="S4" s="50" t="s">
        <v>438</v>
      </c>
      <c r="T4" s="51">
        <v>2447.0047000000004</v>
      </c>
      <c r="U4" s="51"/>
      <c r="V4" s="51"/>
      <c r="W4" s="51"/>
      <c r="X4" s="51"/>
      <c r="Y4" s="51"/>
      <c r="Z4" s="51"/>
      <c r="AA4" s="54"/>
      <c r="AD4" s="46">
        <v>0</v>
      </c>
      <c r="AE4" t="s">
        <v>439</v>
      </c>
    </row>
    <row r="5" spans="1:31" ht="13.5" thickBot="1" x14ac:dyDescent="0.25">
      <c r="A5" s="152" t="s">
        <v>440</v>
      </c>
      <c r="B5" s="153">
        <v>2874.2020000000002</v>
      </c>
      <c r="C5" s="21" t="s">
        <v>571</v>
      </c>
      <c r="D5" s="21" t="s">
        <v>441</v>
      </c>
      <c r="E5" s="150">
        <v>2874202</v>
      </c>
      <c r="F5" s="151">
        <v>2874201.89</v>
      </c>
      <c r="G5" s="128">
        <v>0.11000000033527613</v>
      </c>
      <c r="I5" s="46">
        <v>0</v>
      </c>
      <c r="J5" s="48"/>
      <c r="L5" s="48"/>
      <c r="M5" s="46">
        <v>0</v>
      </c>
      <c r="N5" s="49">
        <v>0.11000000033527613</v>
      </c>
      <c r="O5" s="49"/>
      <c r="P5" s="49"/>
      <c r="Q5" s="47"/>
      <c r="R5" s="47"/>
      <c r="S5" s="50"/>
      <c r="T5" s="51"/>
      <c r="U5" s="51"/>
      <c r="V5" s="51"/>
      <c r="W5" s="51"/>
      <c r="X5" s="51"/>
      <c r="Y5" s="51"/>
      <c r="Z5" s="51"/>
      <c r="AA5" s="54"/>
      <c r="AD5" s="46"/>
    </row>
    <row r="6" spans="1:31" ht="12.75" customHeight="1" x14ac:dyDescent="0.2">
      <c r="A6" s="525" t="s">
        <v>442</v>
      </c>
      <c r="B6" s="571">
        <v>540808.22600000002</v>
      </c>
      <c r="C6" s="21" t="s">
        <v>575</v>
      </c>
      <c r="D6" s="21" t="s">
        <v>443</v>
      </c>
      <c r="E6" s="150">
        <v>1219729</v>
      </c>
      <c r="F6" s="151">
        <v>0</v>
      </c>
      <c r="G6" s="128">
        <v>1219729</v>
      </c>
      <c r="I6" s="46">
        <v>0</v>
      </c>
      <c r="J6" s="48"/>
      <c r="L6" s="48"/>
      <c r="M6" s="46">
        <v>0</v>
      </c>
      <c r="N6" s="49">
        <v>1219729</v>
      </c>
      <c r="O6" s="49"/>
      <c r="P6" s="49"/>
      <c r="Q6" s="47"/>
      <c r="R6" s="47"/>
      <c r="S6" s="58" t="s">
        <v>444</v>
      </c>
      <c r="T6" s="59">
        <v>607.31123000000002</v>
      </c>
      <c r="U6" s="59"/>
      <c r="V6" s="59"/>
      <c r="W6" s="59"/>
      <c r="X6" s="59"/>
      <c r="Y6" s="59"/>
      <c r="Z6" s="59"/>
      <c r="AA6" s="60"/>
      <c r="AD6" s="46">
        <v>0</v>
      </c>
      <c r="AE6" t="s">
        <v>445</v>
      </c>
    </row>
    <row r="7" spans="1:31" x14ac:dyDescent="0.2">
      <c r="A7" s="526"/>
      <c r="B7" s="573"/>
      <c r="C7" s="21" t="s">
        <v>576</v>
      </c>
      <c r="D7" s="21" t="s">
        <v>446</v>
      </c>
      <c r="E7" s="150">
        <v>535648764</v>
      </c>
      <c r="F7" s="151">
        <v>64038151.640000001</v>
      </c>
      <c r="G7" s="128">
        <v>471610612.36000001</v>
      </c>
      <c r="I7" s="46">
        <v>0</v>
      </c>
      <c r="J7" s="48"/>
      <c r="L7" s="48"/>
      <c r="M7" s="46">
        <v>0</v>
      </c>
      <c r="N7" s="49">
        <v>471610612.36000001</v>
      </c>
      <c r="O7" s="49"/>
      <c r="P7" s="49"/>
      <c r="Q7" s="47"/>
      <c r="R7" s="47"/>
      <c r="S7" s="61" t="s">
        <v>447</v>
      </c>
      <c r="T7" s="51">
        <v>122427.32979999999</v>
      </c>
      <c r="U7" s="51"/>
      <c r="V7" s="51"/>
      <c r="W7" s="51"/>
      <c r="X7" s="51"/>
      <c r="Y7" s="51"/>
      <c r="Z7" s="51"/>
      <c r="AA7" s="62">
        <v>64054.273369999952</v>
      </c>
      <c r="AB7" t="s">
        <v>448</v>
      </c>
      <c r="AC7" s="53"/>
      <c r="AD7" s="46">
        <v>3585.31</v>
      </c>
      <c r="AE7" t="s">
        <v>449</v>
      </c>
    </row>
    <row r="8" spans="1:31" x14ac:dyDescent="0.2">
      <c r="A8" s="526"/>
      <c r="B8" s="573"/>
      <c r="C8" s="21" t="s">
        <v>570</v>
      </c>
      <c r="D8" s="21" t="s">
        <v>191</v>
      </c>
      <c r="E8" s="150">
        <v>0</v>
      </c>
      <c r="F8" s="151">
        <v>0</v>
      </c>
      <c r="G8" s="128">
        <v>0</v>
      </c>
      <c r="I8" s="46">
        <v>0</v>
      </c>
      <c r="J8" s="48"/>
      <c r="L8" s="48"/>
      <c r="M8" s="46">
        <v>0</v>
      </c>
      <c r="N8" s="49">
        <v>0</v>
      </c>
      <c r="O8" s="49"/>
      <c r="P8" s="49"/>
      <c r="Q8" s="47"/>
      <c r="R8" s="47"/>
      <c r="S8" s="61" t="s">
        <v>192</v>
      </c>
      <c r="T8" s="51">
        <v>315974.88141000003</v>
      </c>
      <c r="U8" s="51"/>
      <c r="V8" s="51"/>
      <c r="W8" s="51"/>
      <c r="X8" s="51"/>
      <c r="Y8" s="51"/>
      <c r="Z8" s="51"/>
      <c r="AA8" s="63"/>
      <c r="AB8" s="64"/>
      <c r="AD8" s="46">
        <v>731671.47</v>
      </c>
      <c r="AE8" t="s">
        <v>193</v>
      </c>
    </row>
    <row r="9" spans="1:31" x14ac:dyDescent="0.2">
      <c r="A9" s="526"/>
      <c r="B9" s="573"/>
      <c r="C9" s="21" t="s">
        <v>581</v>
      </c>
      <c r="D9" s="21" t="s">
        <v>178</v>
      </c>
      <c r="E9" s="150">
        <v>3939733</v>
      </c>
      <c r="F9" s="151">
        <v>3939732.56</v>
      </c>
      <c r="G9" s="128">
        <v>0.43999999994412065</v>
      </c>
      <c r="I9" s="46">
        <v>0</v>
      </c>
      <c r="J9" s="48"/>
      <c r="L9" s="48"/>
      <c r="M9" s="46">
        <v>0</v>
      </c>
      <c r="N9" s="49">
        <v>0.43999999994412065</v>
      </c>
      <c r="O9" s="49"/>
      <c r="P9" s="49"/>
      <c r="Q9" s="47"/>
      <c r="R9" s="47"/>
      <c r="S9" s="61" t="s">
        <v>179</v>
      </c>
      <c r="T9" s="51">
        <v>58020</v>
      </c>
      <c r="U9" s="51"/>
      <c r="V9" s="51"/>
      <c r="W9" s="51"/>
      <c r="X9" s="51"/>
      <c r="Y9" s="51"/>
      <c r="Z9" s="51"/>
      <c r="AA9" s="63"/>
      <c r="AB9" s="7"/>
      <c r="AD9" s="46">
        <v>12139333.307370001</v>
      </c>
      <c r="AE9" t="s">
        <v>180</v>
      </c>
    </row>
    <row r="10" spans="1:31" ht="13.5" thickBot="1" x14ac:dyDescent="0.25">
      <c r="A10" s="527"/>
      <c r="B10" s="574"/>
      <c r="C10" s="21" t="s">
        <v>86</v>
      </c>
      <c r="D10" s="21" t="s">
        <v>181</v>
      </c>
      <c r="E10" s="150">
        <v>0</v>
      </c>
      <c r="F10" s="151">
        <v>0</v>
      </c>
      <c r="G10" s="128">
        <v>0</v>
      </c>
      <c r="I10" s="46">
        <v>0</v>
      </c>
      <c r="J10" s="48"/>
      <c r="L10" s="48"/>
      <c r="M10" s="46">
        <v>0</v>
      </c>
      <c r="N10" s="49">
        <v>0</v>
      </c>
      <c r="O10" s="49"/>
      <c r="P10" s="49"/>
      <c r="Q10" s="47"/>
      <c r="R10" s="47"/>
      <c r="S10" s="61" t="s">
        <v>182</v>
      </c>
      <c r="T10" s="51">
        <v>50858.26973</v>
      </c>
      <c r="U10" s="51"/>
      <c r="V10" s="51"/>
      <c r="W10" s="51"/>
      <c r="X10" s="51"/>
      <c r="Y10" s="51"/>
      <c r="Z10" s="51"/>
      <c r="AA10" s="63"/>
      <c r="AD10" s="46">
        <v>4027073.6130750002</v>
      </c>
      <c r="AE10" t="s">
        <v>183</v>
      </c>
    </row>
    <row r="11" spans="1:31" x14ac:dyDescent="0.2">
      <c r="A11" s="565" t="s">
        <v>88</v>
      </c>
      <c r="B11" s="567">
        <v>33380.288</v>
      </c>
      <c r="C11" s="21" t="s">
        <v>578</v>
      </c>
      <c r="D11" s="21" t="s">
        <v>184</v>
      </c>
      <c r="E11" s="150">
        <v>177121</v>
      </c>
      <c r="F11" s="151">
        <v>177120.68</v>
      </c>
      <c r="G11" s="128">
        <v>0.32000000000698492</v>
      </c>
      <c r="I11" s="46">
        <v>0</v>
      </c>
      <c r="J11" s="48"/>
      <c r="L11" s="48"/>
      <c r="M11" s="46">
        <v>0</v>
      </c>
      <c r="N11" s="49">
        <v>0.32000000000698492</v>
      </c>
      <c r="O11" s="49"/>
      <c r="P11" s="49"/>
      <c r="Q11" s="47"/>
      <c r="R11" s="47"/>
      <c r="S11" s="61" t="s">
        <v>829</v>
      </c>
      <c r="T11" s="51">
        <v>53911.175080000001</v>
      </c>
      <c r="U11" s="51"/>
      <c r="V11" s="51"/>
      <c r="W11" s="51"/>
      <c r="X11" s="51"/>
      <c r="Y11" s="51"/>
      <c r="Z11" s="51"/>
      <c r="AA11" s="63"/>
      <c r="AD11" s="46">
        <v>0</v>
      </c>
      <c r="AE11" t="s">
        <v>830</v>
      </c>
    </row>
    <row r="12" spans="1:31" ht="13.5" thickBot="1" x14ac:dyDescent="0.25">
      <c r="A12" s="566"/>
      <c r="B12" s="568"/>
      <c r="C12" s="21" t="s">
        <v>579</v>
      </c>
      <c r="D12" s="21" t="s">
        <v>831</v>
      </c>
      <c r="E12" s="150">
        <v>33203167</v>
      </c>
      <c r="F12" s="151">
        <v>33203166.829999998</v>
      </c>
      <c r="G12" s="128">
        <v>0.17000000178813934</v>
      </c>
      <c r="I12" s="46">
        <v>0</v>
      </c>
      <c r="J12" s="48"/>
      <c r="L12" s="48"/>
      <c r="M12" s="46">
        <v>0</v>
      </c>
      <c r="N12" s="49">
        <v>0.17000000178813934</v>
      </c>
      <c r="O12" s="49"/>
      <c r="P12" s="49"/>
      <c r="Q12" s="47"/>
      <c r="R12" s="47"/>
      <c r="S12" s="61" t="s">
        <v>832</v>
      </c>
      <c r="T12" s="51">
        <v>3670.8433500000001</v>
      </c>
      <c r="U12" s="51"/>
      <c r="V12" s="51"/>
      <c r="W12" s="51"/>
      <c r="X12" s="51"/>
      <c r="Y12" s="51"/>
      <c r="Z12" s="51"/>
      <c r="AA12" s="63"/>
      <c r="AD12" s="66">
        <v>19737732.290445</v>
      </c>
    </row>
    <row r="13" spans="1:31" ht="13.5" thickBot="1" x14ac:dyDescent="0.25">
      <c r="A13" s="161" t="s">
        <v>833</v>
      </c>
      <c r="B13" s="158">
        <v>22260.311000000002</v>
      </c>
      <c r="C13" s="21" t="s">
        <v>577</v>
      </c>
      <c r="D13" s="162" t="s">
        <v>833</v>
      </c>
      <c r="E13" s="150">
        <v>22260311</v>
      </c>
      <c r="F13" s="151">
        <v>22260310.579999998</v>
      </c>
      <c r="G13" s="128">
        <v>0.42000000178813934</v>
      </c>
      <c r="I13" s="46"/>
      <c r="J13" s="48"/>
      <c r="L13" s="48"/>
      <c r="M13" s="46"/>
      <c r="N13" s="49">
        <v>0.42000000178813934</v>
      </c>
      <c r="O13" s="49"/>
      <c r="P13" s="49"/>
      <c r="Q13" s="47"/>
      <c r="R13" s="47"/>
      <c r="S13" s="61"/>
      <c r="T13" s="51"/>
      <c r="U13" s="51"/>
      <c r="V13" s="51"/>
      <c r="W13" s="51"/>
      <c r="X13" s="51"/>
      <c r="Y13" s="51"/>
      <c r="Z13" s="51"/>
      <c r="AA13" s="63"/>
    </row>
    <row r="14" spans="1:31" ht="13.5" thickBot="1" x14ac:dyDescent="0.25">
      <c r="A14" s="161" t="s">
        <v>795</v>
      </c>
      <c r="B14" s="163">
        <v>2037.172</v>
      </c>
      <c r="C14" s="21" t="s">
        <v>566</v>
      </c>
      <c r="D14" s="164" t="s">
        <v>795</v>
      </c>
      <c r="E14" s="150">
        <v>2037172</v>
      </c>
      <c r="F14" s="151">
        <v>2037172.42</v>
      </c>
      <c r="G14" s="128">
        <v>-0.41999999992549419</v>
      </c>
      <c r="I14" s="46">
        <v>0</v>
      </c>
      <c r="J14" s="48"/>
      <c r="L14" s="48"/>
      <c r="M14" s="46">
        <v>0</v>
      </c>
      <c r="N14" s="49">
        <v>-0.41999999992549419</v>
      </c>
      <c r="O14" s="49"/>
      <c r="P14" s="49"/>
      <c r="Q14" s="47"/>
      <c r="R14" s="47"/>
      <c r="S14" s="68"/>
      <c r="T14" s="59"/>
      <c r="U14" s="59"/>
      <c r="V14" s="59"/>
      <c r="W14" s="59"/>
      <c r="X14" s="59"/>
      <c r="Y14" s="59"/>
      <c r="Z14" s="59"/>
      <c r="AA14" s="69"/>
    </row>
    <row r="15" spans="1:31" ht="13.5" thickBot="1" x14ac:dyDescent="0.25">
      <c r="A15" s="70"/>
      <c r="B15" s="70"/>
      <c r="C15" s="48"/>
      <c r="D15" s="67"/>
      <c r="E15" s="55"/>
      <c r="F15" s="56"/>
      <c r="G15" s="57"/>
      <c r="I15" s="46"/>
      <c r="J15" s="48"/>
      <c r="L15" s="48"/>
      <c r="M15" s="46"/>
      <c r="N15" s="49"/>
      <c r="O15" s="49"/>
      <c r="P15" s="49"/>
      <c r="Q15" s="47"/>
      <c r="R15" s="47"/>
      <c r="S15" s="61"/>
      <c r="T15" s="51"/>
      <c r="U15" s="51"/>
      <c r="V15" s="51"/>
      <c r="W15" s="51"/>
      <c r="X15" s="51"/>
      <c r="Y15" s="51"/>
      <c r="Z15" s="51"/>
      <c r="AA15" s="63"/>
    </row>
    <row r="16" spans="1:31" x14ac:dyDescent="0.2">
      <c r="A16" s="525" t="s">
        <v>834</v>
      </c>
      <c r="B16" s="522">
        <v>1316642.2890000001</v>
      </c>
      <c r="C16" s="21" t="s">
        <v>277</v>
      </c>
      <c r="D16" s="21" t="s">
        <v>383</v>
      </c>
      <c r="E16" s="150">
        <v>296566933</v>
      </c>
      <c r="F16" s="151">
        <v>296570705.84999961</v>
      </c>
      <c r="G16" s="128">
        <v>-3772.8499996066093</v>
      </c>
      <c r="I16" s="46">
        <v>0</v>
      </c>
      <c r="J16" s="48"/>
      <c r="K16" s="46">
        <v>8270.8695456817914</v>
      </c>
      <c r="L16" s="48"/>
      <c r="M16" s="46">
        <v>0</v>
      </c>
      <c r="N16" s="49">
        <v>4498.019546075182</v>
      </c>
      <c r="O16" s="49"/>
      <c r="P16" s="49"/>
      <c r="Q16" s="47"/>
      <c r="R16" s="47"/>
      <c r="S16" s="61" t="s">
        <v>384</v>
      </c>
      <c r="T16" s="51">
        <v>322797.30673000001</v>
      </c>
      <c r="U16" s="51">
        <v>0</v>
      </c>
      <c r="V16" s="72"/>
      <c r="W16" s="72"/>
      <c r="X16" s="72"/>
      <c r="Y16" s="72"/>
      <c r="Z16" s="72"/>
      <c r="AA16" s="73">
        <v>8813.6233499995433</v>
      </c>
      <c r="AB16" s="49">
        <v>-4527.1199994444905</v>
      </c>
      <c r="AC16" s="74"/>
    </row>
    <row r="17" spans="1:31" x14ac:dyDescent="0.2">
      <c r="A17" s="526"/>
      <c r="B17" s="523"/>
      <c r="C17" s="21" t="s">
        <v>927</v>
      </c>
      <c r="D17" s="21" t="s">
        <v>385</v>
      </c>
      <c r="E17" s="150">
        <v>0</v>
      </c>
      <c r="F17" s="151">
        <v>0</v>
      </c>
      <c r="G17" s="128">
        <v>0</v>
      </c>
      <c r="I17" s="46">
        <v>0</v>
      </c>
      <c r="J17" s="48"/>
      <c r="L17" s="48"/>
      <c r="M17" s="46">
        <v>0</v>
      </c>
      <c r="N17" s="49">
        <v>0</v>
      </c>
      <c r="O17" s="49"/>
      <c r="P17" s="49"/>
      <c r="Q17" s="47"/>
      <c r="R17" s="47"/>
      <c r="S17" s="61" t="s">
        <v>386</v>
      </c>
      <c r="T17" s="51">
        <v>299391.06756999984</v>
      </c>
      <c r="U17" s="72"/>
      <c r="V17" s="72"/>
      <c r="W17" s="72"/>
      <c r="X17" s="72"/>
      <c r="Y17" s="72"/>
      <c r="Z17" s="72"/>
      <c r="AA17" s="63"/>
      <c r="AC17" s="10"/>
    </row>
    <row r="18" spans="1:31" x14ac:dyDescent="0.2">
      <c r="A18" s="526"/>
      <c r="B18" s="523"/>
      <c r="C18" s="21" t="s">
        <v>278</v>
      </c>
      <c r="D18" s="21" t="s">
        <v>387</v>
      </c>
      <c r="E18" s="150">
        <v>102406</v>
      </c>
      <c r="F18" s="151">
        <v>102405.65</v>
      </c>
      <c r="G18" s="128">
        <v>0.35000000000582077</v>
      </c>
      <c r="I18" s="46">
        <v>0</v>
      </c>
      <c r="J18" s="48"/>
      <c r="L18" s="48"/>
      <c r="M18" s="46">
        <v>0</v>
      </c>
      <c r="N18" s="49">
        <v>0.35000000000582077</v>
      </c>
      <c r="O18" s="49"/>
      <c r="P18" s="49"/>
      <c r="Q18" s="47"/>
      <c r="R18" s="47"/>
      <c r="S18" s="61" t="s">
        <v>388</v>
      </c>
      <c r="T18" s="51">
        <v>694160.35970000003</v>
      </c>
      <c r="U18" s="72"/>
      <c r="V18" s="72"/>
      <c r="W18" s="72"/>
      <c r="X18" s="72"/>
      <c r="Y18" s="72"/>
      <c r="Z18" s="72"/>
      <c r="AA18" s="63"/>
      <c r="AC18" s="10"/>
    </row>
    <row r="19" spans="1:31" ht="13.5" thickBot="1" x14ac:dyDescent="0.25">
      <c r="A19" s="527"/>
      <c r="B19" s="524"/>
      <c r="C19" s="21" t="s">
        <v>1004</v>
      </c>
      <c r="D19" s="21" t="s">
        <v>389</v>
      </c>
      <c r="E19" s="150">
        <v>1019972950</v>
      </c>
      <c r="F19" s="151">
        <v>1019964650.3800009</v>
      </c>
      <c r="G19" s="128">
        <v>8299.6199990510941</v>
      </c>
      <c r="I19" s="46">
        <v>0</v>
      </c>
      <c r="J19" s="48"/>
      <c r="K19" s="46">
        <v>-8270.8695456817914</v>
      </c>
      <c r="L19" s="48"/>
      <c r="M19" s="46">
        <v>0</v>
      </c>
      <c r="N19" s="49">
        <v>28.750453369302704</v>
      </c>
      <c r="O19" s="49"/>
      <c r="P19" s="49"/>
      <c r="Q19" s="47"/>
      <c r="R19" s="47"/>
      <c r="S19" s="61" t="s">
        <v>390</v>
      </c>
      <c r="T19" s="51">
        <v>9107.1783500000001</v>
      </c>
      <c r="U19" s="72"/>
      <c r="V19" s="72"/>
      <c r="W19" s="72"/>
      <c r="X19" s="72"/>
      <c r="Y19" s="72"/>
      <c r="Z19" s="72"/>
      <c r="AA19" s="63"/>
      <c r="AC19" s="10"/>
    </row>
    <row r="20" spans="1:31" ht="13.5" thickBot="1" x14ac:dyDescent="0.25">
      <c r="A20" s="21"/>
      <c r="B20" s="156"/>
      <c r="C20" s="21"/>
      <c r="D20" s="21"/>
      <c r="E20" s="150"/>
      <c r="F20" s="150"/>
      <c r="G20" s="128"/>
      <c r="I20" s="46">
        <v>0</v>
      </c>
      <c r="J20" s="48"/>
      <c r="L20" s="48"/>
      <c r="M20" s="46">
        <v>0</v>
      </c>
      <c r="N20" s="49">
        <v>0</v>
      </c>
      <c r="O20" s="49"/>
      <c r="P20" s="49"/>
      <c r="Q20" s="47"/>
      <c r="R20" s="47"/>
      <c r="S20" s="68"/>
      <c r="T20" s="59"/>
      <c r="U20" s="59"/>
      <c r="V20" s="59"/>
      <c r="W20" s="59"/>
      <c r="X20" s="59"/>
      <c r="Y20" s="59"/>
      <c r="Z20" s="59"/>
      <c r="AA20" s="69"/>
      <c r="AC20" s="10"/>
    </row>
    <row r="21" spans="1:31" x14ac:dyDescent="0.2">
      <c r="A21" s="525" t="s">
        <v>391</v>
      </c>
      <c r="B21" s="522">
        <v>116377.29300000001</v>
      </c>
      <c r="C21" s="21" t="s">
        <v>276</v>
      </c>
      <c r="D21" s="21" t="s">
        <v>392</v>
      </c>
      <c r="E21" s="150">
        <v>8065337</v>
      </c>
      <c r="F21" s="151">
        <v>8065336.6699999999</v>
      </c>
      <c r="G21" s="128">
        <v>0.33000000007450581</v>
      </c>
      <c r="H21" s="46"/>
      <c r="I21" s="46">
        <v>0</v>
      </c>
      <c r="J21" s="55"/>
      <c r="K21" s="46"/>
      <c r="L21" s="55"/>
      <c r="M21" s="46">
        <v>0</v>
      </c>
      <c r="N21" s="49">
        <v>0.33000000007450581</v>
      </c>
      <c r="O21" s="49"/>
      <c r="P21" s="49"/>
      <c r="Q21" s="47"/>
      <c r="R21" s="47"/>
      <c r="S21" s="61" t="s">
        <v>393</v>
      </c>
      <c r="T21" s="51">
        <v>91207.181650000013</v>
      </c>
      <c r="U21" s="51">
        <v>0</v>
      </c>
      <c r="V21" s="72"/>
      <c r="W21" s="72"/>
      <c r="X21" s="72"/>
      <c r="Y21" s="72"/>
      <c r="Z21" s="72"/>
      <c r="AA21" s="77">
        <v>417.34185000001162</v>
      </c>
      <c r="AB21" s="49">
        <v>-0.84999983499801601</v>
      </c>
      <c r="AC21" s="16" t="s">
        <v>394</v>
      </c>
      <c r="AD21" s="78"/>
    </row>
    <row r="22" spans="1:31" x14ac:dyDescent="0.2">
      <c r="A22" s="526"/>
      <c r="B22" s="523"/>
      <c r="C22" s="21" t="s">
        <v>197</v>
      </c>
      <c r="D22" s="21" t="s">
        <v>395</v>
      </c>
      <c r="E22" s="150">
        <v>1616330</v>
      </c>
      <c r="F22" s="151">
        <v>1616330.15</v>
      </c>
      <c r="G22" s="128">
        <v>-0.14999999990686774</v>
      </c>
      <c r="H22" s="46"/>
      <c r="I22" s="46">
        <v>0</v>
      </c>
      <c r="J22" s="55"/>
      <c r="K22" s="46"/>
      <c r="L22" s="55"/>
      <c r="M22" s="46">
        <v>0</v>
      </c>
      <c r="N22" s="49">
        <v>-0.14999999990686774</v>
      </c>
      <c r="O22" s="49"/>
      <c r="P22" s="49"/>
      <c r="Q22" s="47"/>
      <c r="R22" s="47"/>
      <c r="S22" s="61" t="s">
        <v>396</v>
      </c>
      <c r="T22" s="51">
        <v>8479.6800899999998</v>
      </c>
      <c r="U22" s="72"/>
      <c r="V22" s="72"/>
      <c r="W22" s="72"/>
      <c r="X22" s="72"/>
      <c r="Y22" s="72"/>
      <c r="Z22" s="72"/>
      <c r="AA22" s="63"/>
      <c r="AB22" s="46"/>
      <c r="AC22" t="s">
        <v>397</v>
      </c>
      <c r="AD22">
        <v>1181</v>
      </c>
      <c r="AE22" t="s">
        <v>398</v>
      </c>
    </row>
    <row r="23" spans="1:31" x14ac:dyDescent="0.2">
      <c r="A23" s="526"/>
      <c r="B23" s="523"/>
      <c r="C23" s="21" t="s">
        <v>1005</v>
      </c>
      <c r="D23" s="21" t="s">
        <v>399</v>
      </c>
      <c r="E23" s="150">
        <v>74454127</v>
      </c>
      <c r="F23" s="151">
        <v>74454127.16000019</v>
      </c>
      <c r="G23" s="128">
        <v>-0.16000019013881683</v>
      </c>
      <c r="I23" s="46">
        <v>0</v>
      </c>
      <c r="J23" s="55"/>
      <c r="K23" s="46"/>
      <c r="L23" s="55"/>
      <c r="M23" s="46">
        <v>0</v>
      </c>
      <c r="N23" s="49">
        <v>-0.16000019013881683</v>
      </c>
      <c r="O23" s="49"/>
      <c r="P23" s="49"/>
      <c r="S23" s="61" t="s">
        <v>400</v>
      </c>
      <c r="T23" s="51">
        <v>9095.0575600000011</v>
      </c>
      <c r="U23" s="72"/>
      <c r="V23" s="72"/>
      <c r="W23" s="72"/>
      <c r="X23" s="72"/>
      <c r="Y23" s="72"/>
      <c r="Z23" s="72"/>
      <c r="AA23" s="63"/>
      <c r="AB23" s="47">
        <v>0</v>
      </c>
      <c r="AC23" t="s">
        <v>401</v>
      </c>
      <c r="AD23">
        <v>1182</v>
      </c>
      <c r="AE23" t="s">
        <v>398</v>
      </c>
    </row>
    <row r="24" spans="1:31" x14ac:dyDescent="0.2">
      <c r="A24" s="526"/>
      <c r="B24" s="523"/>
      <c r="C24" s="21" t="s">
        <v>205</v>
      </c>
      <c r="D24" s="21" t="s">
        <v>402</v>
      </c>
      <c r="E24" s="150">
        <v>483250</v>
      </c>
      <c r="F24" s="151">
        <v>483250</v>
      </c>
      <c r="G24" s="128">
        <v>0</v>
      </c>
      <c r="I24" s="46">
        <v>0</v>
      </c>
      <c r="J24" s="55"/>
      <c r="K24" s="46"/>
      <c r="L24" s="55"/>
      <c r="M24" s="46">
        <v>0</v>
      </c>
      <c r="N24" s="49">
        <v>0</v>
      </c>
      <c r="O24" s="49"/>
      <c r="P24" s="49"/>
      <c r="Q24" s="47"/>
      <c r="R24" s="47"/>
      <c r="S24" s="61" t="s">
        <v>403</v>
      </c>
      <c r="T24" s="79">
        <v>7623.902</v>
      </c>
      <c r="U24" s="80"/>
      <c r="V24" s="80"/>
      <c r="W24" s="80"/>
      <c r="X24" s="80"/>
      <c r="Y24" s="80"/>
      <c r="Z24" s="80"/>
      <c r="AA24" s="63"/>
      <c r="AB24" s="47">
        <v>0</v>
      </c>
      <c r="AC24" t="s">
        <v>404</v>
      </c>
      <c r="AD24">
        <v>1183</v>
      </c>
      <c r="AE24" t="s">
        <v>398</v>
      </c>
    </row>
    <row r="25" spans="1:31" x14ac:dyDescent="0.2">
      <c r="A25" s="526"/>
      <c r="B25" s="523"/>
      <c r="C25" s="21" t="s">
        <v>279</v>
      </c>
      <c r="D25" s="21" t="s">
        <v>405</v>
      </c>
      <c r="E25" s="150">
        <v>22185402</v>
      </c>
      <c r="F25" s="151">
        <v>22185401.539999977</v>
      </c>
      <c r="G25" s="128">
        <v>0.46000002324581146</v>
      </c>
      <c r="I25" s="46">
        <v>0</v>
      </c>
      <c r="J25" s="55"/>
      <c r="K25" s="46"/>
      <c r="L25" s="55"/>
      <c r="M25" s="46">
        <v>0</v>
      </c>
      <c r="N25" s="49">
        <v>0.46000002324581146</v>
      </c>
      <c r="O25" s="49"/>
      <c r="P25" s="49"/>
      <c r="Q25" s="47"/>
      <c r="R25" s="47"/>
      <c r="S25" s="61" t="s">
        <v>406</v>
      </c>
      <c r="T25" s="51">
        <v>0</v>
      </c>
      <c r="U25" s="72"/>
      <c r="V25" s="72"/>
      <c r="W25" s="72"/>
      <c r="X25" s="72"/>
      <c r="Y25" s="72"/>
      <c r="Z25" s="72"/>
      <c r="AA25" s="63"/>
      <c r="AB25" s="81">
        <v>-0.84999983499801601</v>
      </c>
    </row>
    <row r="26" spans="1:31" x14ac:dyDescent="0.2">
      <c r="A26" s="526"/>
      <c r="B26" s="523"/>
      <c r="C26" s="21" t="s">
        <v>926</v>
      </c>
      <c r="D26" s="21" t="s">
        <v>407</v>
      </c>
      <c r="E26" s="150">
        <v>1822705</v>
      </c>
      <c r="F26" s="151">
        <v>1822704.91</v>
      </c>
      <c r="G26" s="128">
        <v>9.0000000083819032E-2</v>
      </c>
      <c r="I26" s="46">
        <v>0</v>
      </c>
      <c r="J26" s="55"/>
      <c r="K26" s="46"/>
      <c r="L26" s="55"/>
      <c r="M26" s="46">
        <v>0</v>
      </c>
      <c r="N26" s="49">
        <v>9.0000000083819032E-2</v>
      </c>
      <c r="O26" s="49"/>
      <c r="P26" s="49"/>
      <c r="Q26" s="47"/>
      <c r="R26" s="47"/>
      <c r="S26" s="61" t="s">
        <v>408</v>
      </c>
      <c r="T26" s="51">
        <v>0</v>
      </c>
      <c r="U26" s="51"/>
      <c r="V26" s="51"/>
      <c r="W26" s="51"/>
      <c r="X26" s="51"/>
      <c r="Y26" s="51"/>
      <c r="Z26" s="51"/>
      <c r="AA26" s="63"/>
    </row>
    <row r="27" spans="1:31" x14ac:dyDescent="0.2">
      <c r="A27" s="526"/>
      <c r="B27" s="523"/>
      <c r="C27" s="21" t="s">
        <v>1010</v>
      </c>
      <c r="D27" s="21" t="s">
        <v>409</v>
      </c>
      <c r="E27" s="151">
        <v>6275</v>
      </c>
      <c r="F27" s="151">
        <v>6274.98</v>
      </c>
      <c r="G27" s="128">
        <v>2.0000000000436557E-2</v>
      </c>
      <c r="I27" s="46">
        <v>0</v>
      </c>
      <c r="J27" s="55"/>
      <c r="K27" s="46"/>
      <c r="L27" s="55"/>
      <c r="M27" s="46">
        <v>0</v>
      </c>
      <c r="N27" s="49">
        <v>2.0000000000436557E-2</v>
      </c>
      <c r="O27" s="49"/>
      <c r="P27" s="49"/>
      <c r="Q27" s="47"/>
      <c r="R27" s="47"/>
      <c r="S27" s="61" t="s">
        <v>410</v>
      </c>
      <c r="T27" s="51">
        <v>388.81354999999996</v>
      </c>
      <c r="U27" s="51"/>
      <c r="V27" s="51"/>
      <c r="W27" s="51"/>
      <c r="X27" s="51"/>
      <c r="Y27" s="51"/>
      <c r="Z27" s="51"/>
      <c r="AA27" s="63"/>
    </row>
    <row r="28" spans="1:31" ht="13.5" thickBot="1" x14ac:dyDescent="0.25">
      <c r="A28" s="527"/>
      <c r="B28" s="524"/>
      <c r="C28" s="21" t="s">
        <v>1011</v>
      </c>
      <c r="D28" s="21" t="s">
        <v>411</v>
      </c>
      <c r="E28" s="151">
        <v>7743867</v>
      </c>
      <c r="F28" s="151">
        <v>7743866.7399999984</v>
      </c>
      <c r="G28" s="128">
        <v>0.26000000163912773</v>
      </c>
      <c r="I28" s="46">
        <v>0</v>
      </c>
      <c r="J28" s="55"/>
      <c r="K28" s="46"/>
      <c r="L28" s="55"/>
      <c r="M28" s="46">
        <v>0</v>
      </c>
      <c r="N28" s="49">
        <v>0.26000000163912773</v>
      </c>
      <c r="O28" s="49"/>
      <c r="P28" s="49"/>
      <c r="Q28" s="47"/>
      <c r="R28" s="47"/>
      <c r="S28" s="68"/>
      <c r="T28" s="59"/>
      <c r="U28" s="59"/>
      <c r="V28" s="59"/>
      <c r="W28" s="59"/>
      <c r="X28" s="59"/>
      <c r="Y28" s="59"/>
      <c r="Z28" s="59"/>
      <c r="AA28" s="69"/>
      <c r="AB28" s="7"/>
    </row>
    <row r="29" spans="1:31" x14ac:dyDescent="0.2">
      <c r="A29" s="525" t="s">
        <v>412</v>
      </c>
      <c r="B29" s="522">
        <v>388591.35999999999</v>
      </c>
      <c r="C29" s="21" t="s">
        <v>201</v>
      </c>
      <c r="D29" s="21" t="s">
        <v>413</v>
      </c>
      <c r="E29" s="150">
        <v>336219668</v>
      </c>
      <c r="F29" s="151">
        <v>337781980.16999996</v>
      </c>
      <c r="G29" s="128">
        <v>-1562312.1699999571</v>
      </c>
      <c r="I29" s="46">
        <v>0</v>
      </c>
      <c r="J29" s="55"/>
      <c r="K29" s="46"/>
      <c r="L29" s="46">
        <v>1562312.7099999785</v>
      </c>
      <c r="M29" s="46">
        <v>0</v>
      </c>
      <c r="N29" s="49">
        <v>0.54000002145767212</v>
      </c>
      <c r="O29" s="49"/>
      <c r="P29" s="49"/>
      <c r="Q29" s="47"/>
      <c r="R29" s="47"/>
      <c r="S29" s="61" t="s">
        <v>658</v>
      </c>
      <c r="T29" s="51">
        <v>359077.02224000002</v>
      </c>
      <c r="U29" s="51"/>
      <c r="V29" s="51">
        <v>-1523.6614599999782</v>
      </c>
      <c r="W29" s="51"/>
      <c r="X29" s="51"/>
      <c r="Y29" s="51"/>
      <c r="Z29" s="51">
        <v>2.9356500000003506E-3</v>
      </c>
      <c r="AA29" s="73">
        <v>-30538.623794349958</v>
      </c>
      <c r="AB29" s="81">
        <v>-106408.93435000538</v>
      </c>
      <c r="AC29" t="s">
        <v>394</v>
      </c>
    </row>
    <row r="30" spans="1:31" x14ac:dyDescent="0.2">
      <c r="A30" s="526"/>
      <c r="B30" s="523"/>
      <c r="C30" s="21" t="s">
        <v>199</v>
      </c>
      <c r="D30" s="21" t="s">
        <v>659</v>
      </c>
      <c r="E30" s="150">
        <v>48784044</v>
      </c>
      <c r="F30" s="151">
        <v>48778844.140000015</v>
      </c>
      <c r="G30" s="128">
        <v>5199.8599999845028</v>
      </c>
      <c r="I30" s="2">
        <v>0</v>
      </c>
      <c r="J30" s="55"/>
      <c r="K30" s="46">
        <v>-5159.6184922618031</v>
      </c>
      <c r="L30" s="46"/>
      <c r="M30" s="46">
        <v>0</v>
      </c>
      <c r="N30" s="49">
        <v>40.24150772269968</v>
      </c>
      <c r="O30" s="49"/>
      <c r="P30" s="49"/>
      <c r="Q30" s="47"/>
      <c r="R30" s="47"/>
      <c r="S30" s="61" t="s">
        <v>2</v>
      </c>
      <c r="T30" s="51">
        <v>499.37248999999997</v>
      </c>
      <c r="U30" s="51"/>
      <c r="V30" s="51"/>
      <c r="W30" s="51"/>
      <c r="X30" s="51"/>
      <c r="Y30" s="51"/>
      <c r="Z30" s="51"/>
      <c r="AA30" s="63"/>
    </row>
    <row r="31" spans="1:31" x14ac:dyDescent="0.2">
      <c r="A31" s="526"/>
      <c r="B31" s="523"/>
      <c r="C31" s="21" t="s">
        <v>204</v>
      </c>
      <c r="D31" s="21" t="s">
        <v>3</v>
      </c>
      <c r="E31" s="150">
        <v>162344</v>
      </c>
      <c r="F31" s="151">
        <v>4736</v>
      </c>
      <c r="G31" s="128">
        <v>157608</v>
      </c>
      <c r="I31" s="46">
        <v>0</v>
      </c>
      <c r="J31" s="55"/>
      <c r="K31" s="46"/>
      <c r="L31" s="46">
        <v>-51239.89</v>
      </c>
      <c r="M31" s="46">
        <v>0</v>
      </c>
      <c r="N31" s="49">
        <v>106368.11</v>
      </c>
      <c r="O31" s="49"/>
      <c r="P31" s="49"/>
      <c r="Q31" s="47"/>
      <c r="R31" s="47"/>
      <c r="S31" s="61"/>
      <c r="T31" s="51"/>
      <c r="U31" s="51"/>
      <c r="V31" s="51"/>
      <c r="W31" s="51"/>
      <c r="X31" s="51"/>
      <c r="Y31" s="51"/>
      <c r="Z31" s="51"/>
      <c r="AA31" s="63"/>
    </row>
    <row r="32" spans="1:31" ht="13.5" thickBot="1" x14ac:dyDescent="0.25">
      <c r="A32" s="527"/>
      <c r="B32" s="524"/>
      <c r="C32" s="21" t="s">
        <v>202</v>
      </c>
      <c r="D32" s="21" t="s">
        <v>4</v>
      </c>
      <c r="E32" s="150">
        <v>3425304</v>
      </c>
      <c r="F32" s="151">
        <v>3443049.28</v>
      </c>
      <c r="G32" s="128">
        <v>-17745.280000000261</v>
      </c>
      <c r="I32" s="46">
        <v>0</v>
      </c>
      <c r="J32" s="55"/>
      <c r="K32" s="46">
        <v>5156.6828422618028</v>
      </c>
      <c r="L32" s="46">
        <v>12588.639999999665</v>
      </c>
      <c r="M32" s="46">
        <v>0</v>
      </c>
      <c r="N32" s="49">
        <v>4.2842261205805698E-2</v>
      </c>
      <c r="O32" s="49"/>
      <c r="P32" s="49"/>
      <c r="Q32" s="47"/>
      <c r="R32" s="47"/>
      <c r="S32" s="68"/>
      <c r="T32" s="82"/>
      <c r="U32" s="82"/>
      <c r="V32" s="83"/>
      <c r="W32" s="83"/>
      <c r="X32" s="83"/>
      <c r="Y32" s="83"/>
      <c r="Z32" s="83"/>
      <c r="AA32" s="69"/>
    </row>
    <row r="33" spans="1:31" x14ac:dyDescent="0.2">
      <c r="A33" s="525" t="s">
        <v>5</v>
      </c>
      <c r="B33" s="522">
        <v>690821.10800000001</v>
      </c>
      <c r="C33" s="21" t="s">
        <v>487</v>
      </c>
      <c r="D33" s="21" t="s">
        <v>6</v>
      </c>
      <c r="E33" s="150">
        <v>141114876</v>
      </c>
      <c r="F33" s="151">
        <v>141114875.71000022</v>
      </c>
      <c r="G33" s="128">
        <v>0.28999978303909302</v>
      </c>
      <c r="I33" s="46">
        <v>0</v>
      </c>
      <c r="J33" s="55"/>
      <c r="K33" s="46"/>
      <c r="L33" s="46">
        <v>0</v>
      </c>
      <c r="M33" s="46">
        <v>0</v>
      </c>
      <c r="N33" s="49">
        <v>0.28999978303909302</v>
      </c>
      <c r="O33" s="49"/>
      <c r="P33" s="49"/>
      <c r="Q33" s="47"/>
      <c r="R33" s="47"/>
      <c r="S33" s="61" t="s">
        <v>7</v>
      </c>
      <c r="T33" s="51">
        <v>530325.131149997</v>
      </c>
      <c r="U33" s="51"/>
      <c r="V33" s="51">
        <v>-1822.6521700001033</v>
      </c>
      <c r="W33" s="51"/>
      <c r="X33" s="51"/>
      <c r="Y33" s="51"/>
      <c r="Z33" s="51">
        <v>-2.9356500000003506E-3</v>
      </c>
      <c r="AA33" s="84">
        <v>-84.091205653152429</v>
      </c>
      <c r="AB33" s="85">
        <v>-5606.1756489993777</v>
      </c>
      <c r="AC33" t="s">
        <v>394</v>
      </c>
    </row>
    <row r="34" spans="1:31" x14ac:dyDescent="0.2">
      <c r="A34" s="554"/>
      <c r="B34" s="556"/>
      <c r="C34" s="21" t="s">
        <v>488</v>
      </c>
      <c r="D34" s="21" t="s">
        <v>8</v>
      </c>
      <c r="E34" s="150">
        <v>12562968</v>
      </c>
      <c r="F34" s="151">
        <v>12562968.270000007</v>
      </c>
      <c r="G34" s="128">
        <v>-0.27000000700354576</v>
      </c>
      <c r="I34" s="46">
        <v>0</v>
      </c>
      <c r="J34" s="55"/>
      <c r="K34" s="46"/>
      <c r="L34" s="46">
        <v>0</v>
      </c>
      <c r="M34" s="46">
        <v>0</v>
      </c>
      <c r="N34" s="49">
        <v>-0.27000000700354576</v>
      </c>
      <c r="O34" s="49"/>
      <c r="P34" s="49"/>
      <c r="Q34" s="47"/>
      <c r="R34" s="47"/>
      <c r="S34" s="61" t="s">
        <v>9</v>
      </c>
      <c r="T34" s="51">
        <v>159681.83762999999</v>
      </c>
      <c r="U34" s="72"/>
      <c r="V34" s="72"/>
      <c r="W34" s="72"/>
      <c r="X34" s="72"/>
      <c r="Y34" s="72"/>
      <c r="Z34" s="72"/>
      <c r="AA34" s="63"/>
      <c r="AB34" s="46">
        <v>0</v>
      </c>
      <c r="AC34" t="s">
        <v>10</v>
      </c>
      <c r="AD34">
        <v>1182</v>
      </c>
      <c r="AE34" t="s">
        <v>398</v>
      </c>
    </row>
    <row r="35" spans="1:31" x14ac:dyDescent="0.2">
      <c r="A35" s="554"/>
      <c r="B35" s="556"/>
      <c r="C35" s="21" t="s">
        <v>198</v>
      </c>
      <c r="D35" s="21" t="s">
        <v>11</v>
      </c>
      <c r="E35" s="150">
        <v>405414</v>
      </c>
      <c r="F35" s="151">
        <v>412327.28</v>
      </c>
      <c r="G35" s="128">
        <v>-6913.2799999999697</v>
      </c>
      <c r="I35" s="46">
        <v>0</v>
      </c>
      <c r="J35" s="55"/>
      <c r="K35" s="46"/>
      <c r="L35" s="46">
        <v>6913.4500000001281</v>
      </c>
      <c r="M35" s="46">
        <v>0</v>
      </c>
      <c r="N35" s="49">
        <v>0.17000000015832484</v>
      </c>
      <c r="O35" s="49"/>
      <c r="P35" s="49"/>
      <c r="Q35" s="47"/>
      <c r="R35" s="47"/>
      <c r="S35" s="61" t="s">
        <v>12</v>
      </c>
      <c r="T35" s="86">
        <v>-273.30315000000002</v>
      </c>
      <c r="U35" s="51"/>
      <c r="V35" s="51"/>
      <c r="W35" s="51"/>
      <c r="X35" s="51"/>
      <c r="Y35" s="51"/>
      <c r="Z35" s="51"/>
      <c r="AA35" s="63"/>
      <c r="AB35" s="81">
        <v>-5606.1756489993777</v>
      </c>
    </row>
    <row r="36" spans="1:31" x14ac:dyDescent="0.2">
      <c r="A36" s="554"/>
      <c r="B36" s="556"/>
      <c r="C36" s="21" t="s">
        <v>200</v>
      </c>
      <c r="D36" s="21" t="s">
        <v>13</v>
      </c>
      <c r="E36" s="150">
        <v>7095507</v>
      </c>
      <c r="F36" s="151">
        <v>7200631.579999988</v>
      </c>
      <c r="G36" s="128">
        <v>-105124.57999998797</v>
      </c>
      <c r="I36" s="46">
        <v>0</v>
      </c>
      <c r="J36" s="55"/>
      <c r="K36" s="46"/>
      <c r="L36" s="46">
        <v>110829.51999999583</v>
      </c>
      <c r="M36" s="46">
        <v>0</v>
      </c>
      <c r="N36" s="49">
        <v>5704.9400000078604</v>
      </c>
      <c r="O36" s="49"/>
      <c r="P36" s="49"/>
      <c r="Q36" s="47"/>
      <c r="R36" s="47"/>
      <c r="S36" s="50" t="s">
        <v>14</v>
      </c>
      <c r="T36" s="51">
        <v>2826.0062699999999</v>
      </c>
      <c r="U36" s="51"/>
      <c r="V36" s="51"/>
      <c r="W36" s="51"/>
      <c r="X36" s="51"/>
      <c r="Y36" s="51"/>
      <c r="Z36" s="51"/>
      <c r="AA36" s="63"/>
      <c r="AB36" s="7"/>
      <c r="AC36" s="78" t="s">
        <v>841</v>
      </c>
    </row>
    <row r="37" spans="1:31" x14ac:dyDescent="0.2">
      <c r="A37" s="554"/>
      <c r="B37" s="556"/>
      <c r="C37" s="21" t="s">
        <v>1009</v>
      </c>
      <c r="D37" s="21" t="s">
        <v>842</v>
      </c>
      <c r="E37" s="150">
        <v>526663455</v>
      </c>
      <c r="F37" s="151">
        <v>528368364.69000089</v>
      </c>
      <c r="G37" s="128">
        <v>-1704909.6900008917</v>
      </c>
      <c r="I37" s="46">
        <v>0</v>
      </c>
      <c r="J37" s="55"/>
      <c r="K37" s="46"/>
      <c r="L37" s="46">
        <v>1704909.2000001073</v>
      </c>
      <c r="M37" s="46">
        <v>0</v>
      </c>
      <c r="N37" s="49">
        <v>-0.49000078439712524</v>
      </c>
      <c r="O37" s="49"/>
      <c r="P37" s="49"/>
      <c r="Q37" s="47"/>
      <c r="R37" s="47"/>
      <c r="S37" s="61"/>
      <c r="T37" s="4"/>
      <c r="U37" s="4"/>
      <c r="V37" s="4"/>
      <c r="W37" s="4"/>
      <c r="X37" s="4"/>
      <c r="Y37" s="4"/>
      <c r="Z37" s="4"/>
      <c r="AA37" s="63"/>
    </row>
    <row r="38" spans="1:31" x14ac:dyDescent="0.2">
      <c r="A38" s="554"/>
      <c r="B38" s="556"/>
      <c r="C38" s="21" t="s">
        <v>203</v>
      </c>
      <c r="D38" s="21" t="s">
        <v>843</v>
      </c>
      <c r="E38" s="150">
        <v>1856</v>
      </c>
      <c r="F38" s="151">
        <v>1957.1</v>
      </c>
      <c r="G38" s="128">
        <v>-101.1</v>
      </c>
      <c r="I38" s="46">
        <v>0</v>
      </c>
      <c r="J38" s="55"/>
      <c r="K38" s="46">
        <v>2.9356500000001109</v>
      </c>
      <c r="L38" s="46">
        <v>0</v>
      </c>
      <c r="M38" s="46">
        <v>0</v>
      </c>
      <c r="N38" s="49">
        <v>-98.1643499999998</v>
      </c>
      <c r="O38" s="49"/>
      <c r="P38" s="49"/>
      <c r="Q38" s="47"/>
      <c r="R38" s="47"/>
      <c r="S38" s="61"/>
      <c r="T38" s="4"/>
      <c r="U38" s="4"/>
      <c r="V38" s="4"/>
      <c r="W38" s="4"/>
      <c r="X38" s="4"/>
      <c r="Y38" s="4"/>
      <c r="Z38" s="4"/>
      <c r="AA38" s="63"/>
    </row>
    <row r="39" spans="1:31" ht="13.5" thickBot="1" x14ac:dyDescent="0.25">
      <c r="A39" s="555"/>
      <c r="B39" s="557"/>
      <c r="C39" s="21" t="s">
        <v>870</v>
      </c>
      <c r="D39" s="21" t="s">
        <v>844</v>
      </c>
      <c r="E39" s="150">
        <v>2977032</v>
      </c>
      <c r="F39" s="151">
        <v>2977032.3</v>
      </c>
      <c r="G39" s="128">
        <v>-0.30000000027939677</v>
      </c>
      <c r="I39" s="46">
        <v>0</v>
      </c>
      <c r="J39" s="55"/>
      <c r="K39" s="46"/>
      <c r="L39" s="46">
        <v>0</v>
      </c>
      <c r="M39" s="46">
        <v>0</v>
      </c>
      <c r="N39" s="49">
        <v>-0.30000000027939677</v>
      </c>
      <c r="O39" s="49"/>
      <c r="P39" s="49"/>
      <c r="Q39" s="47"/>
      <c r="R39" s="47"/>
      <c r="S39" s="68"/>
      <c r="T39" s="82"/>
      <c r="U39" s="82"/>
      <c r="V39" s="82"/>
      <c r="W39" s="82"/>
      <c r="X39" s="82"/>
      <c r="Y39" s="82"/>
      <c r="Z39" s="82"/>
      <c r="AA39" s="69"/>
    </row>
    <row r="40" spans="1:31" x14ac:dyDescent="0.2">
      <c r="A40" s="525" t="s">
        <v>845</v>
      </c>
      <c r="B40" s="522">
        <v>85685.437999999995</v>
      </c>
      <c r="C40" s="21" t="s">
        <v>469</v>
      </c>
      <c r="D40" s="21" t="s">
        <v>846</v>
      </c>
      <c r="E40" s="150">
        <v>76563243</v>
      </c>
      <c r="F40" s="151">
        <v>76563242.819999978</v>
      </c>
      <c r="G40" s="128">
        <v>0.18000002205371857</v>
      </c>
      <c r="I40" s="46">
        <v>0</v>
      </c>
      <c r="J40" s="55"/>
      <c r="K40" s="46"/>
      <c r="L40" s="55"/>
      <c r="M40" s="46">
        <v>0</v>
      </c>
      <c r="N40" s="49">
        <v>0.18000002205371857</v>
      </c>
      <c r="O40" s="49"/>
      <c r="P40" s="49"/>
      <c r="Q40" s="47"/>
      <c r="R40" s="47"/>
      <c r="S40" s="87" t="s">
        <v>847</v>
      </c>
      <c r="T40" s="51">
        <v>2403.2726299999999</v>
      </c>
      <c r="U40" s="51">
        <v>0</v>
      </c>
      <c r="V40" s="72"/>
      <c r="W40" s="72"/>
      <c r="X40" s="72"/>
      <c r="Y40" s="72"/>
      <c r="Z40" s="72"/>
      <c r="AA40" s="88">
        <v>1904.0660100000096</v>
      </c>
      <c r="AB40" s="47">
        <v>0.57000002136919647</v>
      </c>
      <c r="AC40" s="89"/>
      <c r="AD40" s="90"/>
      <c r="AE40" s="91"/>
    </row>
    <row r="41" spans="1:31" x14ac:dyDescent="0.2">
      <c r="A41" s="558"/>
      <c r="B41" s="560"/>
      <c r="C41" s="21" t="s">
        <v>254</v>
      </c>
      <c r="D41" s="21" t="s">
        <v>848</v>
      </c>
      <c r="E41" s="150">
        <v>6751225</v>
      </c>
      <c r="F41" s="151">
        <v>6751224.6800000006</v>
      </c>
      <c r="G41" s="128">
        <v>0.31999999936670065</v>
      </c>
      <c r="I41" s="46">
        <v>0</v>
      </c>
      <c r="J41" s="55"/>
      <c r="K41" s="46"/>
      <c r="L41" s="55"/>
      <c r="M41" s="46">
        <v>0</v>
      </c>
      <c r="N41" s="49">
        <v>0.31999999936670065</v>
      </c>
      <c r="O41" s="49"/>
      <c r="P41" s="49"/>
      <c r="Q41" s="47"/>
      <c r="R41" s="47"/>
      <c r="S41" s="87" t="s">
        <v>849</v>
      </c>
      <c r="T41" s="51">
        <v>1457.6552199999999</v>
      </c>
      <c r="U41" s="51"/>
      <c r="V41" s="51"/>
      <c r="W41" s="51"/>
      <c r="X41" s="51"/>
      <c r="Y41" s="51"/>
      <c r="Z41" s="51"/>
      <c r="AA41" s="63"/>
      <c r="AC41" s="89"/>
      <c r="AD41" s="92"/>
    </row>
    <row r="42" spans="1:31" x14ac:dyDescent="0.2">
      <c r="A42" s="558"/>
      <c r="B42" s="560"/>
      <c r="C42" s="21" t="s">
        <v>252</v>
      </c>
      <c r="D42" s="21" t="s">
        <v>850</v>
      </c>
      <c r="E42" s="150">
        <v>0</v>
      </c>
      <c r="F42" s="151">
        <v>0</v>
      </c>
      <c r="G42" s="128">
        <v>0</v>
      </c>
      <c r="I42" s="46">
        <v>0</v>
      </c>
      <c r="J42" s="55"/>
      <c r="K42" s="46"/>
      <c r="L42" s="55"/>
      <c r="M42" s="46">
        <v>0</v>
      </c>
      <c r="N42" s="49">
        <v>0</v>
      </c>
      <c r="O42" s="49"/>
      <c r="P42" s="49"/>
      <c r="Q42" s="47"/>
      <c r="R42" s="47"/>
      <c r="S42" s="87" t="s">
        <v>851</v>
      </c>
      <c r="T42" s="51">
        <v>6881.1684800000003</v>
      </c>
      <c r="U42" s="51"/>
      <c r="V42" s="51"/>
      <c r="W42" s="51"/>
      <c r="X42" s="51"/>
      <c r="Y42" s="51"/>
      <c r="Z42" s="51"/>
      <c r="AA42" s="63"/>
      <c r="AC42" s="89"/>
      <c r="AD42" s="90"/>
    </row>
    <row r="43" spans="1:31" x14ac:dyDescent="0.2">
      <c r="A43" s="558"/>
      <c r="B43" s="560"/>
      <c r="C43" s="21" t="s">
        <v>255</v>
      </c>
      <c r="D43" s="21" t="s">
        <v>852</v>
      </c>
      <c r="E43" s="150">
        <v>0</v>
      </c>
      <c r="F43" s="151">
        <v>0</v>
      </c>
      <c r="G43" s="128">
        <v>0</v>
      </c>
      <c r="I43" s="46">
        <v>0</v>
      </c>
      <c r="J43" s="55"/>
      <c r="K43" s="46"/>
      <c r="L43" s="55"/>
      <c r="M43" s="46">
        <v>0</v>
      </c>
      <c r="N43" s="49">
        <v>0</v>
      </c>
      <c r="O43" s="49"/>
      <c r="P43" s="49"/>
      <c r="Q43" s="47"/>
      <c r="R43" s="47"/>
      <c r="S43" s="87" t="s">
        <v>853</v>
      </c>
      <c r="T43" s="51">
        <v>9090.8808100000006</v>
      </c>
      <c r="U43" s="51"/>
      <c r="V43" s="51"/>
      <c r="W43" s="51"/>
      <c r="X43" s="51"/>
      <c r="Y43" s="51"/>
      <c r="Z43" s="51"/>
      <c r="AA43" s="63"/>
      <c r="AC43" s="89"/>
      <c r="AD43" s="90"/>
    </row>
    <row r="44" spans="1:31" x14ac:dyDescent="0.2">
      <c r="A44" s="558"/>
      <c r="B44" s="560"/>
      <c r="C44" s="21" t="s">
        <v>253</v>
      </c>
      <c r="D44" s="21" t="s">
        <v>854</v>
      </c>
      <c r="E44" s="150">
        <v>0</v>
      </c>
      <c r="F44" s="151">
        <v>0</v>
      </c>
      <c r="G44" s="128">
        <v>0</v>
      </c>
      <c r="I44" s="46">
        <v>0</v>
      </c>
      <c r="J44" s="55"/>
      <c r="K44" s="46"/>
      <c r="L44" s="55"/>
      <c r="M44" s="46">
        <v>0</v>
      </c>
      <c r="N44" s="49">
        <v>0</v>
      </c>
      <c r="O44" s="49"/>
      <c r="P44" s="49"/>
      <c r="Q44" s="47"/>
      <c r="R44" s="47"/>
      <c r="S44" s="87" t="s">
        <v>855</v>
      </c>
      <c r="T44" s="51">
        <v>9108.354949999999</v>
      </c>
      <c r="U44" s="51"/>
      <c r="V44" s="51"/>
      <c r="W44" s="51"/>
      <c r="X44" s="51"/>
      <c r="Y44" s="51"/>
      <c r="Z44" s="51"/>
      <c r="AA44" s="63"/>
      <c r="AC44" s="89"/>
      <c r="AD44" s="92"/>
    </row>
    <row r="45" spans="1:31" x14ac:dyDescent="0.2">
      <c r="A45" s="558"/>
      <c r="B45" s="560"/>
      <c r="C45" s="21" t="s">
        <v>256</v>
      </c>
      <c r="D45" s="21" t="s">
        <v>856</v>
      </c>
      <c r="E45" s="150">
        <v>673520</v>
      </c>
      <c r="F45" s="151">
        <v>673519.87</v>
      </c>
      <c r="G45" s="128">
        <v>0.13000000000465661</v>
      </c>
      <c r="I45" s="46">
        <v>0</v>
      </c>
      <c r="J45" s="55"/>
      <c r="K45" s="46"/>
      <c r="L45" s="55"/>
      <c r="M45" s="46">
        <v>0</v>
      </c>
      <c r="N45" s="49">
        <v>0.13000000000465661</v>
      </c>
      <c r="O45" s="49"/>
      <c r="P45" s="49"/>
      <c r="Q45" s="47"/>
      <c r="R45" s="47"/>
      <c r="S45" s="87" t="s">
        <v>857</v>
      </c>
      <c r="T45" s="51">
        <v>7637.7091200000004</v>
      </c>
      <c r="U45" s="51"/>
      <c r="V45" s="51"/>
      <c r="W45" s="51"/>
      <c r="X45" s="51"/>
      <c r="Y45" s="51"/>
      <c r="Z45" s="51"/>
      <c r="AA45" s="63"/>
      <c r="AD45" s="47"/>
    </row>
    <row r="46" spans="1:31" ht="13.5" thickBot="1" x14ac:dyDescent="0.25">
      <c r="A46" s="559"/>
      <c r="B46" s="561"/>
      <c r="C46" s="21" t="s">
        <v>1008</v>
      </c>
      <c r="D46" s="21" t="s">
        <v>827</v>
      </c>
      <c r="E46" s="150">
        <v>1697450</v>
      </c>
      <c r="F46" s="151">
        <v>1697450.06</v>
      </c>
      <c r="G46" s="128">
        <v>-6.0000000055879354E-2</v>
      </c>
      <c r="I46" s="46">
        <v>0</v>
      </c>
      <c r="J46" s="55"/>
      <c r="K46" s="46"/>
      <c r="L46" s="55"/>
      <c r="M46" s="46">
        <v>0</v>
      </c>
      <c r="N46" s="49">
        <v>-6.0000000055879354E-2</v>
      </c>
      <c r="O46" s="49"/>
      <c r="P46" s="49"/>
      <c r="Q46" s="47"/>
      <c r="R46" s="47"/>
      <c r="S46" s="93" t="s">
        <v>828</v>
      </c>
      <c r="T46" s="59">
        <v>51010.462799999994</v>
      </c>
      <c r="U46" s="59"/>
      <c r="V46" s="59"/>
      <c r="W46" s="59"/>
      <c r="X46" s="59"/>
      <c r="Y46" s="59"/>
      <c r="Z46" s="59"/>
      <c r="AA46" s="69"/>
      <c r="AD46" s="53"/>
    </row>
    <row r="47" spans="1:31" ht="13.5" thickBot="1" x14ac:dyDescent="0.25">
      <c r="A47" s="157" t="s">
        <v>620</v>
      </c>
      <c r="B47" s="158">
        <v>560413.12100000004</v>
      </c>
      <c r="C47" s="21" t="s">
        <v>414</v>
      </c>
      <c r="D47" s="21" t="s">
        <v>621</v>
      </c>
      <c r="E47" s="150">
        <v>560413121</v>
      </c>
      <c r="F47" s="151">
        <v>560413120.7299999</v>
      </c>
      <c r="G47" s="128">
        <v>0.27000010013580322</v>
      </c>
      <c r="I47" s="46">
        <v>0</v>
      </c>
      <c r="J47" s="55"/>
      <c r="K47" s="46"/>
      <c r="L47" s="55"/>
      <c r="M47" s="46">
        <v>0</v>
      </c>
      <c r="N47" s="49">
        <v>0.27000010013580322</v>
      </c>
      <c r="O47" s="49"/>
      <c r="P47" s="49"/>
      <c r="Q47" s="47"/>
      <c r="R47" s="47"/>
      <c r="S47" s="87"/>
      <c r="T47" s="51"/>
      <c r="U47" s="51"/>
      <c r="V47" s="51"/>
      <c r="W47" s="51"/>
      <c r="X47" s="51"/>
      <c r="Y47" s="51"/>
      <c r="Z47" s="51"/>
      <c r="AA47" s="63"/>
      <c r="AD47" s="53"/>
    </row>
    <row r="48" spans="1:31" x14ac:dyDescent="0.2">
      <c r="A48" s="548" t="s">
        <v>622</v>
      </c>
      <c r="B48" s="522">
        <v>1933580.1869999999</v>
      </c>
      <c r="C48" s="21" t="s">
        <v>1012</v>
      </c>
      <c r="D48" s="21" t="s">
        <v>623</v>
      </c>
      <c r="E48" s="150">
        <v>12494176</v>
      </c>
      <c r="F48" s="151">
        <v>12494176.170000004</v>
      </c>
      <c r="G48" s="128">
        <v>-0.17000000365078449</v>
      </c>
      <c r="I48" s="46">
        <v>0</v>
      </c>
      <c r="J48" s="55"/>
      <c r="K48" s="46"/>
      <c r="L48" s="55"/>
      <c r="M48" s="46">
        <v>0</v>
      </c>
      <c r="N48" s="49">
        <v>-0.17000000365078449</v>
      </c>
      <c r="O48" s="49"/>
      <c r="P48" s="49"/>
      <c r="Q48" s="47"/>
      <c r="R48" s="47"/>
      <c r="S48" s="87" t="s">
        <v>624</v>
      </c>
      <c r="T48" s="51">
        <v>340410.36729000002</v>
      </c>
      <c r="U48" s="51">
        <v>0</v>
      </c>
      <c r="V48" s="51"/>
      <c r="W48" s="51"/>
      <c r="X48" s="51"/>
      <c r="Y48" s="51">
        <v>0</v>
      </c>
      <c r="Z48" s="51"/>
      <c r="AA48" s="94">
        <v>546205.4971599998</v>
      </c>
      <c r="AB48" s="46">
        <v>0</v>
      </c>
      <c r="AC48" t="s">
        <v>10</v>
      </c>
      <c r="AD48">
        <v>1183</v>
      </c>
      <c r="AE48" t="s">
        <v>398</v>
      </c>
    </row>
    <row r="49" spans="1:28" x14ac:dyDescent="0.2">
      <c r="A49" s="549"/>
      <c r="B49" s="523"/>
      <c r="C49" s="21" t="s">
        <v>266</v>
      </c>
      <c r="D49" s="21" t="s">
        <v>625</v>
      </c>
      <c r="E49" s="150">
        <v>1580979158</v>
      </c>
      <c r="F49" s="151">
        <v>1580979157.9099996</v>
      </c>
      <c r="G49" s="128">
        <v>9.0000391006469727E-2</v>
      </c>
      <c r="I49" s="46">
        <v>0</v>
      </c>
      <c r="J49" s="55"/>
      <c r="K49" s="46"/>
      <c r="L49" s="55"/>
      <c r="M49" s="46">
        <v>0</v>
      </c>
      <c r="N49" s="49">
        <v>9.0000391006469727E-2</v>
      </c>
      <c r="O49" s="49"/>
      <c r="P49" s="49"/>
      <c r="Q49" s="47"/>
      <c r="R49" s="47"/>
      <c r="S49" s="87" t="s">
        <v>626</v>
      </c>
      <c r="T49" s="51">
        <v>2677.0819300000003</v>
      </c>
      <c r="U49" s="51"/>
      <c r="V49" s="51"/>
      <c r="W49" s="51"/>
      <c r="X49" s="51"/>
      <c r="Y49" s="51"/>
      <c r="Z49" s="51"/>
      <c r="AA49" s="63"/>
      <c r="AB49" s="7"/>
    </row>
    <row r="50" spans="1:28" x14ac:dyDescent="0.2">
      <c r="A50" s="549"/>
      <c r="B50" s="523"/>
      <c r="C50" s="21" t="s">
        <v>1</v>
      </c>
      <c r="D50" s="21" t="s">
        <v>627</v>
      </c>
      <c r="E50" s="150">
        <v>78930</v>
      </c>
      <c r="F50" s="151">
        <v>78930</v>
      </c>
      <c r="G50" s="128">
        <v>0</v>
      </c>
      <c r="I50" s="46">
        <v>0</v>
      </c>
      <c r="J50" s="55"/>
      <c r="K50" s="46"/>
      <c r="L50" s="55"/>
      <c r="M50" s="46">
        <v>0</v>
      </c>
      <c r="N50" s="49">
        <v>0</v>
      </c>
      <c r="O50" s="49"/>
      <c r="P50" s="49"/>
      <c r="Q50" s="47"/>
      <c r="R50" s="47"/>
      <c r="S50" s="87"/>
      <c r="T50" s="51"/>
      <c r="U50" s="51"/>
      <c r="V50" s="51"/>
      <c r="W50" s="51"/>
      <c r="X50" s="51"/>
      <c r="Y50" s="51"/>
      <c r="Z50" s="51"/>
      <c r="AA50" s="63"/>
      <c r="AB50" s="7"/>
    </row>
    <row r="51" spans="1:28" ht="13.5" thickBot="1" x14ac:dyDescent="0.25">
      <c r="A51" s="550"/>
      <c r="B51" s="524"/>
      <c r="C51" s="21" t="s">
        <v>1007</v>
      </c>
      <c r="D51" s="21" t="s">
        <v>628</v>
      </c>
      <c r="E51" s="150">
        <v>340027923</v>
      </c>
      <c r="F51" s="151">
        <v>340027922.52000058</v>
      </c>
      <c r="G51" s="128">
        <v>0.47999942302703857</v>
      </c>
      <c r="H51" s="46"/>
      <c r="I51" s="46">
        <v>0</v>
      </c>
      <c r="J51" s="55"/>
      <c r="K51" s="46"/>
      <c r="L51" s="55"/>
      <c r="M51" s="46">
        <v>0</v>
      </c>
      <c r="N51" s="49">
        <v>0.47999942302703857</v>
      </c>
      <c r="O51" s="49"/>
      <c r="P51" s="49"/>
      <c r="Q51" s="47"/>
      <c r="R51" s="47"/>
      <c r="S51" s="87" t="s">
        <v>629</v>
      </c>
      <c r="T51" s="51">
        <v>48234.081250000003</v>
      </c>
      <c r="U51" s="51"/>
      <c r="V51" s="51"/>
      <c r="W51" s="51"/>
      <c r="X51" s="51"/>
      <c r="Y51" s="51"/>
      <c r="Z51" s="51"/>
      <c r="AA51" s="63"/>
      <c r="AB51" s="47"/>
    </row>
    <row r="52" spans="1:28" x14ac:dyDescent="0.2">
      <c r="A52" s="548" t="s">
        <v>630</v>
      </c>
      <c r="B52" s="522">
        <v>79623.175000000003</v>
      </c>
      <c r="C52" s="21" t="s">
        <v>273</v>
      </c>
      <c r="D52" s="21" t="s">
        <v>631</v>
      </c>
      <c r="E52" s="150">
        <v>14437593</v>
      </c>
      <c r="F52" s="151">
        <v>14437593.149999993</v>
      </c>
      <c r="G52" s="128">
        <v>-0.14999999292194843</v>
      </c>
      <c r="H52" s="46"/>
      <c r="I52" s="46">
        <v>0</v>
      </c>
      <c r="J52" s="55"/>
      <c r="K52" s="46"/>
      <c r="L52" s="55"/>
      <c r="M52" s="46">
        <v>0</v>
      </c>
      <c r="N52" s="49">
        <v>-0.14999999292194843</v>
      </c>
      <c r="O52" s="49"/>
      <c r="P52" s="49"/>
      <c r="Q52" s="47"/>
      <c r="R52" s="47"/>
      <c r="S52" s="87" t="s">
        <v>632</v>
      </c>
      <c r="T52" s="51">
        <v>31480.469140000001</v>
      </c>
      <c r="U52" s="51"/>
      <c r="V52" s="51"/>
      <c r="W52" s="51"/>
      <c r="X52" s="51"/>
      <c r="Y52" s="51"/>
      <c r="Z52" s="51"/>
      <c r="AA52" s="63"/>
      <c r="AB52" s="76"/>
    </row>
    <row r="53" spans="1:28" x14ac:dyDescent="0.2">
      <c r="A53" s="549"/>
      <c r="B53" s="523"/>
      <c r="C53" s="21" t="s">
        <v>567</v>
      </c>
      <c r="D53" s="21" t="s">
        <v>633</v>
      </c>
      <c r="E53" s="150">
        <v>-81857</v>
      </c>
      <c r="F53" s="151">
        <v>-81857.379999999888</v>
      </c>
      <c r="G53" s="128">
        <v>0.37999999988824129</v>
      </c>
      <c r="H53" s="65"/>
      <c r="I53" s="46">
        <v>0</v>
      </c>
      <c r="J53" s="55"/>
      <c r="K53" s="46"/>
      <c r="L53" s="55"/>
      <c r="M53" s="46">
        <v>0</v>
      </c>
      <c r="N53" s="49">
        <v>0.37999999988824129</v>
      </c>
      <c r="O53" s="49"/>
      <c r="P53" s="49"/>
      <c r="Q53" s="47"/>
      <c r="R53" s="47"/>
      <c r="S53" s="87"/>
      <c r="T53" s="51"/>
      <c r="U53" s="51"/>
      <c r="V53" s="51"/>
      <c r="W53" s="51"/>
      <c r="X53" s="51"/>
      <c r="Y53" s="51"/>
      <c r="Z53" s="51"/>
      <c r="AA53" s="63"/>
      <c r="AB53" s="76"/>
    </row>
    <row r="54" spans="1:28" x14ac:dyDescent="0.2">
      <c r="A54" s="549"/>
      <c r="B54" s="523"/>
      <c r="C54" s="21" t="s">
        <v>485</v>
      </c>
      <c r="D54" s="21" t="s">
        <v>634</v>
      </c>
      <c r="E54" s="150">
        <v>115943488</v>
      </c>
      <c r="F54" s="151">
        <v>115947986.84000003</v>
      </c>
      <c r="G54" s="151">
        <v>-4498.8400000333786</v>
      </c>
      <c r="H54" s="46"/>
      <c r="I54" s="46">
        <v>0</v>
      </c>
      <c r="J54" s="55"/>
      <c r="K54" s="46"/>
      <c r="L54" s="55"/>
      <c r="M54" s="46">
        <v>0</v>
      </c>
      <c r="N54" s="49">
        <v>-4498.8400000333786</v>
      </c>
      <c r="O54" s="49"/>
      <c r="P54" s="49"/>
      <c r="Q54" s="47"/>
      <c r="R54" s="47"/>
      <c r="S54" s="87" t="s">
        <v>635</v>
      </c>
      <c r="T54" s="51">
        <v>62053.161169999999</v>
      </c>
      <c r="U54" s="51"/>
      <c r="V54" s="51"/>
      <c r="W54" s="51"/>
      <c r="X54" s="51"/>
      <c r="Y54" s="51"/>
      <c r="Z54" s="51"/>
      <c r="AA54" s="63"/>
    </row>
    <row r="55" spans="1:28" ht="13.5" thickBot="1" x14ac:dyDescent="0.25">
      <c r="A55" s="550"/>
      <c r="B55" s="524"/>
      <c r="C55" s="21" t="s">
        <v>1006</v>
      </c>
      <c r="D55" s="21" t="s">
        <v>636</v>
      </c>
      <c r="E55" s="150">
        <v>-50676049</v>
      </c>
      <c r="F55" s="151">
        <v>-50676048.670000002</v>
      </c>
      <c r="G55" s="128">
        <v>-0.32999999821186066</v>
      </c>
      <c r="H55" s="46"/>
      <c r="I55" s="46">
        <v>0</v>
      </c>
      <c r="J55" s="55"/>
      <c r="K55" s="46"/>
      <c r="L55" s="55"/>
      <c r="M55" s="46">
        <v>0</v>
      </c>
      <c r="N55" s="49">
        <v>-0.32999999821186066</v>
      </c>
      <c r="O55" s="49"/>
      <c r="P55" s="49"/>
      <c r="Q55" s="47"/>
      <c r="R55" s="47"/>
      <c r="S55" s="87" t="s">
        <v>637</v>
      </c>
      <c r="T55" s="51">
        <v>290704.97162000003</v>
      </c>
      <c r="U55" s="51"/>
      <c r="V55" s="51"/>
      <c r="W55" s="51"/>
      <c r="X55" s="51"/>
      <c r="Y55" s="51"/>
      <c r="Z55" s="51"/>
      <c r="AA55" s="63"/>
    </row>
    <row r="56" spans="1:28" x14ac:dyDescent="0.2">
      <c r="A56" s="562" t="s">
        <v>638</v>
      </c>
      <c r="B56" s="544">
        <v>22856.246999999999</v>
      </c>
      <c r="C56" s="21" t="s">
        <v>415</v>
      </c>
      <c r="D56" s="21"/>
      <c r="E56" s="150"/>
      <c r="F56" s="151"/>
      <c r="G56" s="128">
        <v>0</v>
      </c>
      <c r="H56" s="46"/>
      <c r="I56" s="46">
        <v>0</v>
      </c>
      <c r="J56" s="55"/>
      <c r="K56" s="46"/>
      <c r="L56" s="55"/>
      <c r="M56" s="46">
        <v>0</v>
      </c>
      <c r="N56" s="49">
        <v>0</v>
      </c>
      <c r="O56" s="49"/>
      <c r="P56" s="49"/>
      <c r="Q56" s="47"/>
      <c r="R56" s="47"/>
      <c r="S56" s="87" t="s">
        <v>639</v>
      </c>
      <c r="T56" s="51">
        <v>1061510.6865599989</v>
      </c>
      <c r="U56" s="51"/>
      <c r="V56" s="51"/>
      <c r="W56" s="51"/>
      <c r="X56" s="51"/>
      <c r="Y56" s="51"/>
      <c r="Z56" s="51"/>
      <c r="AA56" s="63"/>
    </row>
    <row r="57" spans="1:28" x14ac:dyDescent="0.2">
      <c r="A57" s="563"/>
      <c r="B57" s="545"/>
      <c r="C57" s="21" t="s">
        <v>755</v>
      </c>
      <c r="D57" s="21"/>
      <c r="E57" s="150"/>
      <c r="F57" s="151"/>
      <c r="G57" s="128"/>
      <c r="H57" s="46"/>
      <c r="I57" s="46"/>
      <c r="J57" s="55"/>
      <c r="K57" s="46"/>
      <c r="L57" s="55"/>
      <c r="M57" s="46"/>
      <c r="N57" s="49"/>
      <c r="O57" s="49"/>
      <c r="P57" s="49"/>
      <c r="Q57" s="47"/>
      <c r="R57" s="47"/>
      <c r="S57" s="87"/>
      <c r="T57" s="51"/>
      <c r="U57" s="51"/>
      <c r="V57" s="51"/>
      <c r="W57" s="51"/>
      <c r="X57" s="51"/>
      <c r="Y57" s="51"/>
      <c r="Z57" s="51"/>
      <c r="AA57" s="63"/>
    </row>
    <row r="58" spans="1:28" x14ac:dyDescent="0.2">
      <c r="A58" s="563"/>
      <c r="B58" s="545"/>
      <c r="C58" s="21" t="s">
        <v>265</v>
      </c>
      <c r="D58" s="21" t="s">
        <v>468</v>
      </c>
      <c r="E58" s="150">
        <v>158481</v>
      </c>
      <c r="F58" s="151">
        <v>158481.17000000001</v>
      </c>
      <c r="G58" s="128">
        <v>-0.16999999966355972</v>
      </c>
      <c r="H58" s="46"/>
      <c r="I58" s="46">
        <v>0</v>
      </c>
      <c r="J58" s="55"/>
      <c r="K58" s="46"/>
      <c r="L58" s="55"/>
      <c r="M58" s="46">
        <v>0</v>
      </c>
      <c r="N58" s="49">
        <v>-0.16999999966355972</v>
      </c>
      <c r="O58" s="49"/>
      <c r="P58" s="49"/>
      <c r="Q58" s="47"/>
      <c r="R58" s="47"/>
      <c r="S58" s="87"/>
      <c r="T58" s="51"/>
      <c r="U58" s="51"/>
      <c r="V58" s="51"/>
      <c r="W58" s="51"/>
      <c r="X58" s="51"/>
      <c r="Y58" s="51"/>
      <c r="Z58" s="51"/>
      <c r="AA58" s="63"/>
    </row>
    <row r="59" spans="1:28" x14ac:dyDescent="0.2">
      <c r="A59" s="563"/>
      <c r="B59" s="545"/>
      <c r="C59" s="21" t="s">
        <v>1013</v>
      </c>
      <c r="D59" s="21" t="s">
        <v>640</v>
      </c>
      <c r="E59" s="150">
        <v>-49911657</v>
      </c>
      <c r="F59" s="151">
        <v>-49911657.270000003</v>
      </c>
      <c r="G59" s="128">
        <v>0.27000000327825546</v>
      </c>
      <c r="H59" s="46"/>
      <c r="I59" s="46">
        <v>0</v>
      </c>
      <c r="J59" s="55"/>
      <c r="K59" s="46"/>
      <c r="L59" s="55"/>
      <c r="M59" s="46">
        <v>0</v>
      </c>
      <c r="N59" s="49">
        <v>0.27000000327825546</v>
      </c>
      <c r="O59" s="49"/>
      <c r="P59" s="49"/>
      <c r="Q59" s="47"/>
      <c r="R59" s="47"/>
      <c r="S59" s="87" t="s">
        <v>641</v>
      </c>
      <c r="T59" s="51">
        <v>48971.443359999997</v>
      </c>
      <c r="U59" s="51"/>
      <c r="V59" s="51"/>
      <c r="W59" s="51"/>
      <c r="X59" s="51"/>
      <c r="Y59" s="51"/>
      <c r="Z59" s="51"/>
      <c r="AA59" s="63"/>
    </row>
    <row r="60" spans="1:28" x14ac:dyDescent="0.2">
      <c r="A60" s="563"/>
      <c r="B60" s="545"/>
      <c r="C60" s="21" t="s">
        <v>483</v>
      </c>
      <c r="D60" s="21" t="s">
        <v>642</v>
      </c>
      <c r="E60" s="150">
        <v>7386027</v>
      </c>
      <c r="F60" s="151">
        <v>7386027.4199999999</v>
      </c>
      <c r="G60" s="128">
        <v>-0.41999999992549419</v>
      </c>
      <c r="H60" s="46"/>
      <c r="I60" s="46">
        <v>0</v>
      </c>
      <c r="J60" s="55"/>
      <c r="K60" s="46"/>
      <c r="L60" s="55"/>
      <c r="M60" s="46">
        <v>0</v>
      </c>
      <c r="N60" s="49">
        <v>-0.41999999992549419</v>
      </c>
      <c r="O60" s="49"/>
      <c r="P60" s="49"/>
      <c r="Q60" s="47"/>
      <c r="R60" s="47"/>
      <c r="S60" s="87" t="s">
        <v>643</v>
      </c>
      <c r="T60" s="51">
        <v>17944.054499999998</v>
      </c>
      <c r="U60" s="51"/>
      <c r="V60" s="51"/>
      <c r="W60" s="51"/>
      <c r="X60" s="51"/>
      <c r="Y60" s="51"/>
      <c r="Z60" s="51"/>
      <c r="AA60" s="63"/>
    </row>
    <row r="61" spans="1:28" x14ac:dyDescent="0.2">
      <c r="A61" s="563"/>
      <c r="B61" s="545"/>
      <c r="C61" s="21" t="s">
        <v>482</v>
      </c>
      <c r="D61" s="21" t="s">
        <v>644</v>
      </c>
      <c r="E61" s="150">
        <v>185240</v>
      </c>
      <c r="F61" s="151">
        <v>185240.43</v>
      </c>
      <c r="G61" s="128">
        <v>-0.42999999999301508</v>
      </c>
      <c r="H61" s="46"/>
      <c r="I61" s="46">
        <v>0</v>
      </c>
      <c r="J61" s="55"/>
      <c r="K61" s="46"/>
      <c r="L61" s="55"/>
      <c r="M61" s="46">
        <v>0</v>
      </c>
      <c r="N61" s="49">
        <v>-0.42999999999301508</v>
      </c>
      <c r="O61" s="49"/>
      <c r="P61" s="49"/>
      <c r="Q61" s="47"/>
      <c r="R61" s="47"/>
      <c r="S61" s="87" t="s">
        <v>645</v>
      </c>
      <c r="T61" s="51">
        <v>24387.319930000001</v>
      </c>
      <c r="U61" s="51"/>
      <c r="V61" s="51"/>
      <c r="W61" s="51"/>
      <c r="X61" s="51"/>
      <c r="Y61" s="51"/>
      <c r="Z61" s="51"/>
      <c r="AA61" s="63"/>
    </row>
    <row r="62" spans="1:28" x14ac:dyDescent="0.2">
      <c r="A62" s="563"/>
      <c r="B62" s="545"/>
      <c r="C62" s="21" t="s">
        <v>268</v>
      </c>
      <c r="D62" s="21" t="s">
        <v>646</v>
      </c>
      <c r="E62" s="150">
        <v>0</v>
      </c>
      <c r="F62" s="151">
        <v>0</v>
      </c>
      <c r="G62" s="128">
        <v>0</v>
      </c>
      <c r="H62" s="46"/>
      <c r="I62" s="46">
        <v>0</v>
      </c>
      <c r="J62" s="55"/>
      <c r="K62" s="46"/>
      <c r="L62" s="55"/>
      <c r="M62" s="46">
        <v>0</v>
      </c>
      <c r="N62" s="49">
        <v>0</v>
      </c>
      <c r="O62" s="49"/>
      <c r="P62" s="49"/>
      <c r="Q62" s="47"/>
      <c r="R62" s="47"/>
      <c r="S62" s="87" t="s">
        <v>647</v>
      </c>
      <c r="T62" s="51">
        <v>24581.808000000001</v>
      </c>
      <c r="AA62" s="63"/>
    </row>
    <row r="63" spans="1:28" x14ac:dyDescent="0.2">
      <c r="A63" s="563"/>
      <c r="B63" s="545"/>
      <c r="C63" s="21" t="s">
        <v>267</v>
      </c>
      <c r="D63" s="21" t="s">
        <v>648</v>
      </c>
      <c r="E63" s="150">
        <v>14365141</v>
      </c>
      <c r="F63" s="151">
        <v>14365140.770000001</v>
      </c>
      <c r="G63" s="128">
        <v>0.22999999858438969</v>
      </c>
      <c r="H63" s="46"/>
      <c r="I63" s="46">
        <v>0</v>
      </c>
      <c r="J63" s="55"/>
      <c r="K63" s="46"/>
      <c r="L63" s="55"/>
      <c r="M63" s="46">
        <v>0</v>
      </c>
      <c r="N63" s="49">
        <v>0.22999999858438969</v>
      </c>
      <c r="O63" s="49"/>
      <c r="P63" s="49"/>
      <c r="Q63" s="47"/>
      <c r="R63" s="47"/>
      <c r="S63" s="87" t="s">
        <v>523</v>
      </c>
      <c r="T63" s="51">
        <v>15395.090199999999</v>
      </c>
      <c r="AA63" s="63"/>
    </row>
    <row r="64" spans="1:28" x14ac:dyDescent="0.2">
      <c r="A64" s="563"/>
      <c r="B64" s="545"/>
      <c r="C64" s="21" t="s">
        <v>263</v>
      </c>
      <c r="D64" s="21" t="s">
        <v>524</v>
      </c>
      <c r="E64" s="150">
        <v>866179</v>
      </c>
      <c r="F64" s="151">
        <v>866179.41</v>
      </c>
      <c r="G64" s="128">
        <v>-0.40999999991618097</v>
      </c>
      <c r="H64" s="46"/>
      <c r="I64" s="46">
        <v>0</v>
      </c>
      <c r="J64" s="55"/>
      <c r="K64" s="46"/>
      <c r="L64" s="55"/>
      <c r="M64" s="46">
        <v>0</v>
      </c>
      <c r="N64" s="49">
        <v>-0.40999999991618097</v>
      </c>
      <c r="O64" s="49"/>
      <c r="P64" s="49"/>
      <c r="Q64" s="47"/>
      <c r="R64" s="47"/>
      <c r="S64" s="87" t="s">
        <v>525</v>
      </c>
      <c r="T64" s="51">
        <v>18068.81006</v>
      </c>
      <c r="AA64" s="63"/>
    </row>
    <row r="65" spans="1:32" x14ac:dyDescent="0.2">
      <c r="A65" s="563"/>
      <c r="B65" s="545"/>
      <c r="C65" s="21" t="s">
        <v>262</v>
      </c>
      <c r="D65" s="21" t="s">
        <v>863</v>
      </c>
      <c r="E65" s="150">
        <v>6252849</v>
      </c>
      <c r="F65" s="151">
        <v>6252849.4099999992</v>
      </c>
      <c r="G65" s="128">
        <v>-0.40999999921768904</v>
      </c>
      <c r="H65" s="46"/>
      <c r="I65" s="46">
        <v>0</v>
      </c>
      <c r="J65" s="55"/>
      <c r="K65" s="46"/>
      <c r="L65" s="55"/>
      <c r="M65" s="46">
        <v>0</v>
      </c>
      <c r="N65" s="49">
        <v>-0.40999999921768904</v>
      </c>
      <c r="O65" s="49"/>
      <c r="P65" s="49"/>
      <c r="Q65" s="47"/>
      <c r="R65" s="47"/>
      <c r="S65" s="87" t="s">
        <v>82</v>
      </c>
      <c r="T65" s="51">
        <v>17229.195820000001</v>
      </c>
      <c r="AA65" s="63"/>
    </row>
    <row r="66" spans="1:32" x14ac:dyDescent="0.2">
      <c r="A66" s="563"/>
      <c r="B66" s="545"/>
      <c r="C66" s="21" t="s">
        <v>261</v>
      </c>
      <c r="D66" s="21" t="s">
        <v>862</v>
      </c>
      <c r="E66" s="150">
        <v>8080642</v>
      </c>
      <c r="F66" s="151">
        <v>8080642.0500000007</v>
      </c>
      <c r="G66" s="128">
        <v>-5.000000074505806E-2</v>
      </c>
      <c r="H66" s="46"/>
      <c r="I66" s="46">
        <v>0</v>
      </c>
      <c r="J66" s="55"/>
      <c r="K66" s="46"/>
      <c r="L66" s="55"/>
      <c r="M66" s="46">
        <v>0</v>
      </c>
      <c r="N66" s="49">
        <v>-5.000000074505806E-2</v>
      </c>
      <c r="O66" s="49"/>
      <c r="P66" s="49"/>
      <c r="Q66" s="47"/>
      <c r="R66" s="47"/>
      <c r="S66" s="87" t="s">
        <v>83</v>
      </c>
      <c r="T66" s="51">
        <v>18943.562420000002</v>
      </c>
      <c r="AA66" s="63"/>
    </row>
    <row r="67" spans="1:32" x14ac:dyDescent="0.2">
      <c r="A67" s="563"/>
      <c r="B67" s="545"/>
      <c r="C67" s="21" t="s">
        <v>260</v>
      </c>
      <c r="D67" s="21" t="s">
        <v>527</v>
      </c>
      <c r="E67" s="150">
        <v>6106471</v>
      </c>
      <c r="F67" s="151">
        <v>5175220.05</v>
      </c>
      <c r="G67" s="128">
        <v>931250.95</v>
      </c>
      <c r="H67" s="46"/>
      <c r="I67" s="46">
        <v>0</v>
      </c>
      <c r="J67" s="55"/>
      <c r="K67" s="46"/>
      <c r="L67" s="55"/>
      <c r="M67" s="46">
        <v>0</v>
      </c>
      <c r="N67" s="49">
        <v>931250.95</v>
      </c>
      <c r="O67" s="49"/>
      <c r="P67" s="49"/>
      <c r="Q67" s="47"/>
      <c r="R67" s="47"/>
      <c r="S67" s="87" t="s">
        <v>528</v>
      </c>
      <c r="T67" s="51">
        <v>13628.936380000001</v>
      </c>
      <c r="AA67" s="63"/>
    </row>
    <row r="68" spans="1:32" x14ac:dyDescent="0.2">
      <c r="A68" s="563"/>
      <c r="B68" s="545"/>
      <c r="C68" s="21" t="s">
        <v>259</v>
      </c>
      <c r="D68" s="21" t="s">
        <v>529</v>
      </c>
      <c r="E68" s="150">
        <v>8860552</v>
      </c>
      <c r="F68" s="151">
        <v>8860552.4100000001</v>
      </c>
      <c r="G68" s="128">
        <v>-0.41000000014901161</v>
      </c>
      <c r="H68" s="46"/>
      <c r="I68" s="46">
        <v>0</v>
      </c>
      <c r="J68" s="55"/>
      <c r="K68" s="46"/>
      <c r="L68" s="55"/>
      <c r="M68" s="46">
        <v>0</v>
      </c>
      <c r="N68" s="49">
        <v>-0.41000000014901161</v>
      </c>
      <c r="O68" s="49"/>
      <c r="P68" s="49"/>
      <c r="Q68" s="47"/>
      <c r="R68" s="47"/>
      <c r="S68" s="87" t="s">
        <v>530</v>
      </c>
      <c r="T68" s="51">
        <v>10853.49706</v>
      </c>
      <c r="AA68" s="63"/>
    </row>
    <row r="69" spans="1:32" x14ac:dyDescent="0.2">
      <c r="A69" s="563"/>
      <c r="B69" s="545"/>
      <c r="C69" s="21" t="s">
        <v>258</v>
      </c>
      <c r="D69" s="21" t="s">
        <v>0</v>
      </c>
      <c r="E69" s="150">
        <v>2433180</v>
      </c>
      <c r="F69" s="151">
        <v>2433179.63</v>
      </c>
      <c r="G69" s="128">
        <v>0.37000000011175871</v>
      </c>
      <c r="H69" s="46"/>
      <c r="I69" s="46">
        <v>0</v>
      </c>
      <c r="J69" s="55"/>
      <c r="K69" s="46"/>
      <c r="L69" s="55"/>
      <c r="M69" s="46">
        <v>0</v>
      </c>
      <c r="N69" s="49">
        <v>0.37000000011175871</v>
      </c>
      <c r="O69" s="49"/>
      <c r="P69" s="49"/>
      <c r="Q69" s="47"/>
      <c r="R69" s="47"/>
      <c r="S69" s="87" t="s">
        <v>531</v>
      </c>
      <c r="T69" s="51">
        <v>30020.878000000001</v>
      </c>
      <c r="AA69" s="63"/>
    </row>
    <row r="70" spans="1:32" x14ac:dyDescent="0.2">
      <c r="A70" s="563"/>
      <c r="B70" s="545"/>
      <c r="C70" s="21" t="s">
        <v>755</v>
      </c>
      <c r="D70" s="21" t="s">
        <v>116</v>
      </c>
      <c r="E70" s="150">
        <v>9641</v>
      </c>
      <c r="F70" s="151">
        <v>9640.65</v>
      </c>
      <c r="G70" s="128">
        <v>0.3500000000003638</v>
      </c>
      <c r="H70" s="46"/>
      <c r="I70" s="46"/>
      <c r="J70" s="55"/>
      <c r="K70" s="46"/>
      <c r="L70" s="55"/>
      <c r="M70" s="46"/>
      <c r="N70" s="49">
        <v>0.3500000000003638</v>
      </c>
      <c r="O70" s="49"/>
      <c r="P70" s="49"/>
      <c r="Q70" s="47"/>
      <c r="R70" s="47"/>
      <c r="S70" s="87" t="s">
        <v>532</v>
      </c>
      <c r="T70" s="51">
        <v>19152.09893</v>
      </c>
      <c r="AA70" s="63"/>
    </row>
    <row r="71" spans="1:32" x14ac:dyDescent="0.2">
      <c r="A71" s="563"/>
      <c r="B71" s="545"/>
      <c r="C71" s="21" t="s">
        <v>415</v>
      </c>
      <c r="D71" s="21" t="s">
        <v>533</v>
      </c>
      <c r="E71" s="150">
        <v>3293773</v>
      </c>
      <c r="F71" s="151">
        <v>3293773</v>
      </c>
      <c r="G71" s="128">
        <v>0</v>
      </c>
      <c r="H71" s="46"/>
      <c r="I71" s="46"/>
      <c r="J71" s="55"/>
      <c r="K71" s="46"/>
      <c r="L71" s="55"/>
      <c r="M71" s="46"/>
      <c r="N71" s="49">
        <v>0</v>
      </c>
      <c r="O71" s="49"/>
      <c r="P71" s="49"/>
      <c r="Q71" s="47"/>
      <c r="R71" s="47"/>
      <c r="S71" s="87" t="s">
        <v>534</v>
      </c>
      <c r="T71" s="51">
        <v>102341.6783499999</v>
      </c>
      <c r="AA71" s="63"/>
    </row>
    <row r="72" spans="1:32" ht="13.5" thickBot="1" x14ac:dyDescent="0.25">
      <c r="A72" s="564"/>
      <c r="B72" s="546"/>
      <c r="C72" s="21" t="s">
        <v>264</v>
      </c>
      <c r="D72" s="21" t="s">
        <v>535</v>
      </c>
      <c r="E72" s="150">
        <v>14769728</v>
      </c>
      <c r="F72" s="151">
        <v>14769727.709999999</v>
      </c>
      <c r="G72" s="128">
        <v>0.29000000096857548</v>
      </c>
      <c r="H72" s="46"/>
      <c r="I72" s="46">
        <v>0</v>
      </c>
      <c r="J72" s="55"/>
      <c r="K72" s="46"/>
      <c r="L72" s="55"/>
      <c r="M72" s="46">
        <v>0</v>
      </c>
      <c r="N72" s="49">
        <v>0.29000000096857548</v>
      </c>
      <c r="O72" s="49"/>
      <c r="P72" s="49"/>
      <c r="Q72" s="47"/>
      <c r="R72" s="47"/>
      <c r="S72" s="87" t="s">
        <v>536</v>
      </c>
      <c r="T72" s="51">
        <v>75389.499169999996</v>
      </c>
      <c r="U72" s="51"/>
      <c r="V72" s="51"/>
      <c r="W72" s="51"/>
      <c r="X72" s="51"/>
      <c r="Y72" s="51"/>
      <c r="Z72" s="51"/>
      <c r="AA72" s="63"/>
    </row>
    <row r="73" spans="1:32" ht="23.25" customHeight="1" thickBot="1" x14ac:dyDescent="0.25">
      <c r="A73" s="159" t="s">
        <v>537</v>
      </c>
      <c r="B73" s="160">
        <v>29719.01</v>
      </c>
      <c r="C73" s="21" t="s">
        <v>484</v>
      </c>
      <c r="D73" s="21" t="s">
        <v>306</v>
      </c>
      <c r="E73" s="150">
        <v>29719010</v>
      </c>
      <c r="F73" s="151">
        <v>29719010.339999996</v>
      </c>
      <c r="G73" s="128">
        <v>-0.33999999612569809</v>
      </c>
      <c r="H73" s="46"/>
      <c r="I73" s="46">
        <v>0</v>
      </c>
      <c r="J73" s="55"/>
      <c r="K73" s="46"/>
      <c r="L73" s="55"/>
      <c r="M73" s="46">
        <v>0</v>
      </c>
      <c r="N73" s="49">
        <v>-0.33999999612569809</v>
      </c>
      <c r="O73" s="49"/>
      <c r="P73" s="49"/>
      <c r="Q73" s="47"/>
      <c r="R73" s="47"/>
      <c r="S73" s="87" t="s">
        <v>538</v>
      </c>
      <c r="T73" s="51">
        <v>95381.123069999987</v>
      </c>
      <c r="U73" s="51"/>
      <c r="V73" s="51"/>
      <c r="W73" s="51"/>
      <c r="X73" s="51"/>
      <c r="Y73" s="51"/>
      <c r="Z73" s="51"/>
      <c r="AA73" s="63"/>
    </row>
    <row r="74" spans="1:32" ht="23.25" customHeight="1" thickBot="1" x14ac:dyDescent="0.25">
      <c r="A74" s="71" t="s">
        <v>539</v>
      </c>
      <c r="B74" s="96">
        <v>0</v>
      </c>
      <c r="C74" s="48" t="s">
        <v>572</v>
      </c>
      <c r="D74" t="s">
        <v>539</v>
      </c>
      <c r="E74" s="65">
        <v>0</v>
      </c>
      <c r="F74" s="28">
        <v>0</v>
      </c>
      <c r="G74" s="47">
        <v>0</v>
      </c>
      <c r="H74" s="46"/>
      <c r="I74" s="46">
        <v>0</v>
      </c>
      <c r="J74" s="55"/>
      <c r="K74" s="46"/>
      <c r="L74" s="55"/>
      <c r="M74" s="46">
        <v>0</v>
      </c>
      <c r="N74" s="49">
        <v>0</v>
      </c>
      <c r="O74" s="49"/>
      <c r="P74" s="49"/>
      <c r="Q74" s="47"/>
      <c r="R74" s="47"/>
      <c r="S74" s="87"/>
      <c r="T74" s="51"/>
      <c r="U74" s="51"/>
      <c r="V74" s="51"/>
      <c r="W74" s="51"/>
      <c r="X74" s="51"/>
      <c r="Y74" s="51"/>
      <c r="Z74" s="51"/>
      <c r="AA74" s="63"/>
    </row>
    <row r="75" spans="1:32" ht="23.25" customHeight="1" thickBot="1" x14ac:dyDescent="0.25">
      <c r="A75" s="154" t="s">
        <v>540</v>
      </c>
      <c r="B75" s="160">
        <v>4398.1419999999998</v>
      </c>
      <c r="C75" s="21" t="s">
        <v>573</v>
      </c>
      <c r="D75" s="21" t="s">
        <v>540</v>
      </c>
      <c r="E75" s="150">
        <v>4398142</v>
      </c>
      <c r="F75" s="151">
        <v>4398142.08</v>
      </c>
      <c r="G75" s="128">
        <v>-8.0000000074505806E-2</v>
      </c>
      <c r="H75" s="46"/>
      <c r="I75" s="46">
        <v>0</v>
      </c>
      <c r="J75" s="55"/>
      <c r="K75" s="46"/>
      <c r="L75" s="55"/>
      <c r="M75" s="46">
        <v>0</v>
      </c>
      <c r="N75" s="49">
        <v>-8.0000000074505806E-2</v>
      </c>
      <c r="O75" s="49"/>
      <c r="P75" s="49"/>
      <c r="Q75" s="47"/>
      <c r="R75" s="47"/>
      <c r="S75" s="87"/>
      <c r="T75" s="51"/>
      <c r="U75" s="51"/>
      <c r="V75" s="51"/>
      <c r="W75" s="51"/>
      <c r="X75" s="51"/>
      <c r="Y75" s="51"/>
      <c r="Z75" s="51"/>
      <c r="AA75" s="63"/>
    </row>
    <row r="76" spans="1:32" ht="23.25" customHeight="1" thickBot="1" x14ac:dyDescent="0.25">
      <c r="A76" s="154" t="s">
        <v>541</v>
      </c>
      <c r="B76" s="160">
        <v>1448.6590000000001</v>
      </c>
      <c r="C76" s="21" t="s">
        <v>101</v>
      </c>
      <c r="D76" s="21" t="s">
        <v>754</v>
      </c>
      <c r="E76" s="150">
        <v>1448659</v>
      </c>
      <c r="F76" s="151">
        <v>1448659.33</v>
      </c>
      <c r="G76" s="128">
        <v>-0.32999999937601388</v>
      </c>
      <c r="H76" s="46"/>
      <c r="I76" s="46">
        <v>0</v>
      </c>
      <c r="J76" s="55"/>
      <c r="K76" s="46"/>
      <c r="L76" s="55"/>
      <c r="M76" s="46">
        <v>0</v>
      </c>
      <c r="N76" s="49">
        <v>-0.32999999937601388</v>
      </c>
      <c r="O76" s="49"/>
      <c r="P76" s="49"/>
      <c r="Q76" s="47"/>
      <c r="R76" s="47"/>
      <c r="S76" s="87" t="s">
        <v>542</v>
      </c>
      <c r="T76" s="51">
        <v>110425.86995000001</v>
      </c>
      <c r="U76" s="82"/>
      <c r="V76" s="82"/>
      <c r="W76" s="82"/>
      <c r="X76" s="82"/>
      <c r="Y76" s="82"/>
      <c r="Z76" s="82"/>
      <c r="AA76" s="69"/>
    </row>
    <row r="77" spans="1:32" ht="13.5" thickBot="1" x14ac:dyDescent="0.25">
      <c r="A77" s="154" t="s">
        <v>543</v>
      </c>
      <c r="B77" s="160">
        <v>4262.1589999999997</v>
      </c>
      <c r="C77" s="21" t="s">
        <v>195</v>
      </c>
      <c r="D77" s="21" t="s">
        <v>306</v>
      </c>
      <c r="E77" s="150">
        <v>4262159</v>
      </c>
      <c r="F77" s="151">
        <v>4262159.49</v>
      </c>
      <c r="G77" s="128">
        <v>-0.49000000022351742</v>
      </c>
      <c r="H77" s="46"/>
      <c r="I77" s="46">
        <v>0</v>
      </c>
      <c r="J77" s="55"/>
      <c r="K77" s="46"/>
      <c r="L77" s="55"/>
      <c r="M77" s="46">
        <v>0</v>
      </c>
      <c r="N77" s="49">
        <v>-0.49000000022351742</v>
      </c>
      <c r="O77" s="49"/>
      <c r="P77" s="49"/>
      <c r="Q77" s="47"/>
      <c r="R77" s="47"/>
      <c r="S77" s="87" t="s">
        <v>594</v>
      </c>
      <c r="T77" s="51">
        <v>-38446.757950000007</v>
      </c>
      <c r="U77" s="51"/>
      <c r="V77" s="51"/>
      <c r="W77" s="51"/>
      <c r="X77" s="51"/>
      <c r="Y77" s="51"/>
      <c r="Z77" s="51"/>
      <c r="AA77" s="73">
        <v>4511.6207100000029</v>
      </c>
      <c r="AB77" s="47">
        <v>4498.8400000333786</v>
      </c>
      <c r="AC77" t="s">
        <v>394</v>
      </c>
      <c r="AD77" s="78"/>
    </row>
    <row r="78" spans="1:32" ht="16.5" thickBot="1" x14ac:dyDescent="0.25">
      <c r="A78" s="97"/>
      <c r="B78" s="98">
        <v>5890242.733</v>
      </c>
      <c r="C78" s="542" t="s">
        <v>595</v>
      </c>
      <c r="D78" s="529"/>
      <c r="E78" s="529"/>
      <c r="F78" s="529"/>
      <c r="G78" s="543"/>
      <c r="H78" s="46"/>
      <c r="I78" s="46"/>
      <c r="J78" s="46"/>
      <c r="K78" s="46"/>
      <c r="L78" s="46"/>
      <c r="M78" s="46"/>
      <c r="N78" s="99">
        <v>473873666.39955318</v>
      </c>
      <c r="O78" s="99"/>
      <c r="P78" s="49"/>
      <c r="Q78" s="81"/>
      <c r="R78" s="81"/>
      <c r="S78" s="87" t="s">
        <v>325</v>
      </c>
      <c r="T78" s="51">
        <v>6879.8331500000004</v>
      </c>
      <c r="U78" s="51"/>
      <c r="V78" s="51"/>
      <c r="W78" s="51"/>
      <c r="X78" s="51"/>
      <c r="Y78" s="51"/>
      <c r="Z78" s="51"/>
      <c r="AA78" s="63"/>
      <c r="AF78" s="91"/>
    </row>
    <row r="79" spans="1:32" ht="15.75" x14ac:dyDescent="0.2">
      <c r="A79" s="100"/>
      <c r="B79" s="100"/>
      <c r="C79" s="101"/>
      <c r="D79" s="102"/>
      <c r="E79" s="103"/>
      <c r="F79" s="103"/>
      <c r="G79" s="103"/>
      <c r="I79" s="46"/>
      <c r="J79" s="46"/>
      <c r="K79" s="46"/>
      <c r="L79" s="46"/>
      <c r="M79" s="46"/>
      <c r="N79" s="99"/>
      <c r="O79" s="99"/>
      <c r="P79" s="99"/>
      <c r="Q79" s="47"/>
      <c r="R79" s="47"/>
      <c r="S79" s="87" t="s">
        <v>326</v>
      </c>
      <c r="T79" s="51">
        <v>4753.03964</v>
      </c>
      <c r="U79" s="51"/>
      <c r="V79" s="51"/>
      <c r="W79" s="51"/>
      <c r="X79" s="51"/>
      <c r="Y79" s="51"/>
      <c r="Z79" s="51"/>
      <c r="AA79" s="63"/>
      <c r="AB79" s="81">
        <v>4498.8400000333786</v>
      </c>
      <c r="AF79" s="91"/>
    </row>
    <row r="80" spans="1:32" ht="15.75" x14ac:dyDescent="0.2">
      <c r="A80" s="100"/>
      <c r="B80" s="104"/>
      <c r="C80" s="101"/>
      <c r="D80" s="102"/>
      <c r="E80" s="103"/>
      <c r="F80" s="103"/>
      <c r="G80" s="103"/>
      <c r="I80" s="46"/>
      <c r="J80" s="46"/>
      <c r="K80" s="46"/>
      <c r="L80" s="46"/>
      <c r="M80" s="46"/>
      <c r="N80" s="99"/>
      <c r="O80" s="99"/>
      <c r="P80" s="99"/>
      <c r="Q80" s="47"/>
      <c r="R80" s="47"/>
      <c r="S80" s="87" t="s">
        <v>327</v>
      </c>
      <c r="T80" s="51">
        <v>97050.528250000003</v>
      </c>
      <c r="AA80" s="63"/>
      <c r="AF80" s="91"/>
    </row>
    <row r="81" spans="1:32" ht="15.75" x14ac:dyDescent="0.2">
      <c r="A81" s="100"/>
      <c r="B81" s="100"/>
      <c r="C81" s="101"/>
      <c r="D81" s="102"/>
      <c r="E81" s="105"/>
      <c r="F81" s="103"/>
      <c r="G81" s="103"/>
      <c r="I81" s="46"/>
      <c r="J81" s="46"/>
      <c r="K81" s="46"/>
      <c r="L81" s="46"/>
      <c r="M81" s="46"/>
      <c r="N81" s="99"/>
      <c r="O81" s="99"/>
      <c r="P81" s="99"/>
      <c r="Q81" s="47"/>
      <c r="R81" s="47"/>
      <c r="S81" s="87" t="s">
        <v>328</v>
      </c>
      <c r="T81" s="51">
        <v>2739.9486400000001</v>
      </c>
      <c r="AA81" s="63"/>
      <c r="AF81" s="91"/>
    </row>
    <row r="82" spans="1:32" ht="13.5" thickBot="1" x14ac:dyDescent="0.25">
      <c r="N82" s="49"/>
      <c r="O82" s="49"/>
      <c r="P82" s="49"/>
      <c r="Q82" s="47"/>
      <c r="R82" s="47"/>
      <c r="S82" s="87" t="s">
        <v>329</v>
      </c>
      <c r="T82" s="51">
        <v>11158.20398</v>
      </c>
      <c r="AA82" s="63"/>
    </row>
    <row r="83" spans="1:32" ht="13.5" thickBot="1" x14ac:dyDescent="0.25">
      <c r="A83" s="547" t="s">
        <v>961</v>
      </c>
      <c r="B83" s="529"/>
      <c r="C83" s="529"/>
      <c r="D83" s="529"/>
      <c r="E83" s="529"/>
      <c r="F83" s="529"/>
      <c r="G83" s="543"/>
      <c r="I83" t="s">
        <v>330</v>
      </c>
      <c r="J83" t="s">
        <v>331</v>
      </c>
      <c r="K83" t="s">
        <v>310</v>
      </c>
      <c r="L83" t="s">
        <v>311</v>
      </c>
      <c r="M83" t="s">
        <v>312</v>
      </c>
      <c r="N83" s="49"/>
      <c r="O83" s="49"/>
      <c r="P83" s="49"/>
      <c r="Q83" s="47"/>
      <c r="R83" s="47"/>
      <c r="S83" s="87"/>
      <c r="T83" s="51"/>
      <c r="U83" s="51"/>
      <c r="V83" s="51"/>
      <c r="W83" s="51"/>
      <c r="X83" s="51"/>
      <c r="Y83" s="51"/>
      <c r="Z83" s="51"/>
      <c r="AA83" s="63"/>
    </row>
    <row r="84" spans="1:32" x14ac:dyDescent="0.2">
      <c r="A84" s="525" t="s">
        <v>313</v>
      </c>
      <c r="B84" s="530">
        <v>213403.19899999999</v>
      </c>
      <c r="C84" s="21" t="s">
        <v>33</v>
      </c>
      <c r="D84" s="21" t="s">
        <v>314</v>
      </c>
      <c r="E84" s="151">
        <v>5659879</v>
      </c>
      <c r="F84" s="151">
        <v>5770297.6200000001</v>
      </c>
      <c r="G84" s="128">
        <v>-110418.62</v>
      </c>
      <c r="I84" s="106">
        <v>0</v>
      </c>
      <c r="J84" s="107"/>
      <c r="K84" s="107"/>
      <c r="L84" s="108">
        <v>110418.6400000006</v>
      </c>
      <c r="M84" s="107">
        <v>0</v>
      </c>
      <c r="N84" s="49">
        <v>2.0000000484287739E-2</v>
      </c>
      <c r="O84" s="49"/>
      <c r="P84" s="49"/>
      <c r="Q84" s="47"/>
      <c r="R84" s="47"/>
      <c r="S84" s="68"/>
      <c r="T84" s="82"/>
      <c r="U84" s="82"/>
      <c r="V84" s="82"/>
      <c r="W84" s="82"/>
      <c r="X84" s="82"/>
      <c r="Y84" s="82"/>
      <c r="Z84" s="82"/>
      <c r="AA84" s="69"/>
    </row>
    <row r="85" spans="1:32" ht="15" customHeight="1" x14ac:dyDescent="0.2">
      <c r="A85" s="526"/>
      <c r="B85" s="531"/>
      <c r="C85" s="21" t="s">
        <v>22</v>
      </c>
      <c r="D85" s="21" t="s">
        <v>315</v>
      </c>
      <c r="E85" s="151">
        <v>199859050</v>
      </c>
      <c r="F85" s="151">
        <v>230028799.0200001</v>
      </c>
      <c r="G85" s="128">
        <v>-30169749.0200001</v>
      </c>
      <c r="I85" s="106">
        <v>0</v>
      </c>
      <c r="J85" s="108">
        <v>28717762</v>
      </c>
      <c r="K85" s="107"/>
      <c r="L85" s="108">
        <v>1450084.2999999523</v>
      </c>
      <c r="M85" s="107">
        <v>0</v>
      </c>
      <c r="N85" s="49">
        <v>-1902.7200001478195</v>
      </c>
      <c r="O85" s="49"/>
      <c r="P85" s="49"/>
      <c r="Q85" s="47"/>
      <c r="R85" s="47"/>
      <c r="S85" s="87" t="s">
        <v>316</v>
      </c>
      <c r="T85" s="51">
        <v>25243.926640000001</v>
      </c>
      <c r="U85" s="51"/>
      <c r="V85" s="51"/>
      <c r="W85" s="51"/>
      <c r="X85" s="51"/>
      <c r="Y85" s="51"/>
      <c r="Z85" s="51"/>
      <c r="AA85" s="73">
        <v>2387.6796400000021</v>
      </c>
      <c r="AB85" s="47">
        <v>-931250.16000000353</v>
      </c>
      <c r="AC85" t="s">
        <v>394</v>
      </c>
      <c r="AE85" s="109"/>
    </row>
    <row r="86" spans="1:32" x14ac:dyDescent="0.2">
      <c r="A86" s="526"/>
      <c r="B86" s="531"/>
      <c r="C86" s="21" t="s">
        <v>34</v>
      </c>
      <c r="D86" s="21" t="s">
        <v>317</v>
      </c>
      <c r="E86" s="151">
        <v>7440967</v>
      </c>
      <c r="F86" s="151">
        <v>7444277.1600000011</v>
      </c>
      <c r="G86" s="128">
        <v>-3310.1600000010803</v>
      </c>
      <c r="I86" s="106">
        <v>0</v>
      </c>
      <c r="J86" s="108"/>
      <c r="K86" s="107"/>
      <c r="L86" s="108">
        <v>3309.7700000004843</v>
      </c>
      <c r="M86" s="107">
        <v>0</v>
      </c>
      <c r="N86" s="49">
        <v>-0.39000000059604645</v>
      </c>
      <c r="O86" s="49"/>
      <c r="P86" s="49"/>
      <c r="Q86" s="47"/>
      <c r="R86" s="47"/>
      <c r="S86" s="61"/>
      <c r="T86" s="4"/>
      <c r="U86" s="4"/>
      <c r="V86" s="4"/>
      <c r="W86" s="4"/>
      <c r="X86" s="4"/>
      <c r="Y86" s="4"/>
      <c r="Z86" s="4"/>
      <c r="AA86" s="63"/>
      <c r="AE86" s="91"/>
    </row>
    <row r="87" spans="1:32" x14ac:dyDescent="0.2">
      <c r="A87" s="526"/>
      <c r="B87" s="531"/>
      <c r="C87" s="21" t="s">
        <v>37</v>
      </c>
      <c r="D87" s="21" t="s">
        <v>318</v>
      </c>
      <c r="E87" s="151">
        <v>56291</v>
      </c>
      <c r="F87" s="151">
        <v>111360.06</v>
      </c>
      <c r="G87" s="128">
        <v>-55069.06</v>
      </c>
      <c r="I87" s="106">
        <v>0</v>
      </c>
      <c r="J87" s="108"/>
      <c r="K87" s="107"/>
      <c r="L87" s="108">
        <v>-51298.65</v>
      </c>
      <c r="M87" s="106">
        <v>0</v>
      </c>
      <c r="N87" s="49">
        <v>-106367.71</v>
      </c>
      <c r="O87" s="49"/>
      <c r="P87" s="49"/>
      <c r="Q87" s="47"/>
      <c r="R87" s="47"/>
      <c r="S87" s="68"/>
      <c r="T87" s="82"/>
      <c r="U87" s="82"/>
      <c r="V87" s="82"/>
      <c r="W87" s="82"/>
      <c r="X87" s="82"/>
      <c r="Y87" s="82"/>
      <c r="Z87" s="82"/>
      <c r="AA87" s="69"/>
      <c r="AE87" s="91"/>
    </row>
    <row r="88" spans="1:32" x14ac:dyDescent="0.2">
      <c r="A88" s="526"/>
      <c r="B88" s="531"/>
      <c r="C88" s="21" t="s">
        <v>36</v>
      </c>
      <c r="D88" s="21" t="s">
        <v>649</v>
      </c>
      <c r="E88" s="151">
        <v>-232140</v>
      </c>
      <c r="F88" s="151">
        <v>744655.19</v>
      </c>
      <c r="G88" s="128">
        <v>-976795.19</v>
      </c>
      <c r="I88" s="106">
        <v>0</v>
      </c>
      <c r="J88" s="108">
        <v>973483</v>
      </c>
      <c r="K88" s="107"/>
      <c r="L88" s="108">
        <v>3312.4800000000978</v>
      </c>
      <c r="M88" s="106">
        <v>0</v>
      </c>
      <c r="N88" s="49">
        <v>0.29000000015366822</v>
      </c>
      <c r="O88" s="49"/>
      <c r="P88" s="49"/>
      <c r="Q88" s="47"/>
      <c r="R88" s="47"/>
      <c r="S88" s="87" t="s">
        <v>650</v>
      </c>
      <c r="T88" s="51">
        <v>64637.43043</v>
      </c>
      <c r="U88" s="51"/>
      <c r="V88" s="51"/>
      <c r="W88" s="51"/>
      <c r="X88" s="51"/>
      <c r="Y88" s="51"/>
      <c r="Z88" s="51"/>
      <c r="AA88" s="73">
        <v>24809.460429999999</v>
      </c>
      <c r="AB88" s="47">
        <v>1.2399999957997352</v>
      </c>
      <c r="AC88" t="s">
        <v>394</v>
      </c>
      <c r="AE88" s="91"/>
    </row>
    <row r="89" spans="1:32" ht="13.5" thickBot="1" x14ac:dyDescent="0.25">
      <c r="A89" s="527"/>
      <c r="B89" s="551"/>
      <c r="C89" s="21" t="s">
        <v>38</v>
      </c>
      <c r="D89" s="21" t="s">
        <v>651</v>
      </c>
      <c r="E89" s="151">
        <v>619152</v>
      </c>
      <c r="F89" s="151">
        <v>619153.62</v>
      </c>
      <c r="G89" s="128">
        <v>-1.6199999999953434</v>
      </c>
      <c r="I89" s="106">
        <v>0</v>
      </c>
      <c r="J89" s="108"/>
      <c r="K89" s="107"/>
      <c r="L89" s="108">
        <v>1.2800000000279397</v>
      </c>
      <c r="M89" s="106">
        <v>0</v>
      </c>
      <c r="N89" s="49">
        <v>-0.33999999996740371</v>
      </c>
      <c r="O89" s="49"/>
      <c r="P89" s="49"/>
      <c r="Q89" s="47"/>
      <c r="R89" s="47"/>
      <c r="S89" s="110"/>
      <c r="T89" s="111">
        <v>5860985.2402399946</v>
      </c>
      <c r="U89" s="111">
        <v>0</v>
      </c>
      <c r="V89" s="111">
        <v>-3346.3136300000815</v>
      </c>
      <c r="W89" s="111"/>
      <c r="X89" s="111"/>
      <c r="Y89" s="111"/>
      <c r="Z89" s="111"/>
      <c r="AA89" s="112">
        <v>588361.28760999616</v>
      </c>
      <c r="AB89" s="47"/>
      <c r="AC89" s="53"/>
      <c r="AD89" s="113"/>
      <c r="AE89" s="91"/>
    </row>
    <row r="90" spans="1:32" x14ac:dyDescent="0.2">
      <c r="A90" s="525" t="s">
        <v>652</v>
      </c>
      <c r="B90" s="530">
        <v>331798.951</v>
      </c>
      <c r="C90" s="21" t="s">
        <v>164</v>
      </c>
      <c r="D90" s="21" t="s">
        <v>653</v>
      </c>
      <c r="E90" s="151">
        <v>1116822</v>
      </c>
      <c r="F90" s="151">
        <v>1116821.5900000001</v>
      </c>
      <c r="G90" s="128">
        <v>0.40999999991618097</v>
      </c>
      <c r="I90" s="106">
        <v>0</v>
      </c>
      <c r="J90" s="108"/>
      <c r="K90" s="106"/>
      <c r="L90" s="106"/>
      <c r="M90" s="106">
        <v>0</v>
      </c>
      <c r="N90" s="49">
        <v>0.40999999991618097</v>
      </c>
      <c r="O90" s="49"/>
      <c r="P90" s="49"/>
      <c r="Q90" s="47"/>
      <c r="R90" s="47"/>
      <c r="AA90" s="53"/>
      <c r="AB90" s="53"/>
      <c r="AC90" s="53"/>
      <c r="AD90" s="113"/>
    </row>
    <row r="91" spans="1:32" x14ac:dyDescent="0.2">
      <c r="A91" s="526"/>
      <c r="B91" s="531"/>
      <c r="C91" s="21" t="s">
        <v>163</v>
      </c>
      <c r="D91" s="21" t="s">
        <v>654</v>
      </c>
      <c r="E91" s="151">
        <v>56857507</v>
      </c>
      <c r="F91" s="151">
        <v>56857506.800000004</v>
      </c>
      <c r="G91" s="128">
        <v>0.19999999552965164</v>
      </c>
      <c r="I91" s="106">
        <v>0</v>
      </c>
      <c r="J91" s="108"/>
      <c r="K91" s="106"/>
      <c r="L91" s="106"/>
      <c r="M91" s="106">
        <v>0</v>
      </c>
      <c r="N91" s="49">
        <v>0.19999999552965164</v>
      </c>
      <c r="O91" s="49"/>
      <c r="P91" s="49"/>
      <c r="Q91" s="47"/>
      <c r="R91" s="47"/>
      <c r="AA91" s="53"/>
      <c r="AD91" s="113"/>
    </row>
    <row r="92" spans="1:32" x14ac:dyDescent="0.2">
      <c r="A92" s="526"/>
      <c r="B92" s="531"/>
      <c r="C92" s="21" t="s">
        <v>165</v>
      </c>
      <c r="D92" s="21" t="s">
        <v>655</v>
      </c>
      <c r="E92" s="151">
        <v>8032967</v>
      </c>
      <c r="F92" s="151">
        <v>8032966.7900000038</v>
      </c>
      <c r="G92" s="128">
        <v>0.2099999962374568</v>
      </c>
      <c r="I92" s="106">
        <v>0</v>
      </c>
      <c r="J92" s="108"/>
      <c r="K92" s="106"/>
      <c r="L92" s="106"/>
      <c r="M92" s="106">
        <v>0</v>
      </c>
      <c r="N92" s="49">
        <v>0.2099999962374568</v>
      </c>
      <c r="O92" s="49"/>
      <c r="P92" s="49"/>
      <c r="Q92" s="47"/>
      <c r="R92" s="47"/>
      <c r="AD92" s="113"/>
    </row>
    <row r="93" spans="1:32" x14ac:dyDescent="0.2">
      <c r="A93" s="526"/>
      <c r="B93" s="531"/>
      <c r="C93" s="21" t="s">
        <v>930</v>
      </c>
      <c r="D93" s="21" t="s">
        <v>835</v>
      </c>
      <c r="E93" s="151">
        <v>7275</v>
      </c>
      <c r="F93" s="151">
        <v>7275.18</v>
      </c>
      <c r="G93" s="128">
        <v>-0.18000000000029104</v>
      </c>
      <c r="I93" s="106">
        <v>0</v>
      </c>
      <c r="J93" s="108"/>
      <c r="K93" s="106"/>
      <c r="L93" s="106"/>
      <c r="M93" s="106">
        <v>0</v>
      </c>
      <c r="N93" s="49">
        <v>-0.18000000000029104</v>
      </c>
      <c r="O93" s="49"/>
      <c r="P93" s="49"/>
      <c r="Q93" s="47"/>
      <c r="R93" s="47"/>
    </row>
    <row r="94" spans="1:32" x14ac:dyDescent="0.2">
      <c r="A94" s="526"/>
      <c r="B94" s="531"/>
      <c r="C94" s="21" t="s">
        <v>929</v>
      </c>
      <c r="D94" s="21" t="s">
        <v>836</v>
      </c>
      <c r="E94" s="151">
        <v>411766</v>
      </c>
      <c r="F94" s="151">
        <v>411765.99</v>
      </c>
      <c r="G94" s="128">
        <v>1.0000000009313226E-2</v>
      </c>
      <c r="I94" s="106">
        <v>0</v>
      </c>
      <c r="J94" s="108"/>
      <c r="K94" s="106"/>
      <c r="L94" s="106"/>
      <c r="M94" s="106">
        <v>0</v>
      </c>
      <c r="N94" s="49">
        <v>1.0000000009313226E-2</v>
      </c>
      <c r="O94" s="49"/>
      <c r="P94" s="49"/>
      <c r="Q94" s="47"/>
      <c r="R94" s="47"/>
    </row>
    <row r="95" spans="1:32" ht="13.5" thickBot="1" x14ac:dyDescent="0.25">
      <c r="A95" s="526"/>
      <c r="B95" s="531"/>
      <c r="C95" s="21" t="s">
        <v>931</v>
      </c>
      <c r="D95" s="21" t="s">
        <v>837</v>
      </c>
      <c r="E95" s="151">
        <v>81913</v>
      </c>
      <c r="F95" s="151">
        <v>81913.100000000006</v>
      </c>
      <c r="G95" s="128">
        <v>-0.10000000000582077</v>
      </c>
      <c r="I95" s="106">
        <v>0</v>
      </c>
      <c r="J95" s="108"/>
      <c r="K95" s="106"/>
      <c r="L95" s="106"/>
      <c r="M95" s="106">
        <v>0</v>
      </c>
      <c r="N95" s="49">
        <v>-0.10000000000582077</v>
      </c>
      <c r="O95" s="49"/>
      <c r="P95" s="49"/>
      <c r="Q95" s="47"/>
      <c r="R95" s="47"/>
      <c r="T95" s="51"/>
      <c r="U95" s="51"/>
      <c r="V95" s="51"/>
      <c r="W95" s="51"/>
      <c r="X95" s="51"/>
      <c r="Y95" s="51"/>
      <c r="Z95" s="51"/>
    </row>
    <row r="96" spans="1:32" ht="16.5" thickBot="1" x14ac:dyDescent="0.25">
      <c r="A96" s="526"/>
      <c r="B96" s="531"/>
      <c r="C96" s="21" t="s">
        <v>20</v>
      </c>
      <c r="D96" s="21" t="s">
        <v>838</v>
      </c>
      <c r="E96" s="151">
        <v>251861</v>
      </c>
      <c r="F96" s="151">
        <v>252304.14</v>
      </c>
      <c r="G96" s="128">
        <v>-443.13999999998487</v>
      </c>
      <c r="I96" s="106">
        <v>0</v>
      </c>
      <c r="J96" s="108"/>
      <c r="K96" s="108">
        <v>377.79150000001431</v>
      </c>
      <c r="L96" s="106">
        <v>65.199999999982538</v>
      </c>
      <c r="M96" s="106">
        <v>0</v>
      </c>
      <c r="N96" s="39">
        <v>-0.14849999998801877</v>
      </c>
      <c r="O96" s="39"/>
      <c r="P96" s="49"/>
      <c r="Q96" s="47"/>
      <c r="R96" s="47"/>
      <c r="S96" s="42" t="s">
        <v>425</v>
      </c>
      <c r="T96" s="42" t="s">
        <v>426</v>
      </c>
      <c r="U96" s="42" t="s">
        <v>427</v>
      </c>
      <c r="V96" s="42" t="s">
        <v>428</v>
      </c>
      <c r="W96" s="42" t="s">
        <v>429</v>
      </c>
      <c r="X96" s="42" t="s">
        <v>430</v>
      </c>
      <c r="Y96" s="42"/>
      <c r="Z96" s="42" t="s">
        <v>432</v>
      </c>
      <c r="AA96" s="42" t="s">
        <v>418</v>
      </c>
    </row>
    <row r="97" spans="1:31" x14ac:dyDescent="0.2">
      <c r="A97" s="526"/>
      <c r="B97" s="531"/>
      <c r="C97" s="21" t="s">
        <v>19</v>
      </c>
      <c r="D97" s="21" t="s">
        <v>839</v>
      </c>
      <c r="E97" s="151">
        <v>36706718</v>
      </c>
      <c r="F97" s="151">
        <v>36691595.369999997</v>
      </c>
      <c r="G97" s="128">
        <v>15122.630000002682</v>
      </c>
      <c r="I97" s="106">
        <v>0</v>
      </c>
      <c r="J97" s="108"/>
      <c r="K97" s="108">
        <v>-27588.948702447367</v>
      </c>
      <c r="L97" s="106">
        <v>12523.439999997616</v>
      </c>
      <c r="M97" s="106">
        <v>0</v>
      </c>
      <c r="N97" s="39">
        <v>57.121297552930628</v>
      </c>
      <c r="O97" s="39"/>
      <c r="P97" s="49"/>
      <c r="Q97" s="47"/>
      <c r="R97" s="47"/>
      <c r="S97" s="61"/>
      <c r="T97" s="4"/>
      <c r="U97" s="4"/>
      <c r="V97" s="4"/>
      <c r="W97" s="4"/>
      <c r="X97" s="4"/>
      <c r="Y97" s="4"/>
      <c r="Z97" s="4"/>
      <c r="AA97" s="63"/>
      <c r="AB97" s="47">
        <v>0</v>
      </c>
      <c r="AC97" t="s">
        <v>10</v>
      </c>
      <c r="AD97">
        <v>2577</v>
      </c>
      <c r="AE97" t="s">
        <v>398</v>
      </c>
    </row>
    <row r="98" spans="1:31" x14ac:dyDescent="0.2">
      <c r="A98" s="526"/>
      <c r="B98" s="531"/>
      <c r="C98" s="21" t="s">
        <v>21</v>
      </c>
      <c r="D98" s="21" t="s">
        <v>840</v>
      </c>
      <c r="E98" s="151">
        <v>164596</v>
      </c>
      <c r="F98" s="151">
        <v>164842.63</v>
      </c>
      <c r="G98" s="128">
        <v>-246.63000000000466</v>
      </c>
      <c r="I98" s="106">
        <v>0</v>
      </c>
      <c r="J98" s="108"/>
      <c r="K98" s="108">
        <v>246.89400000000936</v>
      </c>
      <c r="L98" s="106"/>
      <c r="M98" s="106">
        <v>0</v>
      </c>
      <c r="N98" s="39">
        <v>0.26400000000469959</v>
      </c>
      <c r="O98" s="39"/>
      <c r="P98" s="49"/>
      <c r="Q98" s="47"/>
      <c r="R98" s="47"/>
      <c r="S98" s="61"/>
      <c r="T98" s="4"/>
      <c r="U98" s="4"/>
      <c r="V98" s="4"/>
      <c r="W98" s="4"/>
      <c r="X98" s="4"/>
      <c r="Y98" s="4"/>
      <c r="Z98" s="4"/>
      <c r="AA98" s="63"/>
      <c r="AB98" s="47">
        <v>0</v>
      </c>
      <c r="AC98" t="s">
        <v>10</v>
      </c>
      <c r="AD98">
        <v>2578</v>
      </c>
      <c r="AE98" t="s">
        <v>398</v>
      </c>
    </row>
    <row r="99" spans="1:31" x14ac:dyDescent="0.2">
      <c r="A99" s="526"/>
      <c r="B99" s="531"/>
      <c r="C99" s="21" t="s">
        <v>50</v>
      </c>
      <c r="D99" s="21" t="s">
        <v>343</v>
      </c>
      <c r="E99" s="151">
        <v>137521</v>
      </c>
      <c r="F99" s="151">
        <v>137727.48000000001</v>
      </c>
      <c r="G99" s="128">
        <v>-206.48000000001048</v>
      </c>
      <c r="I99" s="106">
        <v>0</v>
      </c>
      <c r="J99" s="108"/>
      <c r="K99" s="108">
        <v>206.28150000000781</v>
      </c>
      <c r="L99" s="106"/>
      <c r="M99" s="106">
        <v>0</v>
      </c>
      <c r="N99" s="39">
        <v>-0.19850000000266732</v>
      </c>
      <c r="O99" s="39"/>
      <c r="P99" s="49"/>
      <c r="Q99" s="47"/>
      <c r="R99" s="47"/>
      <c r="S99" s="61"/>
      <c r="T99" s="4"/>
      <c r="U99" s="4"/>
      <c r="V99" s="4"/>
      <c r="W99" s="4"/>
      <c r="X99" s="4"/>
      <c r="Y99" s="4"/>
      <c r="Z99" s="4"/>
      <c r="AA99" s="63"/>
      <c r="AB99" s="46"/>
      <c r="AC99" t="s">
        <v>10</v>
      </c>
      <c r="AD99">
        <v>2576</v>
      </c>
      <c r="AE99" t="s">
        <v>398</v>
      </c>
    </row>
    <row r="100" spans="1:31" x14ac:dyDescent="0.2">
      <c r="A100" s="526"/>
      <c r="B100" s="531"/>
      <c r="C100" s="21" t="s">
        <v>49</v>
      </c>
      <c r="D100" s="21" t="s">
        <v>344</v>
      </c>
      <c r="E100" s="151">
        <v>1416130</v>
      </c>
      <c r="F100" s="151">
        <v>1418254.33</v>
      </c>
      <c r="G100" s="128">
        <v>-2124.3300000000745</v>
      </c>
      <c r="I100" s="106">
        <v>0</v>
      </c>
      <c r="J100" s="108"/>
      <c r="K100" s="108">
        <v>2124.1950000000807</v>
      </c>
      <c r="L100" s="106"/>
      <c r="M100" s="106">
        <v>0</v>
      </c>
      <c r="N100" s="39">
        <v>-0.13499999999385182</v>
      </c>
      <c r="O100" s="39"/>
      <c r="P100" s="49"/>
      <c r="Q100" s="47"/>
      <c r="R100" s="47"/>
      <c r="S100" s="61"/>
      <c r="T100" s="4"/>
      <c r="U100" s="4"/>
      <c r="V100" s="4"/>
      <c r="W100" s="4"/>
      <c r="X100" s="4"/>
      <c r="Y100" s="4"/>
      <c r="Z100" s="4"/>
      <c r="AA100" s="63"/>
      <c r="AB100" s="46"/>
      <c r="AC100" t="s">
        <v>10</v>
      </c>
      <c r="AD100">
        <v>2575</v>
      </c>
      <c r="AE100" t="s">
        <v>398</v>
      </c>
    </row>
    <row r="101" spans="1:31" x14ac:dyDescent="0.2">
      <c r="A101" s="526"/>
      <c r="B101" s="531"/>
      <c r="C101" s="21" t="s">
        <v>51</v>
      </c>
      <c r="D101" s="21" t="s">
        <v>345</v>
      </c>
      <c r="E101" s="151">
        <v>17967</v>
      </c>
      <c r="F101" s="151">
        <v>17994.41</v>
      </c>
      <c r="G101" s="128">
        <v>-27.409999999999854</v>
      </c>
      <c r="I101" s="106">
        <v>0</v>
      </c>
      <c r="J101" s="108"/>
      <c r="K101" s="108">
        <v>26.950500000001021</v>
      </c>
      <c r="L101" s="106"/>
      <c r="M101" s="106">
        <v>0</v>
      </c>
      <c r="N101" s="39">
        <v>-0.45949999999883318</v>
      </c>
      <c r="O101" s="39"/>
      <c r="P101" s="49"/>
      <c r="Q101" s="47"/>
      <c r="R101" s="47"/>
      <c r="S101" s="87" t="s">
        <v>346</v>
      </c>
      <c r="T101" s="51">
        <v>70509.170409999992</v>
      </c>
      <c r="U101" s="51">
        <v>17220.834149999999</v>
      </c>
      <c r="V101" s="51">
        <v>-3347.2397099998998</v>
      </c>
      <c r="W101" s="51"/>
      <c r="X101" s="51">
        <v>0</v>
      </c>
      <c r="Y101" s="51"/>
      <c r="Z101" s="51">
        <v>18.721341702447027</v>
      </c>
      <c r="AA101" s="114">
        <v>32113.744901702274</v>
      </c>
      <c r="AB101" s="115"/>
      <c r="AC101" s="47" t="s">
        <v>611</v>
      </c>
      <c r="AD101" s="66"/>
    </row>
    <row r="102" spans="1:31" x14ac:dyDescent="0.2">
      <c r="A102" s="526"/>
      <c r="B102" s="531"/>
      <c r="C102" s="21" t="s">
        <v>360</v>
      </c>
      <c r="D102" s="21" t="s">
        <v>612</v>
      </c>
      <c r="E102" s="151">
        <v>0</v>
      </c>
      <c r="F102" s="151">
        <v>0</v>
      </c>
      <c r="G102" s="128">
        <v>0</v>
      </c>
      <c r="I102" s="106"/>
      <c r="J102" s="108"/>
      <c r="K102" s="108">
        <v>0</v>
      </c>
      <c r="L102" s="106"/>
      <c r="M102" s="106">
        <v>0</v>
      </c>
      <c r="N102" s="39"/>
      <c r="O102" s="39"/>
      <c r="P102" s="49"/>
      <c r="Q102" s="47"/>
      <c r="R102" s="47"/>
      <c r="S102" s="87"/>
      <c r="T102" s="51"/>
      <c r="U102" s="51"/>
      <c r="V102" s="51"/>
      <c r="W102" s="51"/>
      <c r="X102" s="51"/>
      <c r="Y102" s="51"/>
      <c r="Z102" s="51"/>
      <c r="AA102" s="114"/>
      <c r="AB102" s="47">
        <v>116012.31168033305</v>
      </c>
      <c r="AC102" t="s">
        <v>613</v>
      </c>
      <c r="AD102" s="66"/>
    </row>
    <row r="103" spans="1:31" x14ac:dyDescent="0.2">
      <c r="A103" s="526"/>
      <c r="B103" s="531"/>
      <c r="C103" s="21" t="s">
        <v>361</v>
      </c>
      <c r="D103" s="21" t="s">
        <v>614</v>
      </c>
      <c r="E103" s="151">
        <v>3923663</v>
      </c>
      <c r="F103" s="151">
        <v>3929548.54</v>
      </c>
      <c r="G103" s="128">
        <v>-5885.5400000000373</v>
      </c>
      <c r="I103" s="106">
        <v>0</v>
      </c>
      <c r="J103" s="108"/>
      <c r="K103" s="108">
        <v>5885.4945000002226</v>
      </c>
      <c r="L103" s="106"/>
      <c r="M103" s="106">
        <v>0</v>
      </c>
      <c r="N103" s="39">
        <v>-4.5499999814637704E-2</v>
      </c>
      <c r="O103" s="39"/>
      <c r="P103" s="49"/>
      <c r="Q103" s="47"/>
      <c r="R103" s="47"/>
      <c r="S103" s="87" t="s">
        <v>615</v>
      </c>
      <c r="T103" s="51">
        <v>222292.93431999991</v>
      </c>
      <c r="U103" s="51"/>
      <c r="V103" s="51"/>
      <c r="W103" s="51"/>
      <c r="X103" s="51"/>
      <c r="Y103" s="51"/>
      <c r="Z103" s="51"/>
      <c r="AA103" s="114"/>
      <c r="AB103" s="81">
        <v>116012.31168033305</v>
      </c>
      <c r="AC103" s="47"/>
      <c r="AD103" s="66"/>
    </row>
    <row r="104" spans="1:31" x14ac:dyDescent="0.2">
      <c r="A104" s="526"/>
      <c r="B104" s="531"/>
      <c r="C104" s="21" t="s">
        <v>858</v>
      </c>
      <c r="D104" s="21" t="s">
        <v>616</v>
      </c>
      <c r="E104" s="151">
        <v>15644749</v>
      </c>
      <c r="F104" s="151">
        <v>15644748.609999999</v>
      </c>
      <c r="G104" s="128">
        <v>0.39000000059604645</v>
      </c>
      <c r="I104" s="106">
        <v>0</v>
      </c>
      <c r="J104" s="108"/>
      <c r="K104" s="108"/>
      <c r="L104" s="106"/>
      <c r="M104" s="106">
        <v>0</v>
      </c>
      <c r="N104" s="39">
        <v>0.39000000059604645</v>
      </c>
      <c r="O104" s="39"/>
      <c r="P104" s="49"/>
      <c r="Q104" s="47"/>
      <c r="R104" s="47"/>
      <c r="S104" s="87"/>
      <c r="T104" s="51"/>
      <c r="U104" s="51"/>
      <c r="V104" s="51"/>
      <c r="W104" s="51"/>
      <c r="X104" s="51"/>
      <c r="Y104" s="51"/>
      <c r="Z104" s="51"/>
      <c r="AA104" s="114"/>
      <c r="AB104" s="116"/>
      <c r="AC104" s="47"/>
      <c r="AD104" s="66"/>
    </row>
    <row r="105" spans="1:31" x14ac:dyDescent="0.2">
      <c r="A105" s="526"/>
      <c r="B105" s="531"/>
      <c r="C105" s="22" t="s">
        <v>355</v>
      </c>
      <c r="D105" s="22" t="s">
        <v>656</v>
      </c>
      <c r="E105" s="151">
        <v>191355069</v>
      </c>
      <c r="F105" s="151">
        <v>191355068.76000008</v>
      </c>
      <c r="G105" s="128">
        <v>0.239999920129776</v>
      </c>
      <c r="I105" s="106">
        <v>0</v>
      </c>
      <c r="J105" s="108"/>
      <c r="K105" s="108"/>
      <c r="L105" s="106"/>
      <c r="M105" s="106">
        <v>0</v>
      </c>
      <c r="N105" s="39">
        <v>0.239999920129776</v>
      </c>
      <c r="O105" s="39"/>
      <c r="P105" s="49"/>
      <c r="Q105" s="47"/>
      <c r="R105" s="47"/>
      <c r="S105" s="87" t="s">
        <v>103</v>
      </c>
      <c r="T105" s="51">
        <v>6263.0368799999997</v>
      </c>
      <c r="U105" s="51"/>
      <c r="V105" s="51"/>
      <c r="W105" s="51"/>
      <c r="X105" s="51"/>
      <c r="Y105" s="51"/>
      <c r="Z105" s="51"/>
      <c r="AA105" s="114"/>
      <c r="AB105" s="117" t="s">
        <v>841</v>
      </c>
      <c r="AC105" s="47"/>
      <c r="AD105" s="66"/>
    </row>
    <row r="106" spans="1:31" x14ac:dyDescent="0.2">
      <c r="A106" s="526"/>
      <c r="B106" s="531"/>
      <c r="C106" s="21" t="s">
        <v>356</v>
      </c>
      <c r="D106" s="21" t="s">
        <v>104</v>
      </c>
      <c r="E106" s="151">
        <v>3039995</v>
      </c>
      <c r="F106" s="151">
        <v>3039995.2</v>
      </c>
      <c r="G106" s="128">
        <v>-0.20000000018626451</v>
      </c>
      <c r="I106" s="106">
        <v>0</v>
      </c>
      <c r="J106" s="108"/>
      <c r="K106" s="108"/>
      <c r="L106" s="106"/>
      <c r="M106" s="106">
        <v>0</v>
      </c>
      <c r="N106" s="39">
        <v>-0.20000000018626451</v>
      </c>
      <c r="O106" s="39"/>
      <c r="P106" s="49"/>
      <c r="Q106" s="47"/>
      <c r="R106" s="47"/>
      <c r="S106" s="87"/>
      <c r="T106" s="51"/>
      <c r="U106" s="51"/>
      <c r="V106" s="51"/>
      <c r="W106" s="51"/>
      <c r="X106" s="51"/>
      <c r="Y106" s="51"/>
      <c r="Z106" s="51"/>
      <c r="AA106" s="114"/>
      <c r="AB106" s="85"/>
      <c r="AC106" s="47"/>
      <c r="AD106" s="66"/>
    </row>
    <row r="107" spans="1:31" x14ac:dyDescent="0.2">
      <c r="A107" s="526"/>
      <c r="B107" s="531"/>
      <c r="C107" s="21" t="s">
        <v>358</v>
      </c>
      <c r="D107" s="21" t="s">
        <v>105</v>
      </c>
      <c r="E107" s="151">
        <v>5270766</v>
      </c>
      <c r="F107" s="151">
        <v>5270765.59</v>
      </c>
      <c r="G107" s="128">
        <v>0.41000000014901161</v>
      </c>
      <c r="I107" s="106">
        <v>0</v>
      </c>
      <c r="J107" s="108"/>
      <c r="K107" s="108"/>
      <c r="L107" s="106"/>
      <c r="M107" s="106">
        <v>0</v>
      </c>
      <c r="N107" s="39">
        <v>0.41000000014901161</v>
      </c>
      <c r="O107" s="39"/>
      <c r="P107" s="49"/>
      <c r="Q107" s="47"/>
      <c r="R107" s="47"/>
      <c r="S107" s="87"/>
      <c r="T107" s="51"/>
      <c r="U107" s="51"/>
      <c r="V107" s="51"/>
      <c r="W107" s="51"/>
      <c r="X107" s="51"/>
      <c r="Y107" s="51"/>
      <c r="Z107" s="51"/>
      <c r="AA107" s="114"/>
      <c r="AB107" s="85"/>
      <c r="AC107" s="47"/>
      <c r="AD107" s="66"/>
    </row>
    <row r="108" spans="1:31" x14ac:dyDescent="0.2">
      <c r="A108" s="526"/>
      <c r="B108" s="531"/>
      <c r="C108" s="21" t="s">
        <v>359</v>
      </c>
      <c r="D108" s="21" t="s">
        <v>106</v>
      </c>
      <c r="E108" s="151">
        <v>4076325</v>
      </c>
      <c r="F108" s="151">
        <v>4076325.3</v>
      </c>
      <c r="G108" s="128">
        <v>-0.29999999981373549</v>
      </c>
      <c r="I108" s="106">
        <v>0</v>
      </c>
      <c r="J108" s="108"/>
      <c r="K108" s="108"/>
      <c r="L108" s="106"/>
      <c r="M108" s="106">
        <v>0</v>
      </c>
      <c r="N108" s="39">
        <v>-0.29999999981373549</v>
      </c>
      <c r="O108" s="39"/>
      <c r="P108" s="49"/>
      <c r="Q108" s="47"/>
      <c r="R108" s="47"/>
      <c r="S108" s="87"/>
      <c r="T108" s="51"/>
      <c r="U108" s="51"/>
      <c r="V108" s="51"/>
      <c r="W108" s="51"/>
      <c r="X108" s="51"/>
      <c r="Y108" s="51"/>
      <c r="Z108" s="51"/>
      <c r="AA108" s="114"/>
      <c r="AB108" s="85"/>
      <c r="AC108" s="47"/>
      <c r="AD108" s="66"/>
    </row>
    <row r="109" spans="1:31" x14ac:dyDescent="0.2">
      <c r="A109" s="526"/>
      <c r="B109" s="531"/>
      <c r="C109" s="21" t="s">
        <v>661</v>
      </c>
      <c r="D109" s="21" t="s">
        <v>715</v>
      </c>
      <c r="E109" s="151">
        <v>994804</v>
      </c>
      <c r="F109" s="151">
        <v>994803.55</v>
      </c>
      <c r="G109" s="128">
        <v>0.44999999995343387</v>
      </c>
      <c r="I109" s="106">
        <v>0</v>
      </c>
      <c r="J109" s="108"/>
      <c r="K109" s="108"/>
      <c r="L109" s="106"/>
      <c r="M109" s="106">
        <v>0</v>
      </c>
      <c r="N109" s="39">
        <v>0.44999999995343387</v>
      </c>
      <c r="O109" s="39"/>
      <c r="P109" s="49"/>
      <c r="Q109" s="47"/>
      <c r="R109" s="47"/>
      <c r="S109" s="87"/>
      <c r="T109" s="51"/>
      <c r="U109" s="51"/>
      <c r="V109" s="51"/>
      <c r="W109" s="51"/>
      <c r="X109" s="51"/>
      <c r="Y109" s="51"/>
      <c r="Z109" s="51"/>
      <c r="AA109" s="114"/>
      <c r="AB109" s="85"/>
      <c r="AC109" s="47"/>
      <c r="AD109" s="66"/>
    </row>
    <row r="110" spans="1:31" ht="13.5" thickBot="1" x14ac:dyDescent="0.25">
      <c r="A110" s="552"/>
      <c r="B110" s="553"/>
      <c r="C110" s="21" t="s">
        <v>123</v>
      </c>
      <c r="D110" s="21" t="s">
        <v>107</v>
      </c>
      <c r="E110" s="151">
        <v>2290537</v>
      </c>
      <c r="F110" s="151">
        <v>2290536.79</v>
      </c>
      <c r="G110" s="128">
        <v>0.2099999999627471</v>
      </c>
      <c r="I110" s="106">
        <v>0</v>
      </c>
      <c r="J110" s="108"/>
      <c r="K110" s="106"/>
      <c r="L110" s="106"/>
      <c r="M110" s="106">
        <v>0</v>
      </c>
      <c r="N110" s="39">
        <v>0.2099999999627471</v>
      </c>
      <c r="O110" s="39"/>
      <c r="P110" s="49"/>
      <c r="Q110" s="47"/>
      <c r="R110" s="47"/>
      <c r="S110" s="87" t="s">
        <v>108</v>
      </c>
      <c r="T110" s="51">
        <v>56735.184280000001</v>
      </c>
      <c r="U110" s="51"/>
      <c r="V110" s="51"/>
      <c r="W110" s="51"/>
      <c r="X110" s="51"/>
      <c r="Y110" s="51"/>
      <c r="Z110" s="51"/>
      <c r="AA110" s="63"/>
      <c r="AD110" s="66"/>
    </row>
    <row r="111" spans="1:31" x14ac:dyDescent="0.2">
      <c r="A111" s="525" t="s">
        <v>109</v>
      </c>
      <c r="B111" s="522">
        <v>294873.489</v>
      </c>
      <c r="C111" s="21" t="s">
        <v>878</v>
      </c>
      <c r="D111" s="21" t="s">
        <v>110</v>
      </c>
      <c r="E111" s="151">
        <v>7611702</v>
      </c>
      <c r="F111" s="151">
        <v>7611701.5000000009</v>
      </c>
      <c r="G111" s="128">
        <v>0.49999999906867743</v>
      </c>
      <c r="I111" s="106">
        <v>0</v>
      </c>
      <c r="J111" s="108"/>
      <c r="K111" s="106"/>
      <c r="L111" s="106"/>
      <c r="M111" s="106">
        <v>0</v>
      </c>
      <c r="N111" s="39">
        <v>0.49999999906867743</v>
      </c>
      <c r="O111" s="39"/>
      <c r="P111" s="49"/>
      <c r="Q111" s="47"/>
      <c r="R111" s="47"/>
      <c r="S111" s="87" t="s">
        <v>864</v>
      </c>
      <c r="T111" s="51">
        <v>73207.42912999999</v>
      </c>
      <c r="U111" s="79"/>
      <c r="V111" s="79"/>
      <c r="W111" s="79"/>
      <c r="X111" s="79"/>
      <c r="Y111" s="79"/>
      <c r="Z111" s="79"/>
      <c r="AA111" s="63"/>
      <c r="AC111" s="78"/>
      <c r="AD111" s="66"/>
    </row>
    <row r="112" spans="1:31" x14ac:dyDescent="0.2">
      <c r="A112" s="526"/>
      <c r="B112" s="523"/>
      <c r="C112" s="21" t="s">
        <v>32</v>
      </c>
      <c r="D112" s="21" t="s">
        <v>865</v>
      </c>
      <c r="E112" s="151">
        <v>40309268</v>
      </c>
      <c r="F112" s="151">
        <v>44210111.239999995</v>
      </c>
      <c r="G112" s="128">
        <v>-3900843.2399999946</v>
      </c>
      <c r="I112" s="106">
        <v>0</v>
      </c>
      <c r="J112" s="108">
        <v>3893934</v>
      </c>
      <c r="K112" s="107"/>
      <c r="L112" s="108">
        <v>6909.4500000029802</v>
      </c>
      <c r="M112" s="106">
        <v>0</v>
      </c>
      <c r="N112" s="39">
        <v>0.21000000834465027</v>
      </c>
      <c r="O112" s="39"/>
      <c r="P112" s="49"/>
      <c r="Q112" s="47"/>
      <c r="R112" s="47"/>
      <c r="S112" s="87" t="s">
        <v>866</v>
      </c>
      <c r="T112" s="51">
        <v>275313.88247000001</v>
      </c>
      <c r="U112" s="79"/>
      <c r="V112" s="79"/>
      <c r="W112" s="79"/>
      <c r="X112" s="79"/>
      <c r="Y112" s="79"/>
      <c r="Z112" s="79"/>
      <c r="AA112" s="63"/>
      <c r="AB112" s="47"/>
      <c r="AD112" s="66"/>
    </row>
    <row r="113" spans="1:30" x14ac:dyDescent="0.2">
      <c r="A113" s="526"/>
      <c r="B113" s="523"/>
      <c r="C113" s="21" t="s">
        <v>128</v>
      </c>
      <c r="D113" s="21" t="s">
        <v>867</v>
      </c>
      <c r="E113" s="151">
        <v>-819955</v>
      </c>
      <c r="F113" s="151">
        <v>885252.17000000121</v>
      </c>
      <c r="G113" s="128">
        <v>-1705207.17</v>
      </c>
      <c r="I113" s="106">
        <v>0</v>
      </c>
      <c r="J113" s="108"/>
      <c r="K113" s="107"/>
      <c r="L113" s="108">
        <v>1705207.36</v>
      </c>
      <c r="M113" s="106">
        <v>0</v>
      </c>
      <c r="N113" s="39">
        <v>0.18999999901279807</v>
      </c>
      <c r="O113" s="39"/>
      <c r="P113" s="49"/>
      <c r="Q113" s="47"/>
      <c r="R113" s="47"/>
      <c r="S113" s="118" t="s">
        <v>370</v>
      </c>
      <c r="T113" s="51">
        <v>334547.36795999995</v>
      </c>
      <c r="U113" s="4"/>
      <c r="V113" s="4"/>
      <c r="W113" s="4"/>
      <c r="X113" s="4"/>
      <c r="Y113" s="4"/>
      <c r="Z113" s="4"/>
      <c r="AA113" s="63"/>
      <c r="AB113" s="47"/>
      <c r="AD113" s="53"/>
    </row>
    <row r="114" spans="1:30" ht="13.5" thickBot="1" x14ac:dyDescent="0.25">
      <c r="A114" s="527"/>
      <c r="B114" s="524"/>
      <c r="C114" s="21" t="s">
        <v>35</v>
      </c>
      <c r="D114" s="21" t="s">
        <v>371</v>
      </c>
      <c r="E114" s="151">
        <v>247772474</v>
      </c>
      <c r="F114" s="151">
        <v>262973777.01999855</v>
      </c>
      <c r="G114" s="128">
        <v>-15201303.01999855</v>
      </c>
      <c r="I114" s="106">
        <v>0</v>
      </c>
      <c r="J114" s="108">
        <v>15088993</v>
      </c>
      <c r="K114" s="107"/>
      <c r="L114" s="108">
        <v>106607.39999994636</v>
      </c>
      <c r="M114" s="106">
        <v>0</v>
      </c>
      <c r="N114" s="39">
        <v>-5702.6199986040592</v>
      </c>
      <c r="O114" s="39"/>
      <c r="P114" s="49"/>
      <c r="Q114" s="47"/>
      <c r="R114" s="47"/>
      <c r="S114" s="87" t="s">
        <v>372</v>
      </c>
      <c r="T114" s="51">
        <v>689669.55689999985</v>
      </c>
      <c r="U114" s="51"/>
      <c r="V114" s="51"/>
      <c r="W114" s="51"/>
      <c r="X114" s="51"/>
      <c r="Y114" s="51"/>
      <c r="Z114" s="51"/>
      <c r="AA114" s="63"/>
      <c r="AD114" s="66"/>
    </row>
    <row r="115" spans="1:30" ht="12.75" customHeight="1" x14ac:dyDescent="0.2">
      <c r="A115" s="525" t="s">
        <v>373</v>
      </c>
      <c r="B115" s="522">
        <v>1141754.6329999999</v>
      </c>
      <c r="C115" s="21" t="s">
        <v>162</v>
      </c>
      <c r="D115" s="21" t="s">
        <v>374</v>
      </c>
      <c r="E115" s="151">
        <v>534047386</v>
      </c>
      <c r="F115" s="151">
        <v>534047886.79997766</v>
      </c>
      <c r="G115" s="128">
        <v>-500.79997766017914</v>
      </c>
      <c r="I115" s="107">
        <v>0</v>
      </c>
      <c r="J115" s="106"/>
      <c r="K115" s="106"/>
      <c r="L115" s="106"/>
      <c r="M115" s="106">
        <v>0</v>
      </c>
      <c r="N115" s="39">
        <v>-500.79997766017914</v>
      </c>
      <c r="O115" s="39"/>
      <c r="P115" s="49"/>
      <c r="Q115" s="47"/>
      <c r="R115" s="47"/>
      <c r="S115" s="87" t="s">
        <v>375</v>
      </c>
      <c r="T115" s="51">
        <v>110788.32794</v>
      </c>
      <c r="U115" s="51"/>
      <c r="V115" s="51"/>
      <c r="W115" s="51"/>
      <c r="X115" s="51"/>
      <c r="Y115" s="51"/>
      <c r="Z115" s="51"/>
      <c r="AA115" s="63"/>
      <c r="AD115" s="66"/>
    </row>
    <row r="116" spans="1:30" x14ac:dyDescent="0.2">
      <c r="A116" s="526"/>
      <c r="B116" s="523"/>
      <c r="C116" s="21" t="s">
        <v>127</v>
      </c>
      <c r="D116" s="21" t="s">
        <v>376</v>
      </c>
      <c r="E116" s="151">
        <v>603812</v>
      </c>
      <c r="F116" s="151">
        <v>603811.5</v>
      </c>
      <c r="G116" s="128">
        <v>0.5</v>
      </c>
      <c r="I116" s="106">
        <v>0</v>
      </c>
      <c r="J116" s="106"/>
      <c r="K116" s="106"/>
      <c r="L116" s="106"/>
      <c r="M116" s="106">
        <v>0</v>
      </c>
      <c r="N116" s="39">
        <v>0.5</v>
      </c>
      <c r="O116" s="39"/>
      <c r="P116" s="49"/>
      <c r="Q116" s="47"/>
      <c r="R116" s="47"/>
      <c r="S116" s="87" t="s">
        <v>377</v>
      </c>
      <c r="T116" s="51">
        <v>184173.63583000001</v>
      </c>
      <c r="U116" s="51"/>
      <c r="V116" s="51"/>
      <c r="W116" s="51"/>
      <c r="X116" s="51"/>
      <c r="Y116" s="51"/>
      <c r="Z116" s="51"/>
      <c r="AA116" s="63"/>
      <c r="AD116" s="66"/>
    </row>
    <row r="117" spans="1:30" x14ac:dyDescent="0.2">
      <c r="A117" s="526"/>
      <c r="B117" s="523"/>
      <c r="C117" s="21" t="s">
        <v>928</v>
      </c>
      <c r="D117" s="21" t="s">
        <v>378</v>
      </c>
      <c r="E117" s="151">
        <v>54613536</v>
      </c>
      <c r="F117" s="151">
        <v>54612837.21999982</v>
      </c>
      <c r="G117" s="128">
        <v>698.78000018000603</v>
      </c>
      <c r="I117" s="106">
        <v>0</v>
      </c>
      <c r="J117" s="106"/>
      <c r="K117" s="106"/>
      <c r="L117" s="106"/>
      <c r="M117" s="106">
        <v>0</v>
      </c>
      <c r="N117" s="39">
        <v>698.78000018000603</v>
      </c>
      <c r="O117" s="39"/>
      <c r="P117" s="49"/>
      <c r="Q117" s="47"/>
      <c r="R117" s="47"/>
      <c r="S117" s="87" t="s">
        <v>379</v>
      </c>
      <c r="T117" s="51">
        <v>21277.301489999998</v>
      </c>
      <c r="U117" s="51"/>
      <c r="V117" s="51"/>
      <c r="W117" s="51"/>
      <c r="X117" s="51"/>
      <c r="Y117" s="51"/>
      <c r="Z117" s="51"/>
      <c r="AA117" s="63"/>
      <c r="AD117" s="66"/>
    </row>
    <row r="118" spans="1:30" x14ac:dyDescent="0.2">
      <c r="A118" s="526"/>
      <c r="B118" s="523"/>
      <c r="C118" s="21" t="s">
        <v>16</v>
      </c>
      <c r="D118" s="21" t="s">
        <v>380</v>
      </c>
      <c r="E118" s="151">
        <v>308704433</v>
      </c>
      <c r="F118" s="151">
        <v>308708192.93000132</v>
      </c>
      <c r="G118" s="128">
        <v>-3759.9300013184547</v>
      </c>
      <c r="I118" s="106">
        <v>0</v>
      </c>
      <c r="J118" s="106"/>
      <c r="K118" s="106"/>
      <c r="L118" s="106"/>
      <c r="M118" s="106">
        <v>0</v>
      </c>
      <c r="N118" s="39">
        <v>-3759.9300013184547</v>
      </c>
      <c r="O118" s="39"/>
      <c r="P118" s="49"/>
      <c r="Q118" s="47"/>
      <c r="R118" s="47"/>
      <c r="S118" s="87" t="s">
        <v>381</v>
      </c>
      <c r="T118" s="51">
        <v>-44705.483850000004</v>
      </c>
      <c r="U118" s="51"/>
      <c r="V118" s="51"/>
      <c r="W118" s="51"/>
      <c r="X118" s="51"/>
      <c r="Y118" s="51"/>
      <c r="Z118" s="51"/>
      <c r="AA118" s="63"/>
      <c r="AD118" s="53"/>
    </row>
    <row r="119" spans="1:30" x14ac:dyDescent="0.2">
      <c r="A119" s="526"/>
      <c r="B119" s="523"/>
      <c r="C119" s="21" t="s">
        <v>17</v>
      </c>
      <c r="D119" s="21" t="s">
        <v>382</v>
      </c>
      <c r="E119" s="151">
        <v>24620610</v>
      </c>
      <c r="F119" s="151">
        <v>24620611.019999996</v>
      </c>
      <c r="G119" s="128">
        <v>-1.0199999958276749</v>
      </c>
      <c r="I119" s="106">
        <v>0</v>
      </c>
      <c r="J119" s="106"/>
      <c r="K119" s="106"/>
      <c r="L119" s="106"/>
      <c r="M119" s="106">
        <v>0</v>
      </c>
      <c r="N119" s="39">
        <v>-1.0199999958276749</v>
      </c>
      <c r="O119" s="39"/>
      <c r="P119" s="49"/>
      <c r="Q119" s="47"/>
      <c r="R119" s="47"/>
      <c r="S119" s="87" t="s">
        <v>986</v>
      </c>
      <c r="T119" s="51">
        <v>-20.64264</v>
      </c>
      <c r="U119" s="4"/>
      <c r="V119" s="4"/>
      <c r="W119" s="4"/>
      <c r="X119" s="4"/>
      <c r="Y119" s="4"/>
      <c r="Z119" s="4"/>
      <c r="AA119" s="63"/>
    </row>
    <row r="120" spans="1:30" ht="13.5" customHeight="1" x14ac:dyDescent="0.2">
      <c r="A120" s="526"/>
      <c r="B120" s="523"/>
      <c r="C120" s="21" t="s">
        <v>18</v>
      </c>
      <c r="D120" s="21" t="s">
        <v>987</v>
      </c>
      <c r="E120" s="151">
        <v>24917502</v>
      </c>
      <c r="F120" s="151">
        <v>24917516.690000024</v>
      </c>
      <c r="G120" s="128">
        <v>-14.690000023692846</v>
      </c>
      <c r="I120" s="106">
        <v>0</v>
      </c>
      <c r="J120" s="106"/>
      <c r="K120" s="106"/>
      <c r="L120" s="106"/>
      <c r="M120" s="106">
        <v>0</v>
      </c>
      <c r="N120" s="39">
        <v>-14.690000023692846</v>
      </c>
      <c r="O120" s="39"/>
      <c r="P120" s="49"/>
      <c r="Q120" s="47"/>
      <c r="R120" s="47"/>
      <c r="S120" s="61"/>
      <c r="T120" s="4"/>
      <c r="U120" s="4"/>
      <c r="V120" s="4"/>
      <c r="W120" s="4"/>
      <c r="X120" s="4"/>
      <c r="Y120" s="4"/>
      <c r="Z120" s="4"/>
      <c r="AA120" s="63"/>
    </row>
    <row r="121" spans="1:30" ht="13.5" customHeight="1" x14ac:dyDescent="0.2">
      <c r="A121" s="526"/>
      <c r="B121" s="523"/>
      <c r="C121" s="21" t="s">
        <v>166</v>
      </c>
      <c r="D121" s="21" t="s">
        <v>988</v>
      </c>
      <c r="E121" s="151">
        <v>32414795</v>
      </c>
      <c r="F121" s="151">
        <v>32401621.990000095</v>
      </c>
      <c r="G121" s="128">
        <v>13173.009999904782</v>
      </c>
      <c r="I121" s="106">
        <v>0</v>
      </c>
      <c r="J121" s="106"/>
      <c r="K121" s="106">
        <v>-13251.343500000503</v>
      </c>
      <c r="L121" s="106">
        <v>99.03999999910593</v>
      </c>
      <c r="M121" s="106">
        <v>0</v>
      </c>
      <c r="N121" s="39">
        <v>20.706499903384611</v>
      </c>
      <c r="O121" s="39"/>
      <c r="P121" s="49"/>
      <c r="Q121" s="47"/>
      <c r="R121" s="47"/>
      <c r="S121" s="61"/>
      <c r="T121" s="4"/>
      <c r="U121" s="4"/>
      <c r="V121" s="4"/>
      <c r="W121" s="4"/>
      <c r="X121" s="4"/>
      <c r="Y121" s="4"/>
      <c r="Z121" s="4"/>
      <c r="AA121" s="63"/>
    </row>
    <row r="122" spans="1:30" x14ac:dyDescent="0.2">
      <c r="A122" s="526"/>
      <c r="B122" s="523"/>
      <c r="C122" s="21" t="s">
        <v>48</v>
      </c>
      <c r="D122" s="21" t="s">
        <v>989</v>
      </c>
      <c r="E122" s="151">
        <v>8834229</v>
      </c>
      <c r="F122" s="151">
        <v>8847479.430000009</v>
      </c>
      <c r="G122" s="128">
        <v>-13250.430000009015</v>
      </c>
      <c r="I122" s="106">
        <v>0</v>
      </c>
      <c r="J122" s="106"/>
      <c r="K122" s="108">
        <v>13251.343500000503</v>
      </c>
      <c r="L122" s="106"/>
      <c r="M122" s="106">
        <v>0</v>
      </c>
      <c r="N122" s="39">
        <v>0.91349999148769712</v>
      </c>
      <c r="O122" s="39"/>
      <c r="P122" s="49"/>
      <c r="Q122" s="47"/>
      <c r="R122" s="47"/>
      <c r="S122" s="61"/>
      <c r="T122" s="4"/>
      <c r="U122" s="4"/>
      <c r="V122" s="4"/>
      <c r="W122" s="4"/>
      <c r="X122" s="4"/>
      <c r="Y122" s="4"/>
      <c r="Z122" s="4"/>
      <c r="AA122" s="63"/>
    </row>
    <row r="123" spans="1:30" x14ac:dyDescent="0.2">
      <c r="A123" s="526"/>
      <c r="B123" s="523"/>
      <c r="C123" s="21" t="s">
        <v>875</v>
      </c>
      <c r="D123" s="21" t="s">
        <v>990</v>
      </c>
      <c r="E123" s="151">
        <v>0</v>
      </c>
      <c r="F123" s="151">
        <v>0</v>
      </c>
      <c r="G123" s="128">
        <v>0</v>
      </c>
      <c r="I123" s="106">
        <v>0</v>
      </c>
      <c r="J123" s="106"/>
      <c r="K123" s="106"/>
      <c r="L123" s="106"/>
      <c r="M123" s="106">
        <v>0</v>
      </c>
      <c r="N123" s="49">
        <v>0</v>
      </c>
      <c r="O123" s="49"/>
      <c r="P123" s="49"/>
      <c r="Q123" s="47"/>
      <c r="R123" s="47"/>
      <c r="S123" s="119"/>
      <c r="T123" s="4"/>
      <c r="U123" s="4"/>
      <c r="V123" s="4"/>
      <c r="W123" s="4"/>
      <c r="X123" s="4"/>
      <c r="Y123" s="4"/>
      <c r="Z123" s="4"/>
      <c r="AA123" s="63"/>
    </row>
    <row r="124" spans="1:30" x14ac:dyDescent="0.2">
      <c r="A124" s="526"/>
      <c r="B124" s="523"/>
      <c r="C124" s="21" t="s">
        <v>976</v>
      </c>
      <c r="D124" s="21" t="s">
        <v>991</v>
      </c>
      <c r="E124" s="151">
        <v>44949625</v>
      </c>
      <c r="F124" s="151">
        <v>44948124.760000363</v>
      </c>
      <c r="G124" s="128">
        <v>1500.2399996370077</v>
      </c>
      <c r="I124" s="106"/>
      <c r="J124" s="106"/>
      <c r="K124" s="106"/>
      <c r="L124" s="106"/>
      <c r="M124" s="106">
        <v>0</v>
      </c>
      <c r="N124" s="49">
        <v>1500.2399996370077</v>
      </c>
      <c r="O124" s="49"/>
      <c r="P124" s="49"/>
      <c r="Q124" s="47"/>
      <c r="R124" s="47"/>
      <c r="S124" s="61"/>
      <c r="T124" s="4"/>
      <c r="U124" s="4"/>
      <c r="V124" s="4"/>
      <c r="W124" s="4"/>
      <c r="X124" s="4"/>
      <c r="Y124" s="4"/>
      <c r="Z124" s="4"/>
      <c r="AA124" s="63"/>
    </row>
    <row r="125" spans="1:30" ht="12.75" customHeight="1" x14ac:dyDescent="0.2">
      <c r="A125" s="526"/>
      <c r="B125" s="523"/>
      <c r="C125" s="21" t="s">
        <v>52</v>
      </c>
      <c r="D125" s="21" t="s">
        <v>992</v>
      </c>
      <c r="E125" s="151">
        <v>19999075</v>
      </c>
      <c r="F125" s="151">
        <v>19999074.670000039</v>
      </c>
      <c r="G125" s="128">
        <v>0.32999996095895767</v>
      </c>
      <c r="I125" s="106">
        <v>0</v>
      </c>
      <c r="J125" s="106"/>
      <c r="K125" s="106"/>
      <c r="L125" s="106"/>
      <c r="M125" s="106">
        <v>0</v>
      </c>
      <c r="N125" s="49">
        <v>0.32999996095895767</v>
      </c>
      <c r="O125" s="49"/>
      <c r="P125" s="49"/>
      <c r="Q125" s="47"/>
      <c r="R125" s="47"/>
      <c r="S125" s="61"/>
      <c r="T125" s="4"/>
      <c r="U125" s="4"/>
      <c r="V125" s="4"/>
      <c r="W125" s="4"/>
      <c r="X125" s="4"/>
      <c r="Y125" s="4"/>
      <c r="Z125" s="4"/>
      <c r="AA125" s="63"/>
    </row>
    <row r="126" spans="1:30" x14ac:dyDescent="0.2">
      <c r="A126" s="526"/>
      <c r="B126" s="523"/>
      <c r="C126" s="21" t="s">
        <v>47</v>
      </c>
      <c r="D126" s="21" t="s">
        <v>993</v>
      </c>
      <c r="E126" s="151">
        <v>9731189</v>
      </c>
      <c r="F126" s="151">
        <v>9731188.8200000022</v>
      </c>
      <c r="G126" s="128">
        <v>0.17999999783933163</v>
      </c>
      <c r="I126" s="106">
        <v>0</v>
      </c>
      <c r="J126" s="120"/>
      <c r="K126" s="120"/>
      <c r="L126" s="120"/>
      <c r="M126" s="106">
        <v>0</v>
      </c>
      <c r="N126" s="49">
        <v>0.17999999783933163</v>
      </c>
      <c r="O126" s="49"/>
      <c r="P126" s="49"/>
      <c r="Q126" s="47"/>
      <c r="R126" s="47"/>
      <c r="S126" s="61"/>
      <c r="T126" s="4"/>
      <c r="U126" s="4"/>
      <c r="V126" s="4"/>
      <c r="W126" s="4"/>
      <c r="X126" s="4"/>
      <c r="Y126" s="4"/>
      <c r="Z126" s="4"/>
      <c r="AA126" s="63"/>
    </row>
    <row r="127" spans="1:30" ht="13.5" thickBot="1" x14ac:dyDescent="0.25">
      <c r="A127" s="527"/>
      <c r="B127" s="524"/>
      <c r="C127" s="21" t="s">
        <v>23</v>
      </c>
      <c r="D127" s="21" t="s">
        <v>994</v>
      </c>
      <c r="E127" s="151">
        <v>78318441</v>
      </c>
      <c r="F127" s="151">
        <v>78318484.099999726</v>
      </c>
      <c r="G127" s="128">
        <v>-43.099999725818634</v>
      </c>
      <c r="I127" s="106">
        <v>0</v>
      </c>
      <c r="J127" s="106">
        <v>0</v>
      </c>
      <c r="K127" s="106">
        <v>0</v>
      </c>
      <c r="L127" s="106">
        <v>0</v>
      </c>
      <c r="M127" s="108">
        <v>0</v>
      </c>
      <c r="N127" s="49">
        <v>-43.099999725818634</v>
      </c>
      <c r="O127" s="49"/>
      <c r="P127" s="49"/>
      <c r="Q127" s="47"/>
      <c r="R127" s="47"/>
      <c r="S127" s="61"/>
      <c r="T127" s="4"/>
      <c r="U127" s="4"/>
      <c r="V127" s="4"/>
      <c r="W127" s="4"/>
      <c r="X127" s="4"/>
      <c r="Y127" s="4"/>
      <c r="Z127" s="4"/>
      <c r="AA127" s="63"/>
    </row>
    <row r="128" spans="1:30" x14ac:dyDescent="0.2">
      <c r="A128" s="548" t="s">
        <v>995</v>
      </c>
      <c r="B128" s="522">
        <v>569144.06799999997</v>
      </c>
      <c r="C128" s="21" t="s">
        <v>124</v>
      </c>
      <c r="D128" s="21" t="s">
        <v>996</v>
      </c>
      <c r="E128" s="151">
        <v>349363763</v>
      </c>
      <c r="F128" s="151">
        <v>349362207.92999762</v>
      </c>
      <c r="G128" s="128">
        <v>1555.0700023770332</v>
      </c>
      <c r="I128" s="106">
        <v>0</v>
      </c>
      <c r="J128" s="106">
        <v>0</v>
      </c>
      <c r="K128" s="106">
        <v>0</v>
      </c>
      <c r="L128" s="106">
        <v>0</v>
      </c>
      <c r="M128" s="108">
        <v>-1554.98</v>
      </c>
      <c r="N128" s="49">
        <v>9.0002377033215453E-2</v>
      </c>
      <c r="O128" s="49"/>
      <c r="P128" s="49"/>
      <c r="Q128" s="47"/>
      <c r="R128" s="47"/>
      <c r="S128" s="61"/>
      <c r="T128" s="4"/>
      <c r="U128" s="4"/>
      <c r="V128" s="4"/>
      <c r="W128" s="4"/>
      <c r="X128" s="4"/>
      <c r="Y128" s="4"/>
      <c r="Z128" s="4"/>
      <c r="AA128" s="63"/>
    </row>
    <row r="129" spans="1:31" x14ac:dyDescent="0.2">
      <c r="A129" s="549"/>
      <c r="B129" s="523"/>
      <c r="C129" s="21" t="s">
        <v>126</v>
      </c>
      <c r="D129" s="21" t="s">
        <v>742</v>
      </c>
      <c r="E129" s="151">
        <v>60518517</v>
      </c>
      <c r="F129" s="151">
        <v>60518516.799999982</v>
      </c>
      <c r="G129" s="128">
        <v>0.20000001788139343</v>
      </c>
      <c r="I129" s="106">
        <v>0</v>
      </c>
      <c r="J129" s="106">
        <v>0</v>
      </c>
      <c r="K129" s="106">
        <v>0</v>
      </c>
      <c r="L129" s="106">
        <v>0</v>
      </c>
      <c r="M129" s="108">
        <v>0</v>
      </c>
      <c r="N129" s="49">
        <v>0.20000001788139343</v>
      </c>
      <c r="O129" s="49"/>
      <c r="P129" s="49"/>
      <c r="Q129" s="47"/>
      <c r="R129" s="47"/>
      <c r="S129" s="61"/>
      <c r="T129" s="4"/>
      <c r="U129" s="4"/>
      <c r="V129" s="4"/>
      <c r="W129" s="4"/>
      <c r="X129" s="4"/>
      <c r="Y129" s="4"/>
      <c r="Z129" s="4"/>
      <c r="AA129" s="63"/>
    </row>
    <row r="130" spans="1:31" x14ac:dyDescent="0.2">
      <c r="A130" s="549"/>
      <c r="B130" s="523"/>
      <c r="C130" s="21" t="s">
        <v>984</v>
      </c>
      <c r="D130" s="21" t="s">
        <v>702</v>
      </c>
      <c r="E130" s="151">
        <v>21135130</v>
      </c>
      <c r="F130" s="151">
        <v>21135129.690000065</v>
      </c>
      <c r="G130" s="128">
        <v>0.30999993532896042</v>
      </c>
      <c r="I130" s="106"/>
      <c r="J130" s="106"/>
      <c r="K130" s="106"/>
      <c r="L130" s="106"/>
      <c r="M130" s="108">
        <v>0</v>
      </c>
      <c r="N130" s="49">
        <v>0.30999993532896042</v>
      </c>
      <c r="O130" s="49"/>
      <c r="P130" s="49"/>
      <c r="Q130" s="47"/>
      <c r="R130" s="47"/>
      <c r="S130" s="61"/>
      <c r="T130" s="4"/>
      <c r="U130" s="4"/>
      <c r="V130" s="4"/>
      <c r="W130" s="4"/>
      <c r="X130" s="4"/>
      <c r="Y130" s="4"/>
      <c r="Z130" s="4"/>
      <c r="AA130" s="63"/>
    </row>
    <row r="131" spans="1:31" ht="13.5" thickBot="1" x14ac:dyDescent="0.25">
      <c r="A131" s="550"/>
      <c r="B131" s="524"/>
      <c r="C131" s="21" t="s">
        <v>125</v>
      </c>
      <c r="D131" s="21" t="s">
        <v>743</v>
      </c>
      <c r="E131" s="151">
        <v>138126658</v>
      </c>
      <c r="F131" s="151">
        <v>138126657.99999961</v>
      </c>
      <c r="G131" s="128">
        <v>3.8743019104003906E-7</v>
      </c>
      <c r="I131" s="106">
        <v>0</v>
      </c>
      <c r="J131" s="106">
        <v>0</v>
      </c>
      <c r="K131" s="106">
        <v>0</v>
      </c>
      <c r="L131" s="106">
        <v>0</v>
      </c>
      <c r="M131" s="108">
        <v>0</v>
      </c>
      <c r="N131" s="49">
        <v>3.8743019104003906E-7</v>
      </c>
      <c r="O131" s="49"/>
      <c r="P131" s="49"/>
      <c r="Q131" s="47"/>
      <c r="R131" s="47"/>
      <c r="S131" s="87"/>
      <c r="T131" s="51"/>
      <c r="U131" s="51"/>
      <c r="V131" s="51"/>
      <c r="W131" s="51"/>
      <c r="X131" s="51"/>
      <c r="Y131" s="51"/>
      <c r="Z131" s="51"/>
      <c r="AA131" s="63"/>
    </row>
    <row r="132" spans="1:31" x14ac:dyDescent="0.2">
      <c r="A132" s="548" t="s">
        <v>744</v>
      </c>
      <c r="B132" s="522">
        <v>89143.827999999994</v>
      </c>
      <c r="C132" s="21" t="s">
        <v>874</v>
      </c>
      <c r="D132" s="21" t="s">
        <v>716</v>
      </c>
      <c r="E132" s="151">
        <v>30656</v>
      </c>
      <c r="F132" s="151">
        <v>30656.03</v>
      </c>
      <c r="G132" s="128">
        <v>-2.9999999998835847E-2</v>
      </c>
      <c r="I132" s="106">
        <v>0</v>
      </c>
      <c r="J132" s="106">
        <v>0</v>
      </c>
      <c r="K132" s="106">
        <v>0</v>
      </c>
      <c r="L132" s="106">
        <v>0</v>
      </c>
      <c r="M132" s="108">
        <v>0</v>
      </c>
      <c r="N132" s="49">
        <v>-2.9999999998835847E-2</v>
      </c>
      <c r="O132" s="49"/>
      <c r="P132" s="49"/>
      <c r="Q132" s="47"/>
      <c r="R132" s="47"/>
      <c r="S132" s="87"/>
      <c r="T132" s="51"/>
      <c r="U132" s="51"/>
      <c r="V132" s="51"/>
      <c r="W132" s="51"/>
      <c r="X132" s="51"/>
      <c r="Y132" s="51"/>
      <c r="Z132" s="51"/>
      <c r="AA132" s="63"/>
    </row>
    <row r="133" spans="1:31" x14ac:dyDescent="0.2">
      <c r="A133" s="549"/>
      <c r="B133" s="523"/>
      <c r="C133" s="21" t="s">
        <v>544</v>
      </c>
      <c r="D133" s="21" t="s">
        <v>716</v>
      </c>
      <c r="E133" s="151">
        <v>19117403</v>
      </c>
      <c r="F133" s="151">
        <v>19117403.06000001</v>
      </c>
      <c r="G133" s="128">
        <v>-6.0000009834766388E-2</v>
      </c>
      <c r="I133" s="106">
        <v>0</v>
      </c>
      <c r="J133" s="106">
        <v>0</v>
      </c>
      <c r="K133" s="106">
        <v>0</v>
      </c>
      <c r="L133" s="106">
        <v>0</v>
      </c>
      <c r="M133" s="108">
        <v>0</v>
      </c>
      <c r="N133" s="49">
        <v>-6.0000009834766388E-2</v>
      </c>
      <c r="O133" s="49"/>
      <c r="P133" s="49"/>
      <c r="S133" s="87"/>
      <c r="T133" s="51"/>
      <c r="U133" s="51"/>
      <c r="V133" s="51"/>
      <c r="W133" s="51"/>
      <c r="X133" s="51"/>
      <c r="Y133" s="51"/>
      <c r="Z133" s="51"/>
      <c r="AA133" s="63"/>
    </row>
    <row r="134" spans="1:31" x14ac:dyDescent="0.2">
      <c r="A134" s="549"/>
      <c r="B134" s="523"/>
      <c r="C134" s="21" t="s">
        <v>985</v>
      </c>
      <c r="D134" s="21" t="s">
        <v>703</v>
      </c>
      <c r="E134" s="151">
        <v>2490590</v>
      </c>
      <c r="F134" s="151">
        <v>2490589.5499999998</v>
      </c>
      <c r="G134" s="128">
        <v>0.45000000018626451</v>
      </c>
      <c r="I134" s="106"/>
      <c r="J134" s="106"/>
      <c r="K134" s="106"/>
      <c r="L134" s="106"/>
      <c r="M134" s="108">
        <v>0</v>
      </c>
      <c r="N134" s="49">
        <v>0.45000000018626451</v>
      </c>
      <c r="O134" s="49"/>
      <c r="P134" s="49"/>
      <c r="S134" s="87"/>
      <c r="T134" s="51"/>
      <c r="U134" s="51"/>
      <c r="V134" s="51"/>
      <c r="W134" s="51"/>
      <c r="X134" s="51"/>
      <c r="Y134" s="51"/>
      <c r="Z134" s="51"/>
      <c r="AA134" s="63"/>
    </row>
    <row r="135" spans="1:31" ht="13.5" thickBot="1" x14ac:dyDescent="0.25">
      <c r="A135" s="550"/>
      <c r="B135" s="524"/>
      <c r="C135" s="21" t="s">
        <v>24</v>
      </c>
      <c r="D135" s="21" t="s">
        <v>716</v>
      </c>
      <c r="E135" s="151">
        <v>67505179</v>
      </c>
      <c r="F135" s="151">
        <v>67505179.250000045</v>
      </c>
      <c r="G135" s="150">
        <v>-0.25000004470348358</v>
      </c>
      <c r="I135" s="106">
        <v>0</v>
      </c>
      <c r="J135" s="106">
        <v>0</v>
      </c>
      <c r="K135" s="106">
        <v>0</v>
      </c>
      <c r="L135" s="106">
        <v>0</v>
      </c>
      <c r="M135" s="108">
        <v>0</v>
      </c>
      <c r="N135" s="49">
        <v>-0.25000004470348358</v>
      </c>
      <c r="O135" s="49"/>
      <c r="P135" s="49"/>
      <c r="S135" s="87"/>
      <c r="T135" s="51"/>
      <c r="U135" s="51"/>
      <c r="V135" s="51"/>
      <c r="W135" s="51"/>
      <c r="X135" s="51"/>
      <c r="Y135" s="51"/>
      <c r="Z135" s="51"/>
      <c r="AA135" s="63"/>
    </row>
    <row r="136" spans="1:31" ht="13.5" thickBot="1" x14ac:dyDescent="0.25">
      <c r="A136" s="95" t="s">
        <v>717</v>
      </c>
      <c r="B136" s="121">
        <v>0</v>
      </c>
      <c r="C136" t="s">
        <v>122</v>
      </c>
      <c r="D136" t="s">
        <v>718</v>
      </c>
      <c r="E136" s="46">
        <v>0</v>
      </c>
      <c r="F136" s="28">
        <v>0</v>
      </c>
      <c r="G136" s="47">
        <v>0</v>
      </c>
      <c r="I136" s="106">
        <v>0</v>
      </c>
      <c r="J136" s="106">
        <v>0</v>
      </c>
      <c r="K136" s="106">
        <v>0</v>
      </c>
      <c r="L136" s="106">
        <v>0</v>
      </c>
      <c r="M136" s="108">
        <v>0</v>
      </c>
      <c r="N136" s="49">
        <v>0</v>
      </c>
      <c r="O136" s="49"/>
      <c r="P136" s="49"/>
      <c r="S136" s="87" t="s">
        <v>493</v>
      </c>
      <c r="T136" s="51">
        <v>549184.67633000005</v>
      </c>
      <c r="U136" s="51"/>
      <c r="V136" s="51"/>
      <c r="W136" s="51">
        <v>1.55498</v>
      </c>
      <c r="X136" s="51"/>
      <c r="Y136" s="51"/>
      <c r="Z136" s="51"/>
      <c r="AA136" s="54">
        <v>-19957.836689999909</v>
      </c>
      <c r="AB136" s="47"/>
      <c r="AC136" s="47"/>
    </row>
    <row r="137" spans="1:31" ht="13.5" thickBot="1" x14ac:dyDescent="0.25">
      <c r="A137" s="71"/>
      <c r="B137" s="96"/>
      <c r="E137" s="46"/>
      <c r="F137" s="65"/>
      <c r="G137" s="47"/>
      <c r="I137" s="106"/>
      <c r="J137" s="106"/>
      <c r="K137" s="106"/>
      <c r="L137" s="106"/>
      <c r="M137" s="108">
        <v>0</v>
      </c>
      <c r="N137" s="49"/>
      <c r="O137" s="49"/>
      <c r="P137" s="49"/>
      <c r="S137" s="87"/>
      <c r="T137" s="51"/>
      <c r="U137" s="51"/>
      <c r="V137" s="51"/>
      <c r="W137" s="51"/>
      <c r="X137" s="51"/>
      <c r="Y137" s="51"/>
      <c r="Z137" s="51"/>
      <c r="AA137" s="63"/>
    </row>
    <row r="138" spans="1:31" ht="13.5" thickBot="1" x14ac:dyDescent="0.25">
      <c r="A138" s="71"/>
      <c r="B138" s="96"/>
      <c r="E138" s="46"/>
      <c r="F138" s="65"/>
      <c r="G138" s="47"/>
      <c r="I138" s="106"/>
      <c r="J138" s="106"/>
      <c r="K138" s="106"/>
      <c r="L138" s="106"/>
      <c r="M138" s="108">
        <v>0</v>
      </c>
      <c r="N138" s="49"/>
      <c r="O138" s="49"/>
      <c r="P138" s="49"/>
      <c r="S138" s="87"/>
      <c r="T138" s="51"/>
      <c r="U138" s="51"/>
      <c r="V138" s="51"/>
      <c r="W138" s="51"/>
      <c r="X138" s="51"/>
      <c r="Y138" s="51"/>
      <c r="Z138" s="51"/>
      <c r="AA138" s="63"/>
    </row>
    <row r="139" spans="1:31" x14ac:dyDescent="0.2">
      <c r="A139" s="525" t="s">
        <v>494</v>
      </c>
      <c r="B139" s="522">
        <v>2095575.76</v>
      </c>
      <c r="C139" s="21" t="s">
        <v>41</v>
      </c>
      <c r="D139" s="21" t="s">
        <v>495</v>
      </c>
      <c r="E139" s="150">
        <v>0</v>
      </c>
      <c r="F139" s="151">
        <v>0</v>
      </c>
      <c r="G139" s="128">
        <v>0</v>
      </c>
      <c r="I139" s="106">
        <v>0</v>
      </c>
      <c r="J139" s="106">
        <v>0</v>
      </c>
      <c r="K139" s="106">
        <v>0</v>
      </c>
      <c r="L139" s="106">
        <v>0</v>
      </c>
      <c r="M139" s="108">
        <v>0</v>
      </c>
      <c r="N139" s="49">
        <v>0</v>
      </c>
      <c r="O139" s="49"/>
      <c r="P139" s="49"/>
      <c r="S139" s="87"/>
      <c r="T139" s="51"/>
      <c r="U139" s="51"/>
      <c r="V139" s="51"/>
      <c r="W139" s="51"/>
      <c r="X139" s="51"/>
      <c r="Y139" s="51"/>
      <c r="Z139" s="51"/>
      <c r="AA139" s="63"/>
    </row>
    <row r="140" spans="1:31" x14ac:dyDescent="0.2">
      <c r="A140" s="554"/>
      <c r="B140" s="556"/>
      <c r="C140" s="21" t="s">
        <v>27</v>
      </c>
      <c r="D140" s="21" t="s">
        <v>496</v>
      </c>
      <c r="E140" s="150">
        <v>0</v>
      </c>
      <c r="F140" s="151">
        <v>0</v>
      </c>
      <c r="G140" s="128">
        <v>0</v>
      </c>
      <c r="I140" s="106">
        <v>0</v>
      </c>
      <c r="J140" s="106">
        <v>0</v>
      </c>
      <c r="K140" s="106">
        <v>0</v>
      </c>
      <c r="L140" s="106">
        <v>0</v>
      </c>
      <c r="M140" s="108">
        <v>0</v>
      </c>
      <c r="N140" s="49">
        <v>0</v>
      </c>
      <c r="O140" s="49"/>
      <c r="P140" s="49"/>
      <c r="S140" s="87" t="s">
        <v>497</v>
      </c>
      <c r="T140" s="51">
        <v>91045.936790000007</v>
      </c>
      <c r="U140" s="51"/>
      <c r="V140" s="51"/>
      <c r="W140" s="51">
        <v>0</v>
      </c>
      <c r="X140" s="51"/>
      <c r="Y140" s="51"/>
      <c r="Z140" s="51"/>
      <c r="AA140" s="54">
        <v>1902.108790000013</v>
      </c>
      <c r="AB140" s="47"/>
      <c r="AC140" s="47"/>
    </row>
    <row r="141" spans="1:31" x14ac:dyDescent="0.2">
      <c r="A141" s="554"/>
      <c r="B141" s="556"/>
      <c r="C141" s="21" t="s">
        <v>751</v>
      </c>
      <c r="D141" s="21" t="s">
        <v>498</v>
      </c>
      <c r="E141" s="150">
        <v>0</v>
      </c>
      <c r="F141" s="151">
        <v>0</v>
      </c>
      <c r="G141" s="128">
        <v>0</v>
      </c>
      <c r="I141" s="106"/>
      <c r="J141" s="106"/>
      <c r="K141" s="106"/>
      <c r="L141" s="106"/>
      <c r="M141" s="108">
        <v>0</v>
      </c>
      <c r="N141" s="49">
        <v>0</v>
      </c>
      <c r="O141" s="49"/>
      <c r="P141" s="49"/>
      <c r="R141" s="122">
        <v>-171.51</v>
      </c>
      <c r="S141" s="87"/>
      <c r="T141" s="51"/>
      <c r="U141" s="51"/>
      <c r="V141" s="51"/>
      <c r="W141" s="51"/>
      <c r="X141" s="51"/>
      <c r="Y141" s="51"/>
      <c r="Z141" s="51"/>
      <c r="AA141" s="63"/>
    </row>
    <row r="142" spans="1:31" x14ac:dyDescent="0.2">
      <c r="A142" s="554"/>
      <c r="B142" s="556"/>
      <c r="C142" s="21" t="s">
        <v>753</v>
      </c>
      <c r="D142" s="21" t="s">
        <v>499</v>
      </c>
      <c r="E142" s="150">
        <v>0</v>
      </c>
      <c r="F142" s="151">
        <v>0</v>
      </c>
      <c r="G142" s="128">
        <v>0</v>
      </c>
      <c r="I142" s="106"/>
      <c r="J142" s="106"/>
      <c r="K142" s="106"/>
      <c r="L142" s="106"/>
      <c r="M142" s="108">
        <v>0</v>
      </c>
      <c r="N142" s="49">
        <v>0</v>
      </c>
      <c r="O142" s="49"/>
      <c r="P142" s="49"/>
      <c r="Q142" s="122">
        <v>50028.49</v>
      </c>
      <c r="S142" s="87"/>
      <c r="T142" s="51"/>
      <c r="U142" s="51"/>
      <c r="V142" s="51"/>
      <c r="W142" s="51"/>
      <c r="X142" s="51"/>
      <c r="Y142" s="51"/>
      <c r="Z142" s="51"/>
      <c r="AA142" s="63"/>
      <c r="AE142" s="123"/>
    </row>
    <row r="143" spans="1:31" x14ac:dyDescent="0.2">
      <c r="A143" s="554"/>
      <c r="B143" s="556"/>
      <c r="C143" s="21" t="s">
        <v>592</v>
      </c>
      <c r="D143" s="21" t="s">
        <v>500</v>
      </c>
      <c r="E143" s="150">
        <v>0</v>
      </c>
      <c r="F143" s="151">
        <v>0</v>
      </c>
      <c r="G143" s="128">
        <v>0</v>
      </c>
      <c r="I143" s="106"/>
      <c r="J143" s="106"/>
      <c r="K143" s="106"/>
      <c r="L143" s="106"/>
      <c r="M143" s="108">
        <v>0</v>
      </c>
      <c r="N143" s="49">
        <v>0</v>
      </c>
      <c r="O143" s="49"/>
      <c r="P143" s="49"/>
      <c r="Q143" s="47"/>
      <c r="R143" s="47"/>
      <c r="S143" s="61"/>
      <c r="T143" s="4"/>
      <c r="U143" s="4"/>
      <c r="V143" s="4"/>
      <c r="W143" s="4"/>
      <c r="X143" s="4"/>
      <c r="Y143" s="4"/>
      <c r="Z143" s="4"/>
      <c r="AA143" s="63"/>
      <c r="AB143" s="46">
        <v>0</v>
      </c>
      <c r="AC143" t="s">
        <v>10</v>
      </c>
      <c r="AD143">
        <v>2577</v>
      </c>
      <c r="AE143" t="s">
        <v>398</v>
      </c>
    </row>
    <row r="144" spans="1:31" x14ac:dyDescent="0.2">
      <c r="A144" s="554"/>
      <c r="B144" s="556"/>
      <c r="C144" s="21" t="s">
        <v>44</v>
      </c>
      <c r="D144" s="21" t="s">
        <v>501</v>
      </c>
      <c r="E144" s="150">
        <v>1117544503</v>
      </c>
      <c r="F144" s="151">
        <v>1150563417.8499968</v>
      </c>
      <c r="G144" s="128">
        <v>-33018914.849996805</v>
      </c>
      <c r="I144" s="106"/>
      <c r="J144" s="106">
        <v>0</v>
      </c>
      <c r="K144" s="106">
        <v>5618.5261407890193</v>
      </c>
      <c r="L144" s="106">
        <v>0</v>
      </c>
      <c r="M144" s="108">
        <v>-108066.5</v>
      </c>
      <c r="N144" s="124">
        <v>-33121362.823856015</v>
      </c>
      <c r="O144" s="124"/>
      <c r="P144" s="49"/>
      <c r="Q144" s="47"/>
      <c r="R144" s="47"/>
      <c r="S144" s="87"/>
      <c r="T144" s="51"/>
      <c r="U144" s="51"/>
      <c r="V144" s="51"/>
      <c r="W144" s="51"/>
      <c r="X144" s="51"/>
      <c r="Y144" s="51"/>
      <c r="Z144" s="4"/>
      <c r="AA144" s="125"/>
      <c r="AB144" s="46">
        <v>0</v>
      </c>
      <c r="AC144" t="s">
        <v>10</v>
      </c>
      <c r="AD144">
        <v>2578</v>
      </c>
      <c r="AE144" t="s">
        <v>398</v>
      </c>
    </row>
    <row r="145" spans="1:31" x14ac:dyDescent="0.2">
      <c r="A145" s="554"/>
      <c r="B145" s="556"/>
      <c r="C145" s="21" t="s">
        <v>45</v>
      </c>
      <c r="D145" s="21" t="s">
        <v>974</v>
      </c>
      <c r="E145" s="150">
        <v>0</v>
      </c>
      <c r="F145" s="151">
        <v>0</v>
      </c>
      <c r="G145" s="128">
        <v>0</v>
      </c>
      <c r="I145" s="106">
        <v>0</v>
      </c>
      <c r="J145" s="106">
        <v>0</v>
      </c>
      <c r="K145" s="126">
        <v>0</v>
      </c>
      <c r="L145" s="106">
        <v>0</v>
      </c>
      <c r="M145" s="108">
        <v>0</v>
      </c>
      <c r="N145" s="49">
        <v>0</v>
      </c>
      <c r="O145" s="49"/>
      <c r="P145" s="49"/>
      <c r="Q145" s="47"/>
      <c r="R145" s="47"/>
      <c r="S145" s="87" t="s">
        <v>502</v>
      </c>
      <c r="T145" s="51">
        <v>32347.122350000001</v>
      </c>
      <c r="U145" s="51">
        <v>-17220.834149999999</v>
      </c>
      <c r="V145" s="51"/>
      <c r="W145" s="51">
        <v>-1.5549799999999983</v>
      </c>
      <c r="X145" s="51">
        <v>0</v>
      </c>
      <c r="Y145" s="51"/>
      <c r="Z145" s="51">
        <v>-18.721341702447027</v>
      </c>
      <c r="AA145" s="73">
        <v>9316.1105482973944</v>
      </c>
      <c r="AB145" s="85">
        <v>-282624.71999999997</v>
      </c>
      <c r="AC145" s="47" t="s">
        <v>72</v>
      </c>
      <c r="AE145" s="7"/>
    </row>
    <row r="146" spans="1:31" x14ac:dyDescent="0.2">
      <c r="A146" s="554"/>
      <c r="B146" s="556"/>
      <c r="C146" s="21" t="s">
        <v>28</v>
      </c>
      <c r="D146" s="21" t="s">
        <v>73</v>
      </c>
      <c r="E146" s="150">
        <v>3218551</v>
      </c>
      <c r="F146" s="151">
        <v>3218550.88</v>
      </c>
      <c r="G146" s="128">
        <v>0.12000000011175871</v>
      </c>
      <c r="I146" s="106">
        <v>0</v>
      </c>
      <c r="J146" s="106">
        <v>0</v>
      </c>
      <c r="K146" s="126">
        <v>0</v>
      </c>
      <c r="L146" s="106">
        <v>0</v>
      </c>
      <c r="M146" s="108">
        <v>0</v>
      </c>
      <c r="N146" s="49">
        <v>0.12000000011175871</v>
      </c>
      <c r="O146" s="49"/>
      <c r="P146" s="49"/>
      <c r="Q146" s="47"/>
      <c r="R146" s="47"/>
      <c r="S146" s="87" t="s">
        <v>74</v>
      </c>
      <c r="T146" s="127">
        <v>198.75582</v>
      </c>
      <c r="U146" s="127"/>
      <c r="V146" s="127"/>
      <c r="W146" s="127"/>
      <c r="X146" s="127"/>
      <c r="Y146" s="127"/>
      <c r="Z146" s="127"/>
      <c r="AA146" s="54"/>
      <c r="AB146" s="47">
        <v>-4880.8717074438318</v>
      </c>
      <c r="AC146" t="s">
        <v>394</v>
      </c>
      <c r="AE146" s="7"/>
    </row>
    <row r="147" spans="1:31" x14ac:dyDescent="0.2">
      <c r="A147" s="554"/>
      <c r="B147" s="556"/>
      <c r="C147" s="21" t="s">
        <v>40</v>
      </c>
      <c r="D147" s="21" t="s">
        <v>75</v>
      </c>
      <c r="E147" s="150">
        <v>212284749</v>
      </c>
      <c r="F147" s="167">
        <v>212350528.48999956</v>
      </c>
      <c r="G147" s="128">
        <v>-65779.489999562502</v>
      </c>
      <c r="I147" s="106">
        <v>0</v>
      </c>
      <c r="J147" s="106">
        <v>0</v>
      </c>
      <c r="K147" s="126">
        <v>0</v>
      </c>
      <c r="L147" s="106">
        <v>0</v>
      </c>
      <c r="M147" s="108">
        <v>7.7</v>
      </c>
      <c r="N147" s="128">
        <v>-65771.789999562505</v>
      </c>
      <c r="O147" s="128"/>
      <c r="P147" s="49"/>
      <c r="Q147" s="47"/>
      <c r="R147" s="47"/>
      <c r="S147" s="87" t="s">
        <v>76</v>
      </c>
      <c r="T147" s="129">
        <v>28493.674449999999</v>
      </c>
      <c r="U147" s="129"/>
      <c r="V147" s="129"/>
      <c r="W147" s="129"/>
      <c r="X147" s="129"/>
      <c r="Y147" s="129"/>
      <c r="Z147" s="129"/>
      <c r="AA147" s="63"/>
      <c r="AB147" s="81">
        <v>-287505.59170744382</v>
      </c>
      <c r="AE147" s="7"/>
    </row>
    <row r="148" spans="1:31" x14ac:dyDescent="0.2">
      <c r="A148" s="554"/>
      <c r="B148" s="556"/>
      <c r="C148" s="21" t="s">
        <v>876</v>
      </c>
      <c r="D148" s="21" t="s">
        <v>77</v>
      </c>
      <c r="E148" s="150">
        <v>0</v>
      </c>
      <c r="F148" s="151">
        <v>0</v>
      </c>
      <c r="G148" s="128">
        <v>0</v>
      </c>
      <c r="I148" s="106">
        <v>0</v>
      </c>
      <c r="J148" s="106">
        <v>0</v>
      </c>
      <c r="K148" s="126">
        <v>0</v>
      </c>
      <c r="L148" s="106">
        <v>0</v>
      </c>
      <c r="M148" s="108">
        <v>0</v>
      </c>
      <c r="N148" s="49">
        <v>0</v>
      </c>
      <c r="O148" s="49"/>
      <c r="P148" s="49"/>
      <c r="Q148" s="47"/>
      <c r="R148" s="47"/>
      <c r="S148" s="87" t="s">
        <v>78</v>
      </c>
      <c r="T148" s="51">
        <v>171521.56743999998</v>
      </c>
      <c r="U148" s="51"/>
      <c r="V148" s="51"/>
      <c r="W148" s="51"/>
      <c r="X148" s="51"/>
      <c r="Y148" s="51"/>
      <c r="Z148" s="51"/>
      <c r="AA148" s="63"/>
      <c r="AB148" s="47"/>
      <c r="AE148" s="7"/>
    </row>
    <row r="149" spans="1:31" x14ac:dyDescent="0.2">
      <c r="A149" s="554"/>
      <c r="B149" s="556"/>
      <c r="C149" s="21" t="s">
        <v>515</v>
      </c>
      <c r="D149" s="21" t="s">
        <v>79</v>
      </c>
      <c r="E149" s="150">
        <v>173014</v>
      </c>
      <c r="F149" s="151">
        <v>0</v>
      </c>
      <c r="G149" s="128">
        <v>173014</v>
      </c>
      <c r="I149" s="106">
        <v>0</v>
      </c>
      <c r="J149" s="106">
        <v>0</v>
      </c>
      <c r="K149" s="126">
        <v>0</v>
      </c>
      <c r="L149" s="106">
        <v>0</v>
      </c>
      <c r="M149" s="108">
        <v>109610.72</v>
      </c>
      <c r="N149" s="49">
        <v>282624.71999999997</v>
      </c>
      <c r="O149" s="49"/>
      <c r="P149" s="49"/>
      <c r="Q149" s="47"/>
      <c r="R149" s="47"/>
      <c r="S149" s="87" t="s">
        <v>80</v>
      </c>
      <c r="T149" s="51">
        <v>663.93140000000005</v>
      </c>
      <c r="U149" s="51"/>
      <c r="V149" s="51"/>
      <c r="W149" s="51"/>
      <c r="X149" s="51"/>
      <c r="Y149" s="51"/>
      <c r="Z149" s="51"/>
      <c r="AA149" s="63"/>
      <c r="AB149" s="47"/>
      <c r="AE149" s="7"/>
    </row>
    <row r="150" spans="1:31" x14ac:dyDescent="0.2">
      <c r="A150" s="554"/>
      <c r="B150" s="556"/>
      <c r="C150" s="21" t="s">
        <v>26</v>
      </c>
      <c r="D150" s="21" t="s">
        <v>81</v>
      </c>
      <c r="E150" s="150">
        <v>152170353</v>
      </c>
      <c r="F150" s="151">
        <v>151998332.70999986</v>
      </c>
      <c r="G150" s="128">
        <v>172020.29000014067</v>
      </c>
      <c r="I150" s="106">
        <v>0</v>
      </c>
      <c r="J150" s="106">
        <v>0</v>
      </c>
      <c r="K150" s="126">
        <v>0</v>
      </c>
      <c r="L150" s="106">
        <v>0</v>
      </c>
      <c r="M150" s="108">
        <v>0</v>
      </c>
      <c r="N150" s="130">
        <v>172020.29000014067</v>
      </c>
      <c r="O150" s="130"/>
      <c r="P150" s="49"/>
      <c r="Q150" s="47"/>
      <c r="R150" s="47"/>
      <c r="S150" s="87" t="s">
        <v>741</v>
      </c>
      <c r="T150" s="51">
        <v>25861.728199999998</v>
      </c>
      <c r="U150" s="51"/>
      <c r="V150" s="51"/>
      <c r="W150" s="51"/>
      <c r="X150" s="51"/>
      <c r="Y150" s="51"/>
      <c r="Z150" s="51"/>
      <c r="AA150" s="63"/>
      <c r="AB150" s="47"/>
      <c r="AE150" s="7"/>
    </row>
    <row r="151" spans="1:31" x14ac:dyDescent="0.2">
      <c r="A151" s="554"/>
      <c r="B151" s="556"/>
      <c r="C151" s="21" t="s">
        <v>43</v>
      </c>
      <c r="D151" s="21" t="s">
        <v>492</v>
      </c>
      <c r="E151" s="150">
        <v>50574739</v>
      </c>
      <c r="F151" s="167">
        <v>50574739.020000041</v>
      </c>
      <c r="G151" s="128">
        <v>-2.0000040531158447E-2</v>
      </c>
      <c r="I151" s="106">
        <v>0</v>
      </c>
      <c r="J151" s="106">
        <v>0</v>
      </c>
      <c r="K151" s="126">
        <v>0</v>
      </c>
      <c r="L151" s="106">
        <v>0</v>
      </c>
      <c r="M151" s="108">
        <v>0</v>
      </c>
      <c r="N151" s="49">
        <v>-2.0000040531158447E-2</v>
      </c>
      <c r="O151" s="49"/>
      <c r="P151" s="49"/>
      <c r="Q151" s="47"/>
      <c r="R151" s="47"/>
      <c r="S151" s="87" t="s">
        <v>243</v>
      </c>
      <c r="T151" s="51">
        <v>61132.546029999998</v>
      </c>
      <c r="U151" s="51"/>
      <c r="V151" s="51"/>
      <c r="W151" s="51"/>
      <c r="X151" s="51"/>
      <c r="Y151" s="51"/>
      <c r="Z151" s="51"/>
      <c r="AA151" s="63"/>
      <c r="AB151" s="47"/>
      <c r="AE151" s="7"/>
    </row>
    <row r="152" spans="1:31" x14ac:dyDescent="0.2">
      <c r="A152" s="554"/>
      <c r="B152" s="556"/>
      <c r="C152" s="21" t="s">
        <v>25</v>
      </c>
      <c r="D152" s="21" t="s">
        <v>244</v>
      </c>
      <c r="E152" s="150">
        <v>408311360</v>
      </c>
      <c r="F152" s="151">
        <v>375362053.32999873</v>
      </c>
      <c r="G152" s="128">
        <v>32949306.670001268</v>
      </c>
      <c r="I152" s="106">
        <v>0</v>
      </c>
      <c r="J152" s="106">
        <v>0</v>
      </c>
      <c r="K152" s="126">
        <v>0</v>
      </c>
      <c r="L152" s="106">
        <v>0</v>
      </c>
      <c r="M152" s="108">
        <v>0</v>
      </c>
      <c r="N152" s="130">
        <v>32949306.670001268</v>
      </c>
      <c r="O152" s="130"/>
      <c r="P152" s="49"/>
      <c r="Q152" s="47"/>
      <c r="R152" s="47"/>
      <c r="S152" s="87" t="s">
        <v>910</v>
      </c>
      <c r="T152" s="51">
        <v>25185.456449999998</v>
      </c>
      <c r="U152" s="51"/>
      <c r="V152" s="51"/>
      <c r="W152" s="51"/>
      <c r="X152" s="51"/>
      <c r="Y152" s="51"/>
      <c r="Z152" s="51"/>
      <c r="AA152" s="63"/>
      <c r="AE152" s="7"/>
    </row>
    <row r="153" spans="1:31" x14ac:dyDescent="0.2">
      <c r="A153" s="554"/>
      <c r="B153" s="556"/>
      <c r="C153" s="21" t="s">
        <v>31</v>
      </c>
      <c r="D153" s="21" t="s">
        <v>911</v>
      </c>
      <c r="E153" s="150">
        <v>1184</v>
      </c>
      <c r="F153" s="151">
        <v>1183.6400000000001</v>
      </c>
      <c r="G153" s="128">
        <v>0.35999999999989996</v>
      </c>
      <c r="I153" s="106">
        <v>0</v>
      </c>
      <c r="J153" s="106">
        <v>0</v>
      </c>
      <c r="K153" s="126">
        <v>0</v>
      </c>
      <c r="L153" s="106">
        <v>0</v>
      </c>
      <c r="M153" s="108">
        <v>0</v>
      </c>
      <c r="N153" s="49">
        <v>0.35999999999989996</v>
      </c>
      <c r="O153" s="49"/>
      <c r="P153" s="49"/>
      <c r="Q153" s="47"/>
      <c r="R153" s="47"/>
      <c r="S153" s="131" t="s">
        <v>912</v>
      </c>
      <c r="T153" s="51">
        <v>79272.817779999998</v>
      </c>
      <c r="U153" s="79"/>
      <c r="V153" s="79"/>
      <c r="W153" s="79"/>
      <c r="X153" s="79"/>
      <c r="Y153" s="79"/>
      <c r="Z153" s="79"/>
      <c r="AA153" s="63"/>
      <c r="AE153" s="7"/>
    </row>
    <row r="154" spans="1:31" x14ac:dyDescent="0.2">
      <c r="A154" s="554"/>
      <c r="B154" s="556"/>
      <c r="C154" s="21" t="s">
        <v>42</v>
      </c>
      <c r="D154" s="21" t="s">
        <v>913</v>
      </c>
      <c r="E154" s="150">
        <v>115784288</v>
      </c>
      <c r="F154" s="167">
        <v>115718599.88000005</v>
      </c>
      <c r="G154" s="128">
        <v>65688.119999945164</v>
      </c>
      <c r="I154" s="106"/>
      <c r="J154" s="106">
        <v>0</v>
      </c>
      <c r="K154" s="126">
        <v>0</v>
      </c>
      <c r="L154" s="106">
        <v>0</v>
      </c>
      <c r="M154" s="108">
        <v>0</v>
      </c>
      <c r="N154" s="128">
        <v>65688.119999945164</v>
      </c>
      <c r="O154" s="128"/>
      <c r="P154" s="49"/>
      <c r="Q154" s="47"/>
      <c r="R154" s="47"/>
      <c r="S154" s="87" t="s">
        <v>914</v>
      </c>
      <c r="T154" s="51">
        <v>1766.4295900000002</v>
      </c>
      <c r="U154" s="51"/>
      <c r="V154" s="51"/>
      <c r="W154" s="51"/>
      <c r="X154" s="51"/>
      <c r="Y154" s="51"/>
      <c r="Z154" s="51"/>
      <c r="AA154" s="63"/>
      <c r="AE154" s="7"/>
    </row>
    <row r="155" spans="1:31" x14ac:dyDescent="0.2">
      <c r="A155" s="554"/>
      <c r="B155" s="556"/>
      <c r="C155" s="21" t="s">
        <v>30</v>
      </c>
      <c r="D155" s="21" t="s">
        <v>915</v>
      </c>
      <c r="E155" s="150">
        <v>0</v>
      </c>
      <c r="F155" s="151">
        <v>0</v>
      </c>
      <c r="G155" s="128">
        <v>0</v>
      </c>
      <c r="I155" s="106">
        <v>0</v>
      </c>
      <c r="J155" s="106">
        <v>0</v>
      </c>
      <c r="K155" s="126">
        <v>0</v>
      </c>
      <c r="L155" s="106">
        <v>0</v>
      </c>
      <c r="M155" s="108">
        <v>0</v>
      </c>
      <c r="N155" s="49">
        <v>0</v>
      </c>
      <c r="O155" s="49"/>
      <c r="P155" s="49"/>
      <c r="Q155" s="47"/>
      <c r="R155" s="47"/>
      <c r="S155" s="131"/>
      <c r="T155" s="79"/>
      <c r="U155" s="79"/>
      <c r="V155" s="79"/>
      <c r="W155" s="79"/>
      <c r="X155" s="79"/>
      <c r="Y155" s="79"/>
      <c r="Z155" s="79"/>
      <c r="AA155" s="63"/>
      <c r="AE155" s="7"/>
    </row>
    <row r="156" spans="1:31" x14ac:dyDescent="0.2">
      <c r="A156" s="554"/>
      <c r="B156" s="556"/>
      <c r="C156" s="21" t="s">
        <v>977</v>
      </c>
      <c r="D156" s="21" t="s">
        <v>704</v>
      </c>
      <c r="E156" s="150">
        <v>29781121</v>
      </c>
      <c r="F156" s="151">
        <v>29776121.239999909</v>
      </c>
      <c r="G156" s="128">
        <v>4999.7600000910461</v>
      </c>
      <c r="I156" s="106">
        <v>0</v>
      </c>
      <c r="J156" s="106"/>
      <c r="K156" s="126"/>
      <c r="L156" s="106"/>
      <c r="M156" s="108">
        <v>0</v>
      </c>
      <c r="N156" s="49">
        <v>4999.7600000910461</v>
      </c>
      <c r="O156" s="49"/>
      <c r="P156" s="49"/>
      <c r="Q156" s="47"/>
      <c r="R156" s="47"/>
      <c r="S156" s="87"/>
      <c r="T156" s="51"/>
      <c r="U156" s="51"/>
      <c r="V156" s="51"/>
      <c r="W156" s="51"/>
      <c r="X156" s="51"/>
      <c r="Y156" s="51"/>
      <c r="Z156" s="51"/>
      <c r="AA156" s="63"/>
      <c r="AE156" s="7"/>
    </row>
    <row r="157" spans="1:31" x14ac:dyDescent="0.2">
      <c r="A157" s="554"/>
      <c r="B157" s="556"/>
      <c r="C157" s="21" t="s">
        <v>978</v>
      </c>
      <c r="D157" s="21" t="s">
        <v>706</v>
      </c>
      <c r="E157" s="150">
        <v>250677</v>
      </c>
      <c r="F157" s="151">
        <v>250676.85</v>
      </c>
      <c r="G157" s="128">
        <v>0.14999999999417923</v>
      </c>
      <c r="I157" s="106"/>
      <c r="J157" s="106"/>
      <c r="K157" s="126"/>
      <c r="L157" s="106"/>
      <c r="M157" s="108">
        <v>0</v>
      </c>
      <c r="N157" s="49">
        <v>0.14999999999417923</v>
      </c>
      <c r="O157" s="49"/>
      <c r="P157" s="49"/>
      <c r="Q157" s="47"/>
      <c r="R157" s="47"/>
      <c r="S157" s="87" t="s">
        <v>916</v>
      </c>
      <c r="T157" s="51">
        <v>249442.77199000001</v>
      </c>
      <c r="U157" s="79"/>
      <c r="V157" s="79"/>
      <c r="W157" s="79"/>
      <c r="X157" s="79"/>
      <c r="Y157" s="79"/>
      <c r="Z157" s="79"/>
      <c r="AA157" s="63"/>
      <c r="AE157" s="7"/>
    </row>
    <row r="158" spans="1:31" x14ac:dyDescent="0.2">
      <c r="A158" s="554"/>
      <c r="B158" s="556"/>
      <c r="C158" s="21" t="s">
        <v>980</v>
      </c>
      <c r="D158" s="21" t="s">
        <v>707</v>
      </c>
      <c r="E158" s="150">
        <v>5618966</v>
      </c>
      <c r="F158" s="151">
        <v>5618966.3100000545</v>
      </c>
      <c r="G158" s="128">
        <v>-0.31000005453824997</v>
      </c>
      <c r="I158" s="106"/>
      <c r="J158" s="106"/>
      <c r="K158" s="126"/>
      <c r="L158" s="106"/>
      <c r="M158" s="108">
        <v>0</v>
      </c>
      <c r="N158" s="49">
        <v>-0.31000005453824997</v>
      </c>
      <c r="O158" s="49"/>
      <c r="P158" s="49"/>
      <c r="Q158" s="47"/>
      <c r="R158" s="47"/>
      <c r="S158" s="131" t="s">
        <v>917</v>
      </c>
      <c r="T158" s="79">
        <v>110909.32093999999</v>
      </c>
      <c r="U158" s="51"/>
      <c r="V158" s="51"/>
      <c r="W158" s="51"/>
      <c r="X158" s="51"/>
      <c r="Y158" s="51"/>
      <c r="Z158" s="51"/>
      <c r="AA158" s="132"/>
      <c r="AE158" s="7"/>
    </row>
    <row r="159" spans="1:31" x14ac:dyDescent="0.2">
      <c r="A159" s="554"/>
      <c r="B159" s="556"/>
      <c r="C159" s="21" t="s">
        <v>981</v>
      </c>
      <c r="D159" s="21" t="s">
        <v>708</v>
      </c>
      <c r="E159" s="150">
        <v>879672</v>
      </c>
      <c r="F159" s="151">
        <v>879671.97</v>
      </c>
      <c r="G159" s="128">
        <v>3.0000000027939677E-2</v>
      </c>
      <c r="I159" s="106"/>
      <c r="J159" s="106"/>
      <c r="K159" s="126"/>
      <c r="L159" s="106"/>
      <c r="M159" s="108">
        <v>0</v>
      </c>
      <c r="N159" s="49">
        <v>3.0000000027939677E-2</v>
      </c>
      <c r="O159" s="49"/>
      <c r="P159" s="49"/>
      <c r="Q159" s="47"/>
      <c r="R159" s="47"/>
      <c r="S159" s="87" t="s">
        <v>918</v>
      </c>
      <c r="T159" s="51">
        <v>267757.03428000002</v>
      </c>
      <c r="U159" s="79"/>
      <c r="V159" s="79"/>
      <c r="W159" s="79"/>
      <c r="X159" s="79"/>
      <c r="Y159" s="79"/>
      <c r="Z159" s="79"/>
      <c r="AA159" s="132"/>
      <c r="AE159" s="7"/>
    </row>
    <row r="160" spans="1:31" x14ac:dyDescent="0.2">
      <c r="A160" s="554"/>
      <c r="B160" s="556"/>
      <c r="C160" s="21" t="s">
        <v>982</v>
      </c>
      <c r="D160" s="21" t="s">
        <v>709</v>
      </c>
      <c r="E160" s="150">
        <v>14370938</v>
      </c>
      <c r="F160" s="151">
        <v>14370937.649999984</v>
      </c>
      <c r="G160" s="128">
        <v>0.35000001639127731</v>
      </c>
      <c r="I160" s="106"/>
      <c r="J160" s="106"/>
      <c r="K160" s="126"/>
      <c r="L160" s="106"/>
      <c r="M160" s="108">
        <v>0</v>
      </c>
      <c r="N160" s="49">
        <v>0.35000001639127731</v>
      </c>
      <c r="O160" s="49"/>
      <c r="P160" s="49"/>
      <c r="Q160" s="47"/>
      <c r="R160" s="47"/>
      <c r="S160" s="131" t="s">
        <v>919</v>
      </c>
      <c r="T160" s="79">
        <v>13500.96025</v>
      </c>
      <c r="U160" s="51"/>
      <c r="V160" s="51"/>
      <c r="W160" s="51"/>
      <c r="X160" s="51"/>
      <c r="Y160" s="51"/>
      <c r="Z160" s="51"/>
      <c r="AA160" s="132"/>
      <c r="AE160" s="7"/>
    </row>
    <row r="161" spans="1:32" x14ac:dyDescent="0.2">
      <c r="A161" s="554"/>
      <c r="B161" s="556"/>
      <c r="C161" s="21" t="s">
        <v>983</v>
      </c>
      <c r="D161" s="21" t="s">
        <v>710</v>
      </c>
      <c r="E161" s="150">
        <v>1834298</v>
      </c>
      <c r="F161" s="151">
        <v>1834297.98</v>
      </c>
      <c r="G161" s="128">
        <v>2.0000000018626451E-2</v>
      </c>
      <c r="I161" s="106"/>
      <c r="J161" s="106"/>
      <c r="K161" s="126"/>
      <c r="L161" s="106"/>
      <c r="M161" s="108">
        <v>0</v>
      </c>
      <c r="N161" s="49">
        <v>2.0000000018626451E-2</v>
      </c>
      <c r="O161" s="49"/>
      <c r="P161" s="49"/>
      <c r="Q161" s="47"/>
      <c r="R161" s="47"/>
      <c r="S161" s="87" t="s">
        <v>920</v>
      </c>
      <c r="T161" s="51">
        <v>176405.8385999999</v>
      </c>
      <c r="U161" s="79"/>
      <c r="V161" s="79"/>
      <c r="W161" s="79"/>
      <c r="X161" s="79"/>
      <c r="Y161" s="79"/>
      <c r="Z161" s="79"/>
      <c r="AA161" s="132"/>
      <c r="AC161" s="46"/>
      <c r="AE161" s="7"/>
    </row>
    <row r="162" spans="1:32" ht="13.5" thickBot="1" x14ac:dyDescent="0.25">
      <c r="A162" s="555"/>
      <c r="B162" s="557"/>
      <c r="C162" s="21" t="s">
        <v>15</v>
      </c>
      <c r="D162" s="21" t="s">
        <v>921</v>
      </c>
      <c r="E162" s="150">
        <v>-17222653</v>
      </c>
      <c r="F162" s="151">
        <v>-17222653.240000002</v>
      </c>
      <c r="G162" s="128">
        <v>0.24000000208616257</v>
      </c>
      <c r="I162" s="106">
        <v>0</v>
      </c>
      <c r="J162" s="106">
        <v>0</v>
      </c>
      <c r="K162" s="126">
        <v>0</v>
      </c>
      <c r="L162" s="106">
        <v>0</v>
      </c>
      <c r="M162" s="108">
        <v>0</v>
      </c>
      <c r="N162" s="49">
        <v>0.24000000208616257</v>
      </c>
      <c r="O162" s="49"/>
      <c r="P162" s="49"/>
      <c r="Q162" s="47"/>
      <c r="R162" s="47"/>
      <c r="S162" s="131" t="s">
        <v>215</v>
      </c>
      <c r="T162" s="79">
        <v>149434.18637000001</v>
      </c>
      <c r="U162" s="51"/>
      <c r="V162" s="51"/>
      <c r="W162" s="51"/>
      <c r="X162" s="51"/>
      <c r="Y162" s="51"/>
      <c r="Z162" s="51"/>
      <c r="AA162" s="132"/>
      <c r="AE162" s="7"/>
    </row>
    <row r="163" spans="1:32" x14ac:dyDescent="0.2">
      <c r="A163" s="525" t="s">
        <v>216</v>
      </c>
      <c r="B163" s="522">
        <v>33594.436000000002</v>
      </c>
      <c r="C163" s="21" t="s">
        <v>39</v>
      </c>
      <c r="D163" s="21" t="s">
        <v>972</v>
      </c>
      <c r="E163" s="150">
        <v>938244</v>
      </c>
      <c r="F163" s="168">
        <v>938244.05</v>
      </c>
      <c r="G163" s="128">
        <v>-5.0000000046566129E-2</v>
      </c>
      <c r="I163" s="106">
        <v>0</v>
      </c>
      <c r="J163" s="106">
        <v>0</v>
      </c>
      <c r="K163" s="106">
        <v>0</v>
      </c>
      <c r="L163" s="106">
        <v>0</v>
      </c>
      <c r="M163" s="108">
        <v>0</v>
      </c>
      <c r="N163" s="49">
        <v>-5.0000000046566129E-2</v>
      </c>
      <c r="O163" s="49"/>
      <c r="P163" s="49"/>
      <c r="Q163" s="47"/>
      <c r="R163" s="47"/>
      <c r="S163" s="87" t="s">
        <v>217</v>
      </c>
      <c r="T163" s="51">
        <v>53123.56338</v>
      </c>
      <c r="U163" s="51"/>
      <c r="V163" s="51"/>
      <c r="W163" s="51"/>
      <c r="X163" s="51"/>
      <c r="Y163" s="51"/>
      <c r="Z163" s="51"/>
      <c r="AA163" s="132"/>
      <c r="AE163" s="7"/>
    </row>
    <row r="164" spans="1:32" x14ac:dyDescent="0.2">
      <c r="A164" s="526"/>
      <c r="B164" s="523"/>
      <c r="C164" s="21" t="s">
        <v>46</v>
      </c>
      <c r="D164" s="21" t="s">
        <v>975</v>
      </c>
      <c r="E164" s="150">
        <v>29831114</v>
      </c>
      <c r="F164" s="168">
        <v>29919684.650000006</v>
      </c>
      <c r="G164" s="128">
        <v>-88570.65000000596</v>
      </c>
      <c r="I164" s="106">
        <v>0</v>
      </c>
      <c r="J164" s="106">
        <v>0</v>
      </c>
      <c r="K164" s="106">
        <v>13102.81556165801</v>
      </c>
      <c r="L164" s="106">
        <v>0</v>
      </c>
      <c r="M164" s="108">
        <v>3.06</v>
      </c>
      <c r="N164" s="39">
        <v>-75464.774438347958</v>
      </c>
      <c r="O164" s="39"/>
      <c r="P164" s="49"/>
      <c r="Q164" s="47"/>
      <c r="R164" s="47"/>
      <c r="S164" s="131" t="s">
        <v>218</v>
      </c>
      <c r="T164" s="79">
        <v>112533.52026</v>
      </c>
      <c r="U164" s="51"/>
      <c r="V164" s="51"/>
      <c r="W164" s="51"/>
      <c r="X164" s="51"/>
      <c r="Y164" s="51"/>
      <c r="Z164" s="51"/>
      <c r="AA164" s="132"/>
      <c r="AE164" s="7"/>
    </row>
    <row r="165" spans="1:32" x14ac:dyDescent="0.2">
      <c r="A165" s="526"/>
      <c r="B165" s="523"/>
      <c r="C165" s="21" t="s">
        <v>879</v>
      </c>
      <c r="D165" s="21" t="s">
        <v>219</v>
      </c>
      <c r="E165" s="150">
        <v>354017</v>
      </c>
      <c r="F165" s="168">
        <v>354016.93</v>
      </c>
      <c r="G165" s="128">
        <v>7.0000000006984919E-2</v>
      </c>
      <c r="I165" s="106">
        <v>0</v>
      </c>
      <c r="J165" s="106">
        <v>0</v>
      </c>
      <c r="K165" s="106">
        <v>0</v>
      </c>
      <c r="L165" s="106">
        <v>0</v>
      </c>
      <c r="M165" s="108">
        <v>0</v>
      </c>
      <c r="N165" s="49">
        <v>7.0000000006984919E-2</v>
      </c>
      <c r="O165" s="49"/>
      <c r="P165" s="49"/>
      <c r="Q165" s="47"/>
      <c r="R165" s="47"/>
      <c r="S165" s="87" t="s">
        <v>220</v>
      </c>
      <c r="T165" s="51">
        <v>319858.89993999997</v>
      </c>
      <c r="U165" s="51"/>
      <c r="V165" s="51"/>
      <c r="W165" s="51"/>
      <c r="X165" s="51"/>
      <c r="Y165" s="51"/>
      <c r="Z165" s="51"/>
      <c r="AA165" s="132"/>
      <c r="AE165" s="7"/>
    </row>
    <row r="166" spans="1:32" x14ac:dyDescent="0.2">
      <c r="A166" s="526"/>
      <c r="B166" s="523"/>
      <c r="C166" s="21" t="s">
        <v>868</v>
      </c>
      <c r="D166" s="21" t="s">
        <v>711</v>
      </c>
      <c r="E166" s="150">
        <v>0</v>
      </c>
      <c r="F166" s="168">
        <v>0</v>
      </c>
      <c r="G166" s="128">
        <v>0</v>
      </c>
      <c r="I166" s="106"/>
      <c r="J166" s="106"/>
      <c r="K166" s="106"/>
      <c r="L166" s="106"/>
      <c r="M166" s="108"/>
      <c r="N166" s="49">
        <v>0</v>
      </c>
      <c r="O166" s="49"/>
      <c r="P166" s="49"/>
      <c r="Q166" s="47"/>
      <c r="R166" s="47"/>
      <c r="S166" s="131" t="s">
        <v>757</v>
      </c>
      <c r="T166" s="79">
        <v>0</v>
      </c>
      <c r="U166" s="51"/>
      <c r="V166" s="51"/>
      <c r="W166" s="51"/>
      <c r="X166" s="51"/>
      <c r="Y166" s="51"/>
      <c r="Z166" s="51"/>
      <c r="AA166" s="132"/>
      <c r="AE166" s="7"/>
    </row>
    <row r="167" spans="1:32" x14ac:dyDescent="0.2">
      <c r="A167" s="526"/>
      <c r="B167" s="523"/>
      <c r="C167" s="21" t="s">
        <v>53</v>
      </c>
      <c r="D167" s="21" t="s">
        <v>712</v>
      </c>
      <c r="E167" s="150">
        <v>0</v>
      </c>
      <c r="F167" s="168">
        <v>0</v>
      </c>
      <c r="G167" s="128">
        <v>0</v>
      </c>
      <c r="I167" s="106"/>
      <c r="J167" s="106"/>
      <c r="K167" s="106"/>
      <c r="L167" s="106"/>
      <c r="M167" s="108"/>
      <c r="N167" s="49">
        <v>0</v>
      </c>
      <c r="O167" s="49"/>
      <c r="P167" s="49"/>
      <c r="Q167" s="47"/>
      <c r="R167" s="47"/>
      <c r="S167" s="87"/>
      <c r="T167" s="51"/>
      <c r="U167" s="51"/>
      <c r="V167" s="51"/>
      <c r="W167" s="51"/>
      <c r="X167" s="51"/>
      <c r="Y167" s="51"/>
      <c r="Z167" s="51"/>
      <c r="AA167" s="132"/>
      <c r="AE167" s="7"/>
    </row>
    <row r="168" spans="1:32" x14ac:dyDescent="0.2">
      <c r="A168" s="526"/>
      <c r="B168" s="523"/>
      <c r="C168" s="21" t="s">
        <v>869</v>
      </c>
      <c r="D168" s="21" t="s">
        <v>713</v>
      </c>
      <c r="E168" s="150">
        <v>0</v>
      </c>
      <c r="F168" s="168">
        <v>0</v>
      </c>
      <c r="G168" s="128">
        <v>0</v>
      </c>
      <c r="I168" s="106"/>
      <c r="J168" s="106"/>
      <c r="K168" s="106"/>
      <c r="L168" s="106"/>
      <c r="M168" s="108"/>
      <c r="N168" s="49">
        <v>0</v>
      </c>
      <c r="O168" s="49"/>
      <c r="P168" s="49"/>
      <c r="Q168" s="47"/>
      <c r="R168" s="47"/>
      <c r="S168" s="131"/>
      <c r="T168" s="79"/>
      <c r="U168" s="51"/>
      <c r="V168" s="51"/>
      <c r="W168" s="51"/>
      <c r="X168" s="51"/>
      <c r="Y168" s="51"/>
      <c r="Z168" s="51"/>
      <c r="AA168" s="132"/>
      <c r="AE168" s="7"/>
    </row>
    <row r="169" spans="1:32" x14ac:dyDescent="0.2">
      <c r="A169" s="526"/>
      <c r="B169" s="523"/>
      <c r="C169" s="21" t="s">
        <v>54</v>
      </c>
      <c r="D169" s="21" t="s">
        <v>714</v>
      </c>
      <c r="E169" s="150">
        <v>0</v>
      </c>
      <c r="F169" s="168">
        <v>0</v>
      </c>
      <c r="G169" s="128">
        <v>0</v>
      </c>
      <c r="I169" s="106"/>
      <c r="J169" s="106"/>
      <c r="K169" s="106"/>
      <c r="L169" s="106"/>
      <c r="M169" s="108"/>
      <c r="N169" s="49">
        <v>0</v>
      </c>
      <c r="O169" s="49"/>
      <c r="P169" s="49"/>
      <c r="Q169" s="47"/>
      <c r="R169" s="47"/>
      <c r="S169" s="131" t="s">
        <v>758</v>
      </c>
      <c r="T169" s="51">
        <v>212999.35949</v>
      </c>
      <c r="U169" s="51"/>
      <c r="V169" s="51"/>
      <c r="W169" s="51"/>
      <c r="X169" s="51"/>
      <c r="Y169" s="51"/>
      <c r="Z169" s="51"/>
      <c r="AA169" s="132"/>
      <c r="AE169" s="7"/>
    </row>
    <row r="170" spans="1:32" x14ac:dyDescent="0.2">
      <c r="A170" s="526"/>
      <c r="B170" s="523"/>
      <c r="C170" s="21" t="s">
        <v>979</v>
      </c>
      <c r="D170" s="21" t="s">
        <v>705</v>
      </c>
      <c r="E170" s="150">
        <v>427267</v>
      </c>
      <c r="F170" s="168">
        <v>427267.37</v>
      </c>
      <c r="G170" s="128">
        <v>-0.36999999999534339</v>
      </c>
      <c r="I170" s="106"/>
      <c r="J170" s="106"/>
      <c r="K170" s="106"/>
      <c r="L170" s="106"/>
      <c r="M170" s="108">
        <v>0</v>
      </c>
      <c r="N170" s="49">
        <v>-0.36999999999534339</v>
      </c>
      <c r="O170" s="49"/>
      <c r="P170" s="49"/>
      <c r="Q170" s="47"/>
      <c r="R170" s="47"/>
      <c r="S170" s="131" t="s">
        <v>681</v>
      </c>
      <c r="T170" s="51">
        <v>7519.0709999999999</v>
      </c>
      <c r="U170" s="51"/>
      <c r="V170" s="51"/>
      <c r="W170" s="51"/>
      <c r="X170" s="51"/>
      <c r="Y170" s="51"/>
      <c r="Z170" s="51"/>
      <c r="AA170" s="132"/>
      <c r="AE170" s="7"/>
    </row>
    <row r="171" spans="1:32" ht="13.5" thickBot="1" x14ac:dyDescent="0.25">
      <c r="A171" s="527"/>
      <c r="B171" s="524"/>
      <c r="C171" s="21" t="s">
        <v>29</v>
      </c>
      <c r="D171" s="21" t="s">
        <v>682</v>
      </c>
      <c r="E171" s="150">
        <v>2043794</v>
      </c>
      <c r="F171" s="168">
        <v>1968329.17</v>
      </c>
      <c r="G171" s="128">
        <v>75464.830000000075</v>
      </c>
      <c r="I171" s="106">
        <v>0</v>
      </c>
      <c r="J171" s="106">
        <v>0</v>
      </c>
      <c r="K171" s="106">
        <v>0</v>
      </c>
      <c r="L171" s="106">
        <v>0</v>
      </c>
      <c r="M171" s="108">
        <v>0</v>
      </c>
      <c r="N171" s="49">
        <v>75464.830000000075</v>
      </c>
      <c r="O171" s="49"/>
      <c r="P171" s="49"/>
      <c r="Q171" s="47"/>
      <c r="R171" s="47"/>
      <c r="S171" s="131" t="s">
        <v>226</v>
      </c>
      <c r="T171" s="51">
        <v>7770.6313200000004</v>
      </c>
      <c r="U171" s="51"/>
      <c r="V171" s="51"/>
      <c r="W171" s="51"/>
      <c r="X171" s="51"/>
      <c r="Y171" s="51"/>
      <c r="Z171" s="51"/>
      <c r="AA171" s="132"/>
      <c r="AE171" s="7"/>
    </row>
    <row r="172" spans="1:32" ht="13.5" thickBot="1" x14ac:dyDescent="0.25">
      <c r="A172" s="154" t="s">
        <v>227</v>
      </c>
      <c r="B172" s="160">
        <v>41309.1</v>
      </c>
      <c r="C172" s="21" t="s">
        <v>872</v>
      </c>
      <c r="D172" s="21" t="s">
        <v>719</v>
      </c>
      <c r="E172" s="150">
        <v>41309100</v>
      </c>
      <c r="F172" s="151">
        <v>41307068.339999981</v>
      </c>
      <c r="G172" s="128">
        <v>2031.6600000187755</v>
      </c>
      <c r="I172" s="106">
        <v>0</v>
      </c>
      <c r="J172" s="106">
        <v>0</v>
      </c>
      <c r="K172" s="106">
        <v>0</v>
      </c>
      <c r="L172" s="106">
        <v>0</v>
      </c>
      <c r="M172" s="108">
        <v>0</v>
      </c>
      <c r="N172" s="49">
        <v>2031.6600000187755</v>
      </c>
      <c r="O172" s="49"/>
      <c r="P172" s="49"/>
      <c r="Q172" s="47"/>
      <c r="R172" s="47"/>
      <c r="S172" s="131" t="s">
        <v>720</v>
      </c>
      <c r="T172" s="51">
        <v>1306.2805499999999</v>
      </c>
      <c r="U172" s="51"/>
      <c r="V172" s="51"/>
      <c r="W172" s="51"/>
      <c r="X172" s="51"/>
      <c r="Y172" s="51"/>
      <c r="Z172" s="51"/>
      <c r="AA172" s="132"/>
      <c r="AE172" s="7"/>
      <c r="AF172" s="46"/>
    </row>
    <row r="173" spans="1:32" x14ac:dyDescent="0.2">
      <c r="A173" s="169"/>
      <c r="B173" s="160"/>
      <c r="C173" s="164" t="s">
        <v>582</v>
      </c>
      <c r="D173" s="164" t="s">
        <v>367</v>
      </c>
      <c r="E173" s="170"/>
      <c r="F173" s="171"/>
      <c r="G173" s="172"/>
      <c r="I173" s="106"/>
      <c r="J173" s="106"/>
      <c r="K173" s="106"/>
      <c r="L173" s="106"/>
      <c r="M173" s="108"/>
      <c r="N173" s="49"/>
      <c r="O173" s="49"/>
      <c r="P173" s="49"/>
      <c r="Q173" s="47"/>
      <c r="R173" s="47"/>
      <c r="S173" s="131"/>
      <c r="T173" s="51"/>
      <c r="U173" s="51"/>
      <c r="V173" s="51"/>
      <c r="W173" s="51"/>
      <c r="X173" s="51"/>
      <c r="Y173" s="51"/>
      <c r="Z173" s="51"/>
      <c r="AA173" s="132"/>
      <c r="AE173" s="7"/>
      <c r="AF173" s="46"/>
    </row>
    <row r="174" spans="1:32" x14ac:dyDescent="0.2">
      <c r="A174" s="173"/>
      <c r="B174" s="165"/>
      <c r="C174" s="164" t="s">
        <v>818</v>
      </c>
      <c r="D174" s="164" t="s">
        <v>719</v>
      </c>
      <c r="E174" s="170"/>
      <c r="F174" s="171"/>
      <c r="G174" s="172"/>
      <c r="I174" s="106"/>
      <c r="J174" s="106"/>
      <c r="K174" s="106"/>
      <c r="L174" s="106"/>
      <c r="M174" s="108"/>
      <c r="N174" s="49"/>
      <c r="O174" s="49"/>
      <c r="P174" s="49"/>
      <c r="Q174" s="47"/>
      <c r="R174" s="47"/>
      <c r="S174" s="131"/>
      <c r="T174" s="51"/>
      <c r="U174" s="51"/>
      <c r="V174" s="51"/>
      <c r="W174" s="51"/>
      <c r="X174" s="51"/>
      <c r="Y174" s="51"/>
      <c r="Z174" s="51"/>
      <c r="AA174" s="132"/>
      <c r="AE174" s="7"/>
      <c r="AF174" s="46"/>
    </row>
    <row r="175" spans="1:32" ht="13.5" thickBot="1" x14ac:dyDescent="0.25">
      <c r="A175" s="174" t="s">
        <v>721</v>
      </c>
      <c r="B175" s="166">
        <v>2397.33</v>
      </c>
      <c r="C175" s="164" t="s">
        <v>817</v>
      </c>
      <c r="D175" s="164" t="s">
        <v>722</v>
      </c>
      <c r="E175" s="170">
        <v>2397330</v>
      </c>
      <c r="F175" s="171">
        <v>2397330.15</v>
      </c>
      <c r="G175" s="172">
        <v>-0.14999999990686774</v>
      </c>
      <c r="I175" s="106">
        <v>0</v>
      </c>
      <c r="J175" s="106">
        <v>0</v>
      </c>
      <c r="K175" s="106">
        <v>0</v>
      </c>
      <c r="L175" s="106">
        <v>0</v>
      </c>
      <c r="M175" s="108">
        <v>0</v>
      </c>
      <c r="N175" s="49">
        <v>-0.14999999990686774</v>
      </c>
      <c r="O175" s="49"/>
      <c r="P175" s="49"/>
      <c r="Q175" s="47"/>
      <c r="R175" s="47"/>
      <c r="S175" s="131" t="s">
        <v>723</v>
      </c>
      <c r="T175" s="51">
        <v>45314.708409999999</v>
      </c>
      <c r="U175" s="51"/>
      <c r="V175" s="51"/>
      <c r="W175" s="51"/>
      <c r="X175" s="51"/>
      <c r="Y175" s="51"/>
      <c r="Z175" s="51"/>
      <c r="AA175" s="132"/>
      <c r="AE175" s="7"/>
      <c r="AF175" s="46"/>
    </row>
    <row r="176" spans="1:32" ht="13.5" thickBot="1" x14ac:dyDescent="0.25">
      <c r="A176" s="155" t="s">
        <v>724</v>
      </c>
      <c r="B176" s="166">
        <v>57483.981</v>
      </c>
      <c r="C176" s="21" t="s">
        <v>583</v>
      </c>
      <c r="D176" s="21" t="s">
        <v>724</v>
      </c>
      <c r="E176" s="150">
        <v>57483981</v>
      </c>
      <c r="F176" s="151">
        <v>57483981.240000024</v>
      </c>
      <c r="G176" s="128">
        <v>-0.24000002443790436</v>
      </c>
      <c r="I176" s="106">
        <v>0</v>
      </c>
      <c r="J176" s="106">
        <v>0</v>
      </c>
      <c r="K176" s="106">
        <v>0</v>
      </c>
      <c r="L176" s="106">
        <v>0</v>
      </c>
      <c r="M176" s="108">
        <v>0</v>
      </c>
      <c r="N176" s="39">
        <v>-0.24000002443790436</v>
      </c>
      <c r="O176" s="39"/>
      <c r="P176" s="49"/>
      <c r="Q176" s="47"/>
      <c r="R176" s="47"/>
      <c r="S176" s="131"/>
      <c r="T176" s="51"/>
      <c r="U176" s="51"/>
      <c r="V176" s="51"/>
      <c r="W176" s="51"/>
      <c r="X176" s="51"/>
      <c r="Y176" s="51"/>
      <c r="Z176" s="51"/>
      <c r="AA176" s="132"/>
      <c r="AE176" s="7"/>
      <c r="AF176" s="47"/>
    </row>
    <row r="177" spans="1:37" x14ac:dyDescent="0.2">
      <c r="A177" s="525" t="s">
        <v>725</v>
      </c>
      <c r="B177" s="530">
        <v>562242.21299999999</v>
      </c>
      <c r="C177" s="21" t="s">
        <v>574</v>
      </c>
      <c r="D177" s="21" t="s">
        <v>726</v>
      </c>
      <c r="E177" s="150">
        <v>560131975</v>
      </c>
      <c r="F177" s="151">
        <v>560131975.27999985</v>
      </c>
      <c r="G177" s="128">
        <v>-0.27999985218048096</v>
      </c>
      <c r="I177" s="106">
        <v>0</v>
      </c>
      <c r="J177" s="106">
        <v>0</v>
      </c>
      <c r="K177" s="106">
        <v>0</v>
      </c>
      <c r="L177" s="106">
        <v>0</v>
      </c>
      <c r="M177" s="108">
        <v>0</v>
      </c>
      <c r="N177" s="49">
        <v>-0.27999985218048096</v>
      </c>
      <c r="O177" s="39"/>
      <c r="P177" s="49"/>
      <c r="Q177" s="47"/>
      <c r="R177" s="47"/>
      <c r="S177" s="131"/>
      <c r="T177" s="51"/>
      <c r="U177" s="51"/>
      <c r="V177" s="51"/>
      <c r="W177" s="51"/>
      <c r="X177" s="51"/>
      <c r="Y177" s="51"/>
      <c r="Z177" s="51"/>
      <c r="AA177" s="132"/>
      <c r="AE177" s="7"/>
      <c r="AF177" s="47"/>
    </row>
    <row r="178" spans="1:37" ht="13.5" thickBot="1" x14ac:dyDescent="0.25">
      <c r="A178" s="527"/>
      <c r="B178" s="531"/>
      <c r="C178" s="21" t="s">
        <v>569</v>
      </c>
      <c r="D178" s="21" t="s">
        <v>726</v>
      </c>
      <c r="E178" s="150">
        <v>2110238</v>
      </c>
      <c r="F178" s="151">
        <v>2110238.35</v>
      </c>
      <c r="G178" s="128">
        <v>-0.34999999962747097</v>
      </c>
      <c r="I178" s="106">
        <v>0</v>
      </c>
      <c r="J178" s="106">
        <v>0</v>
      </c>
      <c r="K178" s="106">
        <v>0</v>
      </c>
      <c r="L178" s="106">
        <v>0</v>
      </c>
      <c r="M178" s="108">
        <v>0</v>
      </c>
      <c r="N178" s="49">
        <v>-0.34999999962747097</v>
      </c>
      <c r="O178" s="49"/>
      <c r="P178" s="49"/>
      <c r="Q178" s="47"/>
      <c r="R178" s="47"/>
      <c r="S178" s="87" t="s">
        <v>727</v>
      </c>
      <c r="T178" s="51">
        <v>1407.24073</v>
      </c>
      <c r="U178" s="51"/>
      <c r="V178" s="51"/>
      <c r="W178" s="51"/>
      <c r="X178" s="51"/>
      <c r="Y178" s="51"/>
      <c r="Z178" s="51"/>
      <c r="AA178" s="63"/>
      <c r="AE178" s="7"/>
    </row>
    <row r="179" spans="1:37" ht="13.5" thickBot="1" x14ac:dyDescent="0.25">
      <c r="A179" s="75" t="s">
        <v>728</v>
      </c>
      <c r="B179" s="47">
        <v>0</v>
      </c>
      <c r="C179" t="s">
        <v>816</v>
      </c>
      <c r="D179" t="s">
        <v>728</v>
      </c>
      <c r="E179" s="46">
        <v>0</v>
      </c>
      <c r="F179" s="28">
        <v>0</v>
      </c>
      <c r="G179" s="49">
        <v>0</v>
      </c>
      <c r="I179" s="106">
        <v>0</v>
      </c>
      <c r="J179" s="106">
        <v>0</v>
      </c>
      <c r="K179" s="106">
        <v>0</v>
      </c>
      <c r="L179" s="106">
        <v>0</v>
      </c>
      <c r="M179" s="108">
        <v>0</v>
      </c>
      <c r="N179" s="49">
        <v>0</v>
      </c>
      <c r="O179" s="49"/>
      <c r="P179" s="49"/>
      <c r="Q179" s="47"/>
      <c r="R179" s="47"/>
      <c r="S179" s="87"/>
      <c r="T179" s="51"/>
      <c r="U179" s="51"/>
      <c r="V179" s="51"/>
      <c r="W179" s="51"/>
      <c r="X179" s="51"/>
      <c r="Y179" s="51"/>
      <c r="Z179" s="51"/>
      <c r="AA179" s="63"/>
      <c r="AE179" s="7"/>
    </row>
    <row r="180" spans="1:37" ht="13.5" thickBot="1" x14ac:dyDescent="0.25">
      <c r="A180" s="155" t="s">
        <v>283</v>
      </c>
      <c r="B180" s="175">
        <v>-184.708</v>
      </c>
      <c r="C180" s="21" t="s">
        <v>814</v>
      </c>
      <c r="D180" s="21" t="s">
        <v>283</v>
      </c>
      <c r="E180" s="150">
        <v>-184708</v>
      </c>
      <c r="F180" s="151">
        <v>-184708.49</v>
      </c>
      <c r="G180" s="128">
        <v>0.49000000022351742</v>
      </c>
      <c r="I180" s="106">
        <v>0</v>
      </c>
      <c r="J180" s="106">
        <v>0</v>
      </c>
      <c r="K180" s="106">
        <v>0</v>
      </c>
      <c r="L180" s="106">
        <v>0</v>
      </c>
      <c r="M180" s="108">
        <v>0</v>
      </c>
      <c r="N180" s="49">
        <v>0.49000000022351742</v>
      </c>
      <c r="O180" s="49"/>
      <c r="P180" s="49"/>
      <c r="Q180" s="47"/>
      <c r="R180" s="47"/>
      <c r="S180" s="87"/>
      <c r="T180" s="51"/>
      <c r="U180" s="51"/>
      <c r="V180" s="51"/>
      <c r="W180" s="51"/>
      <c r="X180" s="51"/>
      <c r="Y180" s="51"/>
      <c r="Z180" s="51"/>
      <c r="AA180" s="63"/>
      <c r="AE180" s="7"/>
    </row>
    <row r="181" spans="1:37" ht="13.5" thickBot="1" x14ac:dyDescent="0.25">
      <c r="A181" s="155" t="s">
        <v>729</v>
      </c>
      <c r="B181" s="176">
        <v>16198.120999999999</v>
      </c>
      <c r="C181" s="21" t="s">
        <v>568</v>
      </c>
      <c r="D181" s="21" t="s">
        <v>283</v>
      </c>
      <c r="E181" s="150">
        <v>16198121</v>
      </c>
      <c r="F181" s="151">
        <v>16198121.109999999</v>
      </c>
      <c r="G181" s="128">
        <v>-0.10999999940395355</v>
      </c>
      <c r="I181" s="106">
        <v>0</v>
      </c>
      <c r="J181" s="106">
        <v>0</v>
      </c>
      <c r="K181" s="106">
        <v>0</v>
      </c>
      <c r="L181" s="106">
        <v>0</v>
      </c>
      <c r="M181" s="108">
        <v>0</v>
      </c>
      <c r="N181" s="49">
        <v>-0.10999999940395355</v>
      </c>
      <c r="O181" s="49"/>
      <c r="P181" s="49"/>
      <c r="Q181" s="47"/>
      <c r="R181" s="47"/>
      <c r="S181" s="87"/>
      <c r="T181" s="51"/>
      <c r="U181" s="51"/>
      <c r="V181" s="51"/>
      <c r="W181" s="51"/>
      <c r="X181" s="51"/>
      <c r="Y181" s="51"/>
      <c r="Z181" s="51"/>
      <c r="AA181" s="63"/>
      <c r="AE181" s="7"/>
    </row>
    <row r="182" spans="1:37" ht="13.5" thickBot="1" x14ac:dyDescent="0.25">
      <c r="A182" s="159" t="s">
        <v>730</v>
      </c>
      <c r="B182" s="176">
        <v>29187.557000000001</v>
      </c>
      <c r="C182" s="21" t="s">
        <v>121</v>
      </c>
      <c r="D182" s="21" t="s">
        <v>731</v>
      </c>
      <c r="E182" s="150">
        <v>29187557</v>
      </c>
      <c r="F182" s="151">
        <v>29187556.75</v>
      </c>
      <c r="G182" s="128">
        <v>0.25</v>
      </c>
      <c r="I182" s="106">
        <v>0</v>
      </c>
      <c r="J182" s="106">
        <v>0</v>
      </c>
      <c r="K182" s="106">
        <v>0</v>
      </c>
      <c r="L182" s="106">
        <v>0</v>
      </c>
      <c r="M182" s="108">
        <v>0</v>
      </c>
      <c r="N182" s="49">
        <v>0.25</v>
      </c>
      <c r="O182" s="49"/>
      <c r="P182" s="49"/>
      <c r="Q182" s="47"/>
      <c r="R182" s="47"/>
      <c r="S182" s="131"/>
      <c r="T182" s="51"/>
      <c r="U182" s="51"/>
      <c r="V182" s="51"/>
      <c r="W182" s="51"/>
      <c r="X182" s="51"/>
      <c r="Y182" s="51"/>
      <c r="Z182" s="51"/>
      <c r="AA182" s="63"/>
      <c r="AE182" s="7"/>
      <c r="AF182" s="46"/>
      <c r="AI182" s="46"/>
      <c r="AJ182" s="81"/>
      <c r="AK182" s="47"/>
    </row>
    <row r="183" spans="1:37" x14ac:dyDescent="0.2">
      <c r="A183" s="532" t="s">
        <v>732</v>
      </c>
      <c r="B183" s="534">
        <v>5210.42</v>
      </c>
      <c r="C183" s="48" t="s">
        <v>733</v>
      </c>
      <c r="D183" s="48" t="s">
        <v>734</v>
      </c>
      <c r="E183" s="55">
        <v>0</v>
      </c>
      <c r="F183" s="56">
        <v>0</v>
      </c>
      <c r="G183" s="57">
        <v>0</v>
      </c>
      <c r="I183" s="106">
        <v>0</v>
      </c>
      <c r="J183" s="106">
        <v>0</v>
      </c>
      <c r="K183" s="106">
        <v>0</v>
      </c>
      <c r="L183" s="106">
        <v>0</v>
      </c>
      <c r="M183" s="108">
        <v>0</v>
      </c>
      <c r="N183" s="49">
        <v>0</v>
      </c>
      <c r="O183" s="49"/>
      <c r="P183" s="49"/>
      <c r="Q183" s="81"/>
      <c r="R183" s="81"/>
      <c r="S183" s="131"/>
      <c r="T183" s="51"/>
      <c r="U183" s="51"/>
      <c r="V183" s="51"/>
      <c r="W183" s="51"/>
      <c r="X183" s="51"/>
      <c r="Y183" s="51"/>
      <c r="Z183" s="51"/>
      <c r="AA183" s="63"/>
      <c r="AF183" s="46"/>
      <c r="AI183" s="46"/>
      <c r="AJ183" s="81"/>
    </row>
    <row r="184" spans="1:37" ht="13.5" thickBot="1" x14ac:dyDescent="0.25">
      <c r="A184" s="533"/>
      <c r="B184" s="535"/>
      <c r="C184" s="48" t="s">
        <v>118</v>
      </c>
      <c r="D184" s="48" t="s">
        <v>735</v>
      </c>
      <c r="E184" s="55">
        <v>5210420</v>
      </c>
      <c r="F184" s="56">
        <v>5210420.47</v>
      </c>
      <c r="G184" s="57">
        <v>-0.46999999973922968</v>
      </c>
      <c r="I184" s="106">
        <v>0</v>
      </c>
      <c r="J184" s="106">
        <v>0</v>
      </c>
      <c r="K184" s="106">
        <v>0</v>
      </c>
      <c r="L184" s="106">
        <v>0</v>
      </c>
      <c r="M184" s="108">
        <v>0</v>
      </c>
      <c r="N184" s="49">
        <v>-0.46999999973922968</v>
      </c>
      <c r="O184" s="49"/>
      <c r="P184" s="49"/>
      <c r="S184" s="131"/>
      <c r="T184" s="51"/>
      <c r="U184" s="51"/>
      <c r="V184" s="51"/>
      <c r="W184" s="51"/>
      <c r="X184" s="51"/>
      <c r="Y184" s="51"/>
      <c r="Z184" s="51"/>
      <c r="AA184" s="63"/>
      <c r="AF184" s="47"/>
      <c r="AI184" s="46"/>
      <c r="AJ184" s="81"/>
    </row>
    <row r="185" spans="1:37" x14ac:dyDescent="0.2">
      <c r="A185" s="539" t="s">
        <v>736</v>
      </c>
      <c r="B185" s="536">
        <v>407110.35499999998</v>
      </c>
      <c r="C185" t="s">
        <v>120</v>
      </c>
      <c r="D185" t="s">
        <v>737</v>
      </c>
      <c r="E185" s="46">
        <v>45921166</v>
      </c>
      <c r="F185" s="28">
        <v>45921166.149999999</v>
      </c>
      <c r="G185" s="49">
        <v>-0.14999999850988388</v>
      </c>
      <c r="I185" s="106">
        <v>0</v>
      </c>
      <c r="J185" s="106">
        <v>0</v>
      </c>
      <c r="K185" s="106">
        <v>0</v>
      </c>
      <c r="L185" s="106">
        <v>0</v>
      </c>
      <c r="M185" s="108">
        <v>0</v>
      </c>
      <c r="N185" s="47">
        <v>-0.14999999850988388</v>
      </c>
      <c r="O185" s="47"/>
      <c r="P185" s="49"/>
      <c r="S185" s="87"/>
      <c r="T185" s="129"/>
      <c r="U185" s="129"/>
      <c r="V185" s="129"/>
      <c r="W185" s="129"/>
      <c r="X185" s="129"/>
      <c r="Y185" s="129"/>
      <c r="Z185" s="129"/>
      <c r="AA185" s="63"/>
      <c r="AF185" s="47"/>
      <c r="AI185" s="46"/>
      <c r="AJ185" s="81"/>
    </row>
    <row r="186" spans="1:37" x14ac:dyDescent="0.2">
      <c r="A186" s="540"/>
      <c r="B186" s="537"/>
      <c r="C186" t="s">
        <v>815</v>
      </c>
      <c r="D186" t="s">
        <v>738</v>
      </c>
      <c r="E186" s="46">
        <v>-6296200</v>
      </c>
      <c r="F186" s="28">
        <v>-6296200</v>
      </c>
      <c r="G186" s="49">
        <v>0</v>
      </c>
      <c r="I186" s="106">
        <v>0</v>
      </c>
      <c r="J186" s="106">
        <v>0</v>
      </c>
      <c r="K186" s="106">
        <v>0</v>
      </c>
      <c r="L186" s="106">
        <v>0</v>
      </c>
      <c r="M186" s="108">
        <v>0</v>
      </c>
      <c r="N186" s="47">
        <v>0</v>
      </c>
      <c r="O186" s="47"/>
      <c r="P186" s="49"/>
      <c r="S186" s="87"/>
      <c r="T186" s="129"/>
      <c r="U186" s="129"/>
      <c r="V186" s="129"/>
      <c r="W186" s="129"/>
      <c r="X186" s="129"/>
      <c r="Y186" s="129"/>
      <c r="Z186" s="129"/>
      <c r="AA186" s="63"/>
      <c r="AF186" s="47"/>
      <c r="AI186" s="46"/>
      <c r="AJ186" s="81"/>
    </row>
    <row r="187" spans="1:37" x14ac:dyDescent="0.2">
      <c r="A187" s="540"/>
      <c r="B187" s="537"/>
      <c r="C187" t="s">
        <v>119</v>
      </c>
      <c r="D187" t="s">
        <v>739</v>
      </c>
      <c r="E187" s="46">
        <v>159258849</v>
      </c>
      <c r="F187" s="28">
        <v>159258849.09</v>
      </c>
      <c r="G187" s="49">
        <v>-9.0000003576278687E-2</v>
      </c>
      <c r="I187" s="106">
        <v>0</v>
      </c>
      <c r="J187" s="106">
        <v>0</v>
      </c>
      <c r="K187" s="106">
        <v>0</v>
      </c>
      <c r="L187" s="106">
        <v>0</v>
      </c>
      <c r="M187" s="108">
        <v>0</v>
      </c>
      <c r="N187" s="133">
        <v>-9.0000003576278687E-2</v>
      </c>
      <c r="O187" s="133"/>
      <c r="P187" s="49"/>
      <c r="S187" s="134" t="s">
        <v>740</v>
      </c>
      <c r="T187" s="135">
        <v>38573.648959999999</v>
      </c>
      <c r="U187" s="135"/>
      <c r="V187" s="135"/>
      <c r="W187" s="135"/>
      <c r="X187" s="135"/>
      <c r="Y187" s="135"/>
      <c r="Z187" s="135"/>
      <c r="AA187" s="136">
        <v>-2735.4510399999999</v>
      </c>
      <c r="AB187" s="47"/>
      <c r="AC187" s="47"/>
      <c r="AE187" s="137"/>
      <c r="AF187" s="47"/>
      <c r="AI187" s="46"/>
      <c r="AJ187" s="81"/>
    </row>
    <row r="188" spans="1:37" x14ac:dyDescent="0.2">
      <c r="A188" s="540"/>
      <c r="B188" s="537"/>
      <c r="C188" t="s">
        <v>877</v>
      </c>
      <c r="D188" t="s">
        <v>683</v>
      </c>
      <c r="E188" s="46">
        <v>204077566</v>
      </c>
      <c r="F188" s="28">
        <v>204077566.22999999</v>
      </c>
      <c r="G188" s="49">
        <v>-0.22999998927116394</v>
      </c>
      <c r="I188" s="106">
        <v>0</v>
      </c>
      <c r="J188" s="106">
        <v>0</v>
      </c>
      <c r="K188" s="106">
        <v>0</v>
      </c>
      <c r="L188" s="106">
        <v>0</v>
      </c>
      <c r="M188" s="108">
        <v>0</v>
      </c>
      <c r="N188" s="133">
        <v>-0.22999998927116394</v>
      </c>
      <c r="O188" s="133"/>
      <c r="P188" s="49"/>
      <c r="S188" s="134" t="s">
        <v>684</v>
      </c>
      <c r="T188" s="135"/>
      <c r="U188" s="135"/>
      <c r="V188" s="135"/>
      <c r="W188" s="135"/>
      <c r="X188" s="135"/>
      <c r="Y188" s="135"/>
      <c r="Z188" s="135"/>
      <c r="AA188" s="136">
        <v>-2397.33</v>
      </c>
      <c r="AB188" s="47"/>
      <c r="AC188" s="47"/>
      <c r="AE188" s="137"/>
      <c r="AI188" s="46"/>
    </row>
    <row r="189" spans="1:37" ht="13.5" thickBot="1" x14ac:dyDescent="0.25">
      <c r="A189" s="541"/>
      <c r="B189" s="538"/>
      <c r="D189" t="s">
        <v>685</v>
      </c>
      <c r="E189" s="46">
        <v>4148974</v>
      </c>
      <c r="F189" s="46">
        <v>4148974</v>
      </c>
      <c r="I189" s="106">
        <v>0</v>
      </c>
      <c r="J189" s="106">
        <v>0</v>
      </c>
      <c r="K189" s="106">
        <v>0</v>
      </c>
      <c r="L189" s="106">
        <v>0</v>
      </c>
      <c r="M189" s="108">
        <v>0</v>
      </c>
      <c r="N189" s="47">
        <v>0</v>
      </c>
      <c r="O189" s="47"/>
      <c r="P189" s="49"/>
      <c r="S189" s="134" t="s">
        <v>686</v>
      </c>
      <c r="T189" s="135">
        <v>0</v>
      </c>
      <c r="U189" s="135"/>
      <c r="V189" s="135"/>
      <c r="W189" s="135"/>
      <c r="X189" s="135"/>
      <c r="Y189" s="135"/>
      <c r="Z189" s="135"/>
      <c r="AA189" s="136">
        <v>-57483.981</v>
      </c>
      <c r="AB189" s="47"/>
      <c r="AC189" s="47"/>
      <c r="AE189" s="138"/>
      <c r="AI189" s="46"/>
    </row>
    <row r="190" spans="1:37" ht="16.5" thickBot="1" x14ac:dyDescent="0.25">
      <c r="A190" s="97"/>
      <c r="B190" s="139">
        <v>5890242.7330000009</v>
      </c>
      <c r="C190" s="528" t="s">
        <v>687</v>
      </c>
      <c r="D190" s="529"/>
      <c r="E190" s="529"/>
      <c r="F190" s="529"/>
      <c r="G190" s="529"/>
      <c r="I190" s="2">
        <v>0</v>
      </c>
      <c r="J190" s="2">
        <v>48674172</v>
      </c>
      <c r="K190" s="2">
        <v>3.637978807091713E-12</v>
      </c>
      <c r="L190" s="2">
        <v>6693553.3399999822</v>
      </c>
      <c r="M190" s="2">
        <v>2.3283597272438783E-12</v>
      </c>
      <c r="N190" s="81">
        <v>173524.3200299239</v>
      </c>
      <c r="O190" s="81"/>
      <c r="P190" s="49"/>
      <c r="S190" s="87" t="s">
        <v>688</v>
      </c>
      <c r="T190" s="140">
        <v>100956.52946999999</v>
      </c>
      <c r="U190" s="51">
        <v>0</v>
      </c>
      <c r="V190" s="51"/>
      <c r="W190" s="51"/>
      <c r="X190" s="51"/>
      <c r="Y190" s="51"/>
      <c r="Z190" s="51"/>
      <c r="AA190" s="54">
        <v>55755.559469999993</v>
      </c>
      <c r="AB190" s="117"/>
      <c r="AC190" s="47"/>
      <c r="AE190" s="138"/>
      <c r="AI190" s="46"/>
    </row>
    <row r="191" spans="1:37" x14ac:dyDescent="0.2">
      <c r="A191" s="141" t="s">
        <v>689</v>
      </c>
      <c r="B191" s="47">
        <v>0</v>
      </c>
      <c r="E191" s="47">
        <v>0</v>
      </c>
      <c r="F191" s="47"/>
      <c r="N191" s="47">
        <v>473700142.07952327</v>
      </c>
      <c r="O191" s="47"/>
      <c r="P191" s="49"/>
      <c r="S191" s="87"/>
      <c r="T191" s="140"/>
      <c r="U191" s="140"/>
      <c r="V191" s="51"/>
      <c r="W191" s="51"/>
      <c r="X191" s="51"/>
      <c r="Y191" s="51"/>
      <c r="Z191" s="51"/>
      <c r="AA191" s="54"/>
      <c r="AB191" s="47"/>
      <c r="AC191" s="47"/>
      <c r="AE191" s="137"/>
      <c r="AI191" s="46"/>
    </row>
    <row r="192" spans="1:37" x14ac:dyDescent="0.2">
      <c r="E192" s="142"/>
      <c r="S192" s="87" t="s">
        <v>690</v>
      </c>
      <c r="T192" s="140">
        <v>0</v>
      </c>
      <c r="U192" s="140"/>
      <c r="V192" s="51"/>
      <c r="W192" s="51"/>
      <c r="X192" s="51"/>
      <c r="Y192" s="51"/>
      <c r="Z192" s="51"/>
      <c r="AA192" s="63"/>
      <c r="AD192" s="91"/>
      <c r="AE192" s="137"/>
      <c r="AI192" s="46"/>
    </row>
    <row r="193" spans="1:35" x14ac:dyDescent="0.2">
      <c r="A193" s="1" t="s">
        <v>432</v>
      </c>
      <c r="B193">
        <v>1.0015000000000001</v>
      </c>
      <c r="E193" s="142"/>
      <c r="F193" s="47"/>
      <c r="S193" s="143" t="s">
        <v>691</v>
      </c>
      <c r="T193" s="135">
        <v>5207.6654699999999</v>
      </c>
      <c r="U193" s="135"/>
      <c r="V193" s="135"/>
      <c r="W193" s="135"/>
      <c r="X193" s="135"/>
      <c r="Y193" s="135"/>
      <c r="Z193" s="135"/>
      <c r="AA193" s="136">
        <v>-2.7545300000001589</v>
      </c>
      <c r="AB193" s="117"/>
      <c r="AD193" s="91"/>
      <c r="AE193" s="137"/>
      <c r="AI193" s="46"/>
    </row>
    <row r="194" spans="1:35" x14ac:dyDescent="0.2">
      <c r="E194" s="144"/>
      <c r="F194" s="47"/>
      <c r="M194" s="47"/>
      <c r="S194" s="145" t="s">
        <v>692</v>
      </c>
      <c r="T194" s="51">
        <v>36090.252999999997</v>
      </c>
      <c r="U194" s="51"/>
      <c r="V194" s="51"/>
      <c r="W194" s="51"/>
      <c r="X194" s="51"/>
      <c r="Y194" s="51"/>
      <c r="Z194" s="51"/>
      <c r="AA194" s="54">
        <v>12545.970229999919</v>
      </c>
      <c r="AI194" s="46"/>
    </row>
    <row r="195" spans="1:35" x14ac:dyDescent="0.2">
      <c r="B195" s="47"/>
      <c r="D195" s="47"/>
      <c r="E195" s="47"/>
      <c r="F195" s="47"/>
      <c r="S195" s="145" t="s">
        <v>693</v>
      </c>
      <c r="T195" s="51">
        <v>47161.053</v>
      </c>
      <c r="AA195" s="63"/>
      <c r="AI195" s="46"/>
    </row>
    <row r="196" spans="1:35" x14ac:dyDescent="0.2">
      <c r="E196" s="46">
        <v>4147881</v>
      </c>
      <c r="S196" s="145" t="s">
        <v>694</v>
      </c>
      <c r="T196" s="51">
        <v>221031.4662299999</v>
      </c>
      <c r="AA196" s="63"/>
      <c r="AI196" s="46"/>
    </row>
    <row r="197" spans="1:35" x14ac:dyDescent="0.2">
      <c r="E197" s="46">
        <v>-1093</v>
      </c>
      <c r="F197" s="78" t="s">
        <v>695</v>
      </c>
      <c r="M197" s="146"/>
      <c r="S197" s="145" t="s">
        <v>696</v>
      </c>
      <c r="T197" s="51">
        <v>60776.716999999997</v>
      </c>
      <c r="AA197" s="63"/>
      <c r="AI197" s="46"/>
    </row>
    <row r="198" spans="1:35" x14ac:dyDescent="0.2">
      <c r="E198" s="47"/>
      <c r="L198" t="s">
        <v>932</v>
      </c>
      <c r="M198" s="146"/>
      <c r="S198" s="87" t="s">
        <v>697</v>
      </c>
      <c r="T198" s="51">
        <v>54596.836000000003</v>
      </c>
      <c r="U198" s="51"/>
      <c r="V198" s="51"/>
      <c r="W198" s="51"/>
      <c r="X198" s="51"/>
      <c r="Y198" s="51"/>
      <c r="Z198" s="51"/>
      <c r="AA198" s="63"/>
      <c r="AC198" s="46"/>
      <c r="AI198" s="46"/>
    </row>
    <row r="199" spans="1:35" ht="13.5" thickBot="1" x14ac:dyDescent="0.25">
      <c r="E199" s="47"/>
      <c r="L199" t="s">
        <v>933</v>
      </c>
      <c r="M199" s="146"/>
      <c r="S199" s="147"/>
      <c r="T199" s="111">
        <v>5360403.9003900001</v>
      </c>
      <c r="U199" s="111">
        <v>0</v>
      </c>
      <c r="V199" s="111">
        <v>-3347.2397099998998</v>
      </c>
      <c r="W199" s="111"/>
      <c r="X199" s="111"/>
      <c r="Y199" s="111"/>
      <c r="Z199" s="111">
        <v>0</v>
      </c>
      <c r="AA199" s="112">
        <v>29056.140679999684</v>
      </c>
      <c r="AB199" s="148"/>
      <c r="AC199" s="148"/>
      <c r="AI199" s="46"/>
    </row>
    <row r="200" spans="1:35" x14ac:dyDescent="0.2">
      <c r="L200" t="s">
        <v>934</v>
      </c>
      <c r="M200" s="146"/>
      <c r="T200" s="53"/>
      <c r="AA200" s="53"/>
      <c r="AI200" s="46"/>
    </row>
    <row r="201" spans="1:35" x14ac:dyDescent="0.2">
      <c r="L201" t="s">
        <v>935</v>
      </c>
      <c r="M201" s="146"/>
      <c r="N201" t="s">
        <v>698</v>
      </c>
      <c r="AA201" s="53"/>
      <c r="AB201" s="7"/>
      <c r="AI201" s="46"/>
    </row>
    <row r="202" spans="1:35" x14ac:dyDescent="0.2">
      <c r="L202" t="s">
        <v>936</v>
      </c>
      <c r="M202" s="146"/>
      <c r="AA202" s="53"/>
      <c r="AI202" s="46"/>
    </row>
    <row r="203" spans="1:35" x14ac:dyDescent="0.2">
      <c r="L203" t="s">
        <v>937</v>
      </c>
      <c r="M203" s="146"/>
      <c r="T203" s="51"/>
      <c r="U203" s="51"/>
      <c r="V203" s="51"/>
      <c r="W203" s="51"/>
      <c r="X203" s="51"/>
      <c r="Y203" s="51"/>
      <c r="Z203" s="51"/>
      <c r="AB203" s="7"/>
      <c r="AI203" s="46"/>
    </row>
    <row r="204" spans="1:35" x14ac:dyDescent="0.2">
      <c r="L204" t="s">
        <v>973</v>
      </c>
      <c r="M204" s="146">
        <v>-108781.08</v>
      </c>
      <c r="N204" t="s">
        <v>973</v>
      </c>
      <c r="T204" s="51"/>
      <c r="U204" s="51"/>
      <c r="V204" s="51"/>
      <c r="W204" s="51"/>
      <c r="X204" s="51"/>
      <c r="Y204" s="51"/>
      <c r="Z204" s="51"/>
      <c r="AI204" s="46"/>
    </row>
    <row r="205" spans="1:35" x14ac:dyDescent="0.2">
      <c r="L205" t="s">
        <v>938</v>
      </c>
      <c r="M205" s="146">
        <v>714.58</v>
      </c>
      <c r="N205" t="s">
        <v>973</v>
      </c>
      <c r="AI205" s="46"/>
    </row>
    <row r="206" spans="1:35" x14ac:dyDescent="0.2">
      <c r="L206" t="s">
        <v>939</v>
      </c>
      <c r="M206" s="146"/>
      <c r="N206" t="s">
        <v>699</v>
      </c>
      <c r="AI206" s="46"/>
    </row>
    <row r="207" spans="1:35" x14ac:dyDescent="0.2">
      <c r="L207" t="s">
        <v>940</v>
      </c>
      <c r="M207" s="146"/>
      <c r="AI207" s="46"/>
    </row>
    <row r="208" spans="1:35" x14ac:dyDescent="0.2">
      <c r="L208" t="s">
        <v>941</v>
      </c>
      <c r="M208" s="146"/>
      <c r="N208" t="s">
        <v>699</v>
      </c>
      <c r="S208" s="149"/>
      <c r="T208" s="51"/>
      <c r="U208" s="51"/>
      <c r="V208" s="51"/>
      <c r="W208" s="51"/>
      <c r="X208" s="51"/>
      <c r="Y208" s="51"/>
      <c r="Z208" s="51"/>
      <c r="AI208" s="46"/>
    </row>
    <row r="209" spans="12:35" x14ac:dyDescent="0.2">
      <c r="L209" t="s">
        <v>942</v>
      </c>
      <c r="M209" s="146"/>
      <c r="AI209" s="46"/>
    </row>
    <row r="210" spans="12:35" x14ac:dyDescent="0.2">
      <c r="L210" t="s">
        <v>943</v>
      </c>
      <c r="M210" s="146">
        <v>-1554.98</v>
      </c>
      <c r="N210" t="s">
        <v>943</v>
      </c>
      <c r="AI210" s="46"/>
    </row>
    <row r="211" spans="12:35" x14ac:dyDescent="0.2">
      <c r="L211" t="s">
        <v>944</v>
      </c>
      <c r="M211" s="146">
        <v>3.06</v>
      </c>
      <c r="N211" t="s">
        <v>699</v>
      </c>
      <c r="AI211" s="46"/>
    </row>
    <row r="212" spans="12:35" x14ac:dyDescent="0.2">
      <c r="L212" t="s">
        <v>945</v>
      </c>
      <c r="M212" s="146">
        <v>7.7</v>
      </c>
      <c r="N212" t="s">
        <v>700</v>
      </c>
      <c r="AI212" s="46"/>
    </row>
    <row r="213" spans="12:35" x14ac:dyDescent="0.2">
      <c r="L213" t="s">
        <v>946</v>
      </c>
      <c r="M213" s="146">
        <v>83.65</v>
      </c>
      <c r="N213" t="s">
        <v>700</v>
      </c>
      <c r="AI213" s="46"/>
    </row>
    <row r="214" spans="12:35" x14ac:dyDescent="0.2">
      <c r="L214" t="s">
        <v>947</v>
      </c>
      <c r="M214" s="146"/>
      <c r="N214" t="s">
        <v>973</v>
      </c>
      <c r="AI214" s="46"/>
    </row>
    <row r="215" spans="12:35" x14ac:dyDescent="0.2">
      <c r="L215" t="s">
        <v>948</v>
      </c>
      <c r="M215" s="146"/>
      <c r="AI215" s="46"/>
    </row>
    <row r="216" spans="12:35" x14ac:dyDescent="0.2">
      <c r="M216" s="9">
        <v>-109527.07</v>
      </c>
      <c r="AI216" s="46"/>
    </row>
    <row r="217" spans="12:35" x14ac:dyDescent="0.2">
      <c r="AI217" s="46"/>
    </row>
    <row r="218" spans="12:35" x14ac:dyDescent="0.2">
      <c r="AI218" s="46"/>
    </row>
    <row r="219" spans="12:35" x14ac:dyDescent="0.2">
      <c r="L219" t="s">
        <v>701</v>
      </c>
      <c r="AI219" s="46"/>
    </row>
    <row r="220" spans="12:35" x14ac:dyDescent="0.2">
      <c r="AI220" s="46"/>
    </row>
    <row r="221" spans="12:35" x14ac:dyDescent="0.2">
      <c r="AI221" s="46"/>
    </row>
    <row r="222" spans="12:35" x14ac:dyDescent="0.2">
      <c r="AI222" s="46"/>
    </row>
    <row r="223" spans="12:35" x14ac:dyDescent="0.2">
      <c r="AI223" s="46"/>
    </row>
    <row r="224" spans="12:35" x14ac:dyDescent="0.2">
      <c r="AI224" s="46"/>
    </row>
    <row r="225" spans="35:35" x14ac:dyDescent="0.2">
      <c r="AI225" s="46"/>
    </row>
    <row r="226" spans="35:35" x14ac:dyDescent="0.2">
      <c r="AI226" s="46"/>
    </row>
    <row r="227" spans="35:35" x14ac:dyDescent="0.2">
      <c r="AI227" s="46"/>
    </row>
    <row r="228" spans="35:35" x14ac:dyDescent="0.2">
      <c r="AI228" s="46"/>
    </row>
    <row r="229" spans="35:35" x14ac:dyDescent="0.2">
      <c r="AI229" s="46"/>
    </row>
    <row r="230" spans="35:35" x14ac:dyDescent="0.2">
      <c r="AI230" s="46"/>
    </row>
    <row r="231" spans="35:35" x14ac:dyDescent="0.2">
      <c r="AI231" s="46"/>
    </row>
    <row r="232" spans="35:35" x14ac:dyDescent="0.2">
      <c r="AI232" s="46"/>
    </row>
    <row r="233" spans="35:35" x14ac:dyDescent="0.2">
      <c r="AI233" s="46"/>
    </row>
    <row r="234" spans="35:35" x14ac:dyDescent="0.2">
      <c r="AI234" s="46"/>
    </row>
    <row r="235" spans="35:35" x14ac:dyDescent="0.2">
      <c r="AI235" s="46"/>
    </row>
    <row r="236" spans="35:35" x14ac:dyDescent="0.2">
      <c r="AI236" s="46"/>
    </row>
    <row r="237" spans="35:35" x14ac:dyDescent="0.2">
      <c r="AI237" s="46"/>
    </row>
    <row r="238" spans="35:35" x14ac:dyDescent="0.2">
      <c r="AI238" s="46"/>
    </row>
    <row r="239" spans="35:35" x14ac:dyDescent="0.2">
      <c r="AI239" s="46"/>
    </row>
    <row r="240" spans="35:35" x14ac:dyDescent="0.2">
      <c r="AI240" s="46"/>
    </row>
    <row r="241" spans="35:35" x14ac:dyDescent="0.2">
      <c r="AI241" s="46"/>
    </row>
    <row r="242" spans="35:35" x14ac:dyDescent="0.2">
      <c r="AI242" s="46"/>
    </row>
    <row r="243" spans="35:35" x14ac:dyDescent="0.2">
      <c r="AI243" s="46"/>
    </row>
    <row r="244" spans="35:35" x14ac:dyDescent="0.2">
      <c r="AI244" s="46"/>
    </row>
    <row r="245" spans="35:35" x14ac:dyDescent="0.2">
      <c r="AI245" s="46"/>
    </row>
    <row r="246" spans="35:35" x14ac:dyDescent="0.2">
      <c r="AI246" s="46"/>
    </row>
    <row r="247" spans="35:35" x14ac:dyDescent="0.2">
      <c r="AI247" s="46"/>
    </row>
    <row r="248" spans="35:35" x14ac:dyDescent="0.2">
      <c r="AI248" s="46"/>
    </row>
    <row r="249" spans="35:35" x14ac:dyDescent="0.2">
      <c r="AI249" s="46"/>
    </row>
    <row r="250" spans="35:35" x14ac:dyDescent="0.2">
      <c r="AI250" s="46"/>
    </row>
    <row r="251" spans="35:35" x14ac:dyDescent="0.2">
      <c r="AI251" s="46"/>
    </row>
    <row r="252" spans="35:35" x14ac:dyDescent="0.2">
      <c r="AI252" s="46"/>
    </row>
    <row r="253" spans="35:35" x14ac:dyDescent="0.2">
      <c r="AI253" s="46"/>
    </row>
    <row r="254" spans="35:35" x14ac:dyDescent="0.2">
      <c r="AI254" s="46"/>
    </row>
    <row r="255" spans="35:35" x14ac:dyDescent="0.2">
      <c r="AI255" s="46"/>
    </row>
    <row r="256" spans="35:35" x14ac:dyDescent="0.2">
      <c r="AI256" s="46"/>
    </row>
    <row r="257" spans="35:35" x14ac:dyDescent="0.2">
      <c r="AI257" s="46"/>
    </row>
    <row r="258" spans="35:35" x14ac:dyDescent="0.2">
      <c r="AI258" s="46"/>
    </row>
    <row r="259" spans="35:35" x14ac:dyDescent="0.2">
      <c r="AI259" s="46"/>
    </row>
    <row r="260" spans="35:35" x14ac:dyDescent="0.2">
      <c r="AI260" s="46"/>
    </row>
    <row r="261" spans="35:35" x14ac:dyDescent="0.2">
      <c r="AI261" s="46"/>
    </row>
    <row r="262" spans="35:35" x14ac:dyDescent="0.2">
      <c r="AI262" s="46"/>
    </row>
    <row r="263" spans="35:35" x14ac:dyDescent="0.2">
      <c r="AI263" s="46"/>
    </row>
    <row r="264" spans="35:35" x14ac:dyDescent="0.2">
      <c r="AI264" s="46"/>
    </row>
    <row r="265" spans="35:35" x14ac:dyDescent="0.2">
      <c r="AI265" s="46"/>
    </row>
    <row r="266" spans="35:35" x14ac:dyDescent="0.2">
      <c r="AI266" s="46"/>
    </row>
    <row r="267" spans="35:35" x14ac:dyDescent="0.2">
      <c r="AI267" s="46"/>
    </row>
    <row r="268" spans="35:35" x14ac:dyDescent="0.2">
      <c r="AI268" s="46"/>
    </row>
    <row r="269" spans="35:35" x14ac:dyDescent="0.2">
      <c r="AI269" s="46"/>
    </row>
    <row r="270" spans="35:35" x14ac:dyDescent="0.2">
      <c r="AI270" s="46"/>
    </row>
    <row r="271" spans="35:35" x14ac:dyDescent="0.2">
      <c r="AI271" s="46"/>
    </row>
    <row r="272" spans="35:35" x14ac:dyDescent="0.2">
      <c r="AI272" s="46"/>
    </row>
    <row r="273" spans="35:35" x14ac:dyDescent="0.2">
      <c r="AI273" s="46"/>
    </row>
    <row r="274" spans="35:35" x14ac:dyDescent="0.2">
      <c r="AI274" s="46"/>
    </row>
    <row r="275" spans="35:35" x14ac:dyDescent="0.2">
      <c r="AI275" s="46"/>
    </row>
    <row r="276" spans="35:35" x14ac:dyDescent="0.2">
      <c r="AI276" s="46"/>
    </row>
    <row r="277" spans="35:35" x14ac:dyDescent="0.2">
      <c r="AI277" s="46"/>
    </row>
    <row r="278" spans="35:35" x14ac:dyDescent="0.2">
      <c r="AI278" s="46"/>
    </row>
    <row r="279" spans="35:35" x14ac:dyDescent="0.2">
      <c r="AI279" s="46"/>
    </row>
    <row r="280" spans="35:35" x14ac:dyDescent="0.2">
      <c r="AI280" s="46"/>
    </row>
    <row r="281" spans="35:35" x14ac:dyDescent="0.2">
      <c r="AI281" s="46"/>
    </row>
    <row r="282" spans="35:35" x14ac:dyDescent="0.2">
      <c r="AI282" s="46"/>
    </row>
    <row r="283" spans="35:35" x14ac:dyDescent="0.2">
      <c r="AI283" s="46"/>
    </row>
    <row r="284" spans="35:35" x14ac:dyDescent="0.2">
      <c r="AI284" s="46"/>
    </row>
    <row r="285" spans="35:35" x14ac:dyDescent="0.2">
      <c r="AI285" s="46"/>
    </row>
    <row r="286" spans="35:35" x14ac:dyDescent="0.2">
      <c r="AI286" s="46"/>
    </row>
    <row r="287" spans="35:35" x14ac:dyDescent="0.2">
      <c r="AI287" s="46"/>
    </row>
    <row r="288" spans="35:35" x14ac:dyDescent="0.2">
      <c r="AI288" s="46"/>
    </row>
    <row r="289" spans="35:35" x14ac:dyDescent="0.2">
      <c r="AI289" s="46"/>
    </row>
    <row r="290" spans="35:35" x14ac:dyDescent="0.2">
      <c r="AI290" s="46"/>
    </row>
    <row r="291" spans="35:35" x14ac:dyDescent="0.2">
      <c r="AI291" s="46"/>
    </row>
    <row r="292" spans="35:35" x14ac:dyDescent="0.2">
      <c r="AI292" s="46"/>
    </row>
    <row r="293" spans="35:35" x14ac:dyDescent="0.2">
      <c r="AI293" s="46"/>
    </row>
    <row r="294" spans="35:35" x14ac:dyDescent="0.2">
      <c r="AI294" s="46"/>
    </row>
    <row r="295" spans="35:35" x14ac:dyDescent="0.2">
      <c r="AI295" s="46"/>
    </row>
    <row r="296" spans="35:35" x14ac:dyDescent="0.2">
      <c r="AI296" s="46"/>
    </row>
    <row r="297" spans="35:35" x14ac:dyDescent="0.2">
      <c r="AI297" s="46"/>
    </row>
    <row r="298" spans="35:35" x14ac:dyDescent="0.2">
      <c r="AI298" s="46"/>
    </row>
    <row r="299" spans="35:35" x14ac:dyDescent="0.2">
      <c r="AI299" s="46"/>
    </row>
    <row r="300" spans="35:35" x14ac:dyDescent="0.2">
      <c r="AI300" s="46"/>
    </row>
    <row r="301" spans="35:35" x14ac:dyDescent="0.2">
      <c r="AI301" s="46"/>
    </row>
    <row r="302" spans="35:35" x14ac:dyDescent="0.2">
      <c r="AI302" s="46"/>
    </row>
    <row r="303" spans="35:35" x14ac:dyDescent="0.2">
      <c r="AI303" s="46"/>
    </row>
    <row r="304" spans="35:35" x14ac:dyDescent="0.2">
      <c r="AI304" s="46"/>
    </row>
    <row r="305" spans="35:35" x14ac:dyDescent="0.2">
      <c r="AI305" s="46"/>
    </row>
    <row r="306" spans="35:35" x14ac:dyDescent="0.2">
      <c r="AI306" s="46"/>
    </row>
    <row r="307" spans="35:35" x14ac:dyDescent="0.2">
      <c r="AI307" s="46"/>
    </row>
    <row r="308" spans="35:35" x14ac:dyDescent="0.2">
      <c r="AI308" s="46"/>
    </row>
    <row r="309" spans="35:35" x14ac:dyDescent="0.2">
      <c r="AI309" s="46"/>
    </row>
    <row r="310" spans="35:35" x14ac:dyDescent="0.2">
      <c r="AI310" s="46"/>
    </row>
    <row r="311" spans="35:35" x14ac:dyDescent="0.2">
      <c r="AI311" s="46"/>
    </row>
    <row r="312" spans="35:35" x14ac:dyDescent="0.2">
      <c r="AI312" s="46"/>
    </row>
    <row r="313" spans="35:35" x14ac:dyDescent="0.2">
      <c r="AI313" s="46"/>
    </row>
    <row r="314" spans="35:35" x14ac:dyDescent="0.2">
      <c r="AI314" s="46"/>
    </row>
  </sheetData>
  <mergeCells count="48">
    <mergeCell ref="A11:A12"/>
    <mergeCell ref="B11:B12"/>
    <mergeCell ref="A16:A19"/>
    <mergeCell ref="A2:G2"/>
    <mergeCell ref="A3:A4"/>
    <mergeCell ref="B3:B4"/>
    <mergeCell ref="A6:A10"/>
    <mergeCell ref="B6:B10"/>
    <mergeCell ref="A21:A28"/>
    <mergeCell ref="B21:B28"/>
    <mergeCell ref="B16:B19"/>
    <mergeCell ref="A33:A39"/>
    <mergeCell ref="B33:B39"/>
    <mergeCell ref="A29:A32"/>
    <mergeCell ref="B29:B32"/>
    <mergeCell ref="A40:A46"/>
    <mergeCell ref="B40:B46"/>
    <mergeCell ref="B52:B55"/>
    <mergeCell ref="A56:A72"/>
    <mergeCell ref="B48:B51"/>
    <mergeCell ref="A52:A55"/>
    <mergeCell ref="A48:A51"/>
    <mergeCell ref="C78:G78"/>
    <mergeCell ref="B56:B72"/>
    <mergeCell ref="A163:A171"/>
    <mergeCell ref="B163:B171"/>
    <mergeCell ref="A111:A114"/>
    <mergeCell ref="B111:B114"/>
    <mergeCell ref="A83:G83"/>
    <mergeCell ref="A128:A131"/>
    <mergeCell ref="B128:B131"/>
    <mergeCell ref="A84:A89"/>
    <mergeCell ref="B84:B89"/>
    <mergeCell ref="A90:A110"/>
    <mergeCell ref="B90:B110"/>
    <mergeCell ref="A139:A162"/>
    <mergeCell ref="B139:B162"/>
    <mergeCell ref="A132:A135"/>
    <mergeCell ref="B132:B135"/>
    <mergeCell ref="A115:A127"/>
    <mergeCell ref="B115:B127"/>
    <mergeCell ref="C190:G190"/>
    <mergeCell ref="A177:A178"/>
    <mergeCell ref="B177:B178"/>
    <mergeCell ref="A183:A184"/>
    <mergeCell ref="B183:B184"/>
    <mergeCell ref="B185:B189"/>
    <mergeCell ref="A185:A189"/>
  </mergeCells>
  <phoneticPr fontId="1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A3" sqref="A3:C3"/>
    </sheetView>
  </sheetViews>
  <sheetFormatPr defaultRowHeight="12.75" x14ac:dyDescent="0.2"/>
  <cols>
    <col min="1" max="1" width="9.140625" customWidth="1"/>
    <col min="2" max="2" width="13.85546875" customWidth="1"/>
    <col min="3" max="3" width="85" customWidth="1"/>
  </cols>
  <sheetData>
    <row r="1" spans="1:9" x14ac:dyDescent="0.2">
      <c r="A1" s="411" t="s">
        <v>1103</v>
      </c>
      <c r="B1" s="407"/>
      <c r="C1" s="407"/>
    </row>
    <row r="2" spans="1:9" x14ac:dyDescent="0.2">
      <c r="A2" s="407"/>
      <c r="B2" s="407"/>
      <c r="C2" s="407"/>
    </row>
    <row r="3" spans="1:9" ht="42.75" customHeight="1" x14ac:dyDescent="0.2">
      <c r="A3" s="575" t="s">
        <v>1104</v>
      </c>
      <c r="B3" s="576"/>
      <c r="C3" s="576"/>
      <c r="D3" s="406"/>
      <c r="E3" s="406"/>
      <c r="F3" s="406"/>
      <c r="G3" s="406"/>
      <c r="H3" s="406"/>
      <c r="I3" s="406"/>
    </row>
    <row r="4" spans="1:9" x14ac:dyDescent="0.2">
      <c r="A4" s="407"/>
      <c r="B4" s="407"/>
      <c r="C4" s="407"/>
    </row>
    <row r="5" spans="1:9" x14ac:dyDescent="0.2">
      <c r="A5" s="410" t="s">
        <v>1034</v>
      </c>
      <c r="B5" s="410" t="s">
        <v>1105</v>
      </c>
      <c r="C5" s="410" t="s">
        <v>1106</v>
      </c>
    </row>
    <row r="6" spans="1:9" x14ac:dyDescent="0.2">
      <c r="A6" s="408"/>
      <c r="B6" s="408"/>
      <c r="C6" s="408"/>
    </row>
    <row r="7" spans="1:9" x14ac:dyDescent="0.2">
      <c r="A7" s="408"/>
      <c r="B7" s="408"/>
      <c r="C7" s="408"/>
    </row>
    <row r="8" spans="1:9" x14ac:dyDescent="0.2">
      <c r="A8" s="408"/>
      <c r="B8" s="408"/>
      <c r="C8" s="408"/>
    </row>
    <row r="9" spans="1:9" x14ac:dyDescent="0.2">
      <c r="A9" s="408"/>
      <c r="B9" s="408"/>
      <c r="C9" s="408"/>
    </row>
    <row r="10" spans="1:9" x14ac:dyDescent="0.2">
      <c r="A10" s="408"/>
      <c r="B10" s="408"/>
      <c r="C10" s="408"/>
    </row>
    <row r="11" spans="1:9" x14ac:dyDescent="0.2">
      <c r="A11" s="408"/>
      <c r="B11" s="408"/>
      <c r="C11" s="408"/>
    </row>
    <row r="12" spans="1:9" x14ac:dyDescent="0.2">
      <c r="A12" s="408"/>
      <c r="B12" s="408"/>
      <c r="C12" s="408"/>
    </row>
    <row r="13" spans="1:9" x14ac:dyDescent="0.2">
      <c r="A13" s="408"/>
      <c r="B13" s="408"/>
      <c r="C13" s="408"/>
    </row>
    <row r="14" spans="1:9" x14ac:dyDescent="0.2">
      <c r="A14" s="408"/>
      <c r="B14" s="408"/>
      <c r="C14" s="408"/>
    </row>
    <row r="15" spans="1:9" x14ac:dyDescent="0.2">
      <c r="A15" s="408"/>
      <c r="B15" s="408"/>
      <c r="C15" s="408"/>
    </row>
    <row r="16" spans="1:9" x14ac:dyDescent="0.2">
      <c r="A16" s="408"/>
      <c r="B16" s="408"/>
      <c r="C16" s="408"/>
    </row>
    <row r="17" spans="1:3" x14ac:dyDescent="0.2">
      <c r="A17" s="408"/>
      <c r="B17" s="408"/>
      <c r="C17" s="408"/>
    </row>
    <row r="18" spans="1:3" x14ac:dyDescent="0.2">
      <c r="A18" s="408"/>
      <c r="B18" s="408"/>
      <c r="C18" s="408"/>
    </row>
    <row r="19" spans="1:3" x14ac:dyDescent="0.2">
      <c r="A19" s="409"/>
      <c r="B19" s="409"/>
      <c r="C19" s="409"/>
    </row>
  </sheetData>
  <mergeCells count="1"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4D1B5EFFDF4AAD8E34549DCBE157" ma:contentTypeVersion="6" ma:contentTypeDescription="Create a new document." ma:contentTypeScope="" ma:versionID="bdbe743aa50a25ac02e66ede4ef53a48">
  <xsd:schema xmlns:xsd="http://www.w3.org/2001/XMLSchema" xmlns:xs="http://www.w3.org/2001/XMLSchema" xmlns:p="http://schemas.microsoft.com/office/2006/metadata/properties" xmlns:ns2="ab4b8a14-a0a5-4d7e-b2ac-822013ac64c6" xmlns:ns3="06292149-5589-439f-bddd-f06033a866d0" targetNamespace="http://schemas.microsoft.com/office/2006/metadata/properties" ma:root="true" ma:fieldsID="fa8cf079e95cb6fad41b53aa3744fa92" ns2:_="" ns3:_="">
    <xsd:import namespace="ab4b8a14-a0a5-4d7e-b2ac-822013ac64c6"/>
    <xsd:import namespace="06292149-5589-439f-bddd-f06033a86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8a14-a0a5-4d7e-b2ac-822013ac6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2149-5589-439f-bddd-f06033a8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B890B-B1EB-425B-886B-531CF612A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10377-D353-4676-8CB5-3CAB38EF7C2E}">
  <ds:schemaRefs>
    <ds:schemaRef ds:uri="http://schemas.microsoft.com/office/2006/documentManagement/types"/>
    <ds:schemaRef ds:uri="06292149-5589-439f-bddd-f06033a866d0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ab4b8a14-a0a5-4d7e-b2ac-822013ac64c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B00026-1252-41F2-B014-C8ED7BC7A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b8a14-a0a5-4d7e-b2ac-822013ac64c6"/>
    <ds:schemaRef ds:uri="06292149-5589-439f-bddd-f06033a8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Test</vt:lpstr>
      <vt:lpstr>NSFR</vt:lpstr>
      <vt:lpstr>OLD FMR</vt:lpstr>
      <vt:lpstr>2011 Liquidity</vt:lpstr>
      <vt:lpstr>Updated FMR</vt:lpstr>
      <vt:lpstr>ASSUMPTION</vt:lpstr>
      <vt:lpstr>NSFR!Print_Area</vt:lpstr>
      <vt:lpstr>'OLD FMR'!Print_Area</vt:lpstr>
      <vt:lpstr>Test!Print_Area</vt:lpstr>
    </vt:vector>
  </TitlesOfParts>
  <Company>Financial Services Regulatory Authority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NSFR Locked Template</dc:title>
  <dc:subject>NSFR 1/1/2021</dc:subject>
  <dc:creator>CU&amp;P Monitoring &amp; Analysis</dc:creator>
  <cp:keywords>NSFR 2021</cp:keywords>
  <cp:lastModifiedBy>Gordon Bilissis</cp:lastModifiedBy>
  <cp:lastPrinted>2018-05-30T16:05:42Z</cp:lastPrinted>
  <dcterms:created xsi:type="dcterms:W3CDTF">2008-03-13T19:24:36Z</dcterms:created>
  <dcterms:modified xsi:type="dcterms:W3CDTF">2020-12-14T20:32:13Z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0x01010050394D1B5EFFDF4AAD8E34549DCBE157</vt:lpwstr>
  </property>
</Properties>
</file>