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fsrao-my.sharepoint.com/personal/sreejith_lal_fsrao_ca/Documents/Desktop/"/>
    </mc:Choice>
  </mc:AlternateContent>
  <xr:revisionPtr revIDLastSave="55" documentId="8_{ED64A312-2173-41F1-A033-AD1E434E8D43}" xr6:coauthVersionLast="47" xr6:coauthVersionMax="47" xr10:uidLastSave="{7B5D7B92-9D4A-41E2-B18E-BDB4324D43F7}"/>
  <bookViews>
    <workbookView xWindow="38280" yWindow="-120" windowWidth="29040" windowHeight="15840" tabRatio="928" xr2:uid="{EAFC9145-A5CD-4ACF-8FDE-1FDAAE0689A3}"/>
  </bookViews>
  <sheets>
    <sheet name="Instructions" sheetId="50" r:id="rId1"/>
    <sheet name="Page de sommaire" sheetId="48" r:id="rId2"/>
    <sheet name="Liquidités et placements" sheetId="41" r:id="rId3"/>
    <sheet name="Calendrier des placements" sheetId="11" r:id="rId4"/>
    <sheet name="Prêts pondérés en fonction du r" sheetId="16" r:id="rId5"/>
    <sheet name="Autres actifs" sheetId="12" r:id="rId6"/>
    <sheet name="Hors bilan" sheetId="28" r:id="rId7"/>
    <sheet name="Bénéfices non distribués" sheetId="15" r:id="rId8"/>
    <sheet name="Capitaux propres et champs RW" sheetId="13" r:id="rId9"/>
    <sheet name="Référence" sheetId="49" r:id="rId10"/>
  </sheets>
  <definedNames>
    <definedName name="_xlnm.Print_Area" localSheetId="5">'Autres actifs'!$B$1:$L$33</definedName>
    <definedName name="_xlnm.Print_Area" localSheetId="7">'Bénéfices non distribués'!$A$1:$J$21</definedName>
    <definedName name="_xlnm.Print_Area" localSheetId="3">'Calendrier des placements'!$A$1:$I$58</definedName>
    <definedName name="_xlnm.Print_Area" localSheetId="8">'Capitaux propres et champs RW'!$B$1:$J$100</definedName>
    <definedName name="_xlnm.Print_Area" localSheetId="6">'Hors bilan'!$A$1:$H$13</definedName>
    <definedName name="_xlnm.Print_Area" localSheetId="0">Instructions!$B$2:$V$12</definedName>
    <definedName name="_xlnm.Print_Area" localSheetId="2">'Liquidités et placements'!$B$1:$I$49</definedName>
    <definedName name="_xlnm.Print_Area" localSheetId="1">'Page de sommaire'!$B$1:$M$52</definedName>
    <definedName name="_xlnm.Print_Area" localSheetId="4">'Prêts pondérés en fonction du r'!$A$2:$I$55</definedName>
    <definedName name="Z_088DDB48_C6D0_4AA2_839D_A6E320432152_.wvu.Cols" localSheetId="3" hidden="1">'Calendrier des placements'!$O:$O</definedName>
    <definedName name="Z_088DDB48_C6D0_4AA2_839D_A6E320432152_.wvu.Cols" localSheetId="6" hidden="1">'Hors bilan'!$I:$I</definedName>
    <definedName name="Z_088DDB48_C6D0_4AA2_839D_A6E320432152_.wvu.PrintArea" localSheetId="7" hidden="1">'Bénéfices non distribués'!$A$1:$K$19</definedName>
    <definedName name="Z_088DDB48_C6D0_4AA2_839D_A6E320432152_.wvu.PrintArea" localSheetId="8" hidden="1">'Capitaux propres et champs RW'!$B$3:$I$101</definedName>
    <definedName name="Z_E40DDCA7_C2B9_49E0_9BFC_8C5232B8DE4F_.wvu.Cols" localSheetId="3" hidden="1">'Calendrier des placements'!$O:$O</definedName>
    <definedName name="Z_E40DDCA7_C2B9_49E0_9BFC_8C5232B8DE4F_.wvu.Cols" localSheetId="6" hidden="1">'Hors bilan'!$I:$I</definedName>
    <definedName name="Z_E40DDCA7_C2B9_49E0_9BFC_8C5232B8DE4F_.wvu.PrintArea" localSheetId="7" hidden="1">'Bénéfices non distribués'!$A$1:$K$19</definedName>
    <definedName name="Z_E40DDCA7_C2B9_49E0_9BFC_8C5232B8DE4F_.wvu.PrintArea" localSheetId="8" hidden="1">'Capitaux propres et champs RW'!$B$3:$I$101</definedName>
  </definedNames>
  <calcPr calcId="191028"/>
  <customWorkbookViews>
    <customWorkbookView name="kbrunn - Personal View" guid="{088DDB48-C6D0-4AA2-839D-A6E320432152}" mergeInterval="0" personalView="1" maximized="1" xWindow="-8" yWindow="-8" windowWidth="1936" windowHeight="1056" tabRatio="856" activeSheetId="38" showComments="commIndAndComment"/>
    <customWorkbookView name="ejosifi - Personal View" guid="{E40DDCA7-C2B9-49E0-9BFC-8C5232B8DE4F}" mergeInterval="0" personalView="1" maximized="1" xWindow="-8" yWindow="-8" windowWidth="1616" windowHeight="876" tabRatio="856" activeSheetId="38"/>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2" i="11" l="1"/>
  <c r="Q51" i="11"/>
  <c r="Q40" i="11"/>
  <c r="Q39" i="11"/>
  <c r="Q38" i="11"/>
  <c r="Q37" i="11"/>
  <c r="Q34" i="11"/>
  <c r="Q33" i="11"/>
  <c r="Q32" i="11"/>
  <c r="Q31" i="11"/>
  <c r="Q19" i="11"/>
  <c r="Q18" i="11"/>
  <c r="P18" i="11"/>
  <c r="G45" i="13"/>
  <c r="G47" i="11"/>
  <c r="P32" i="41"/>
  <c r="W35" i="41"/>
  <c r="V35" i="41"/>
  <c r="U35" i="41"/>
  <c r="T35" i="41"/>
  <c r="S35" i="41"/>
  <c r="R35" i="41"/>
  <c r="Q35" i="41"/>
  <c r="P35" i="41"/>
  <c r="O35" i="41"/>
  <c r="W30" i="41"/>
  <c r="V30" i="41"/>
  <c r="U30" i="41"/>
  <c r="T30" i="41"/>
  <c r="S30" i="41"/>
  <c r="R30" i="41"/>
  <c r="Q30" i="41"/>
  <c r="P30" i="41"/>
  <c r="O30" i="41"/>
  <c r="G43" i="13"/>
  <c r="Q59" i="11" l="1"/>
  <c r="G47" i="13"/>
  <c r="W62" i="11" l="1"/>
  <c r="T62" i="11"/>
  <c r="R62" i="11"/>
  <c r="Q62" i="11"/>
  <c r="J25" i="48" l="1"/>
  <c r="G48" i="16"/>
  <c r="T16" i="16"/>
  <c r="S16" i="16"/>
  <c r="R16" i="16"/>
  <c r="Q16" i="16"/>
  <c r="P16" i="16"/>
  <c r="O16" i="16"/>
  <c r="N16" i="16"/>
  <c r="M16" i="16"/>
  <c r="L16" i="16"/>
  <c r="T15" i="16"/>
  <c r="S15" i="16"/>
  <c r="R15" i="16"/>
  <c r="Q15" i="16"/>
  <c r="P15" i="16"/>
  <c r="O15" i="16"/>
  <c r="N15" i="16"/>
  <c r="M15" i="16"/>
  <c r="L15" i="16"/>
  <c r="T14" i="16" l="1"/>
  <c r="S14" i="16"/>
  <c r="R14" i="16"/>
  <c r="Q14" i="16"/>
  <c r="P14" i="16"/>
  <c r="O14" i="16"/>
  <c r="N14" i="16"/>
  <c r="M14" i="16"/>
  <c r="L14" i="16"/>
  <c r="T13" i="16"/>
  <c r="S13" i="16"/>
  <c r="R13" i="16"/>
  <c r="Q13" i="16"/>
  <c r="P13" i="16"/>
  <c r="O13" i="16"/>
  <c r="N13" i="16"/>
  <c r="M13" i="16"/>
  <c r="L13" i="16"/>
  <c r="T12" i="16"/>
  <c r="S12" i="16"/>
  <c r="R12" i="16"/>
  <c r="Q12" i="16"/>
  <c r="P12" i="16"/>
  <c r="O12" i="16"/>
  <c r="N12" i="16"/>
  <c r="M12" i="16"/>
  <c r="L12" i="16"/>
  <c r="M7" i="16"/>
  <c r="M6" i="16"/>
  <c r="L6" i="16"/>
  <c r="L4" i="16"/>
  <c r="T10" i="16"/>
  <c r="S10" i="16"/>
  <c r="R10" i="16"/>
  <c r="Q10" i="16"/>
  <c r="P10" i="16"/>
  <c r="O10" i="16"/>
  <c r="N10" i="16"/>
  <c r="M10" i="16"/>
  <c r="L10" i="16"/>
  <c r="T11" i="16"/>
  <c r="S11" i="16"/>
  <c r="R11" i="16"/>
  <c r="Q11" i="16"/>
  <c r="P11" i="16"/>
  <c r="O11" i="16"/>
  <c r="N11" i="16"/>
  <c r="M11" i="16"/>
  <c r="L11" i="16"/>
  <c r="T7" i="16"/>
  <c r="S7" i="16"/>
  <c r="R7" i="16"/>
  <c r="Q7" i="16"/>
  <c r="P7" i="16"/>
  <c r="O7" i="16"/>
  <c r="N7" i="16"/>
  <c r="L7" i="16"/>
  <c r="T5" i="16"/>
  <c r="S5" i="16"/>
  <c r="R5" i="16"/>
  <c r="Q5" i="16"/>
  <c r="P5" i="16"/>
  <c r="O5" i="16"/>
  <c r="N5" i="16"/>
  <c r="M5" i="16"/>
  <c r="L5" i="16"/>
  <c r="T6" i="16"/>
  <c r="S6" i="16"/>
  <c r="R6" i="16"/>
  <c r="Q6" i="16"/>
  <c r="P6" i="16"/>
  <c r="O6" i="16"/>
  <c r="N6" i="16"/>
  <c r="G8" i="41" l="1"/>
  <c r="Q12" i="12" l="1"/>
  <c r="S27" i="12"/>
  <c r="R27" i="12"/>
  <c r="Q27" i="12"/>
  <c r="P27" i="12"/>
  <c r="S26" i="12"/>
  <c r="R26" i="12"/>
  <c r="Q26" i="12"/>
  <c r="P26" i="12"/>
  <c r="S25" i="12"/>
  <c r="R25" i="12"/>
  <c r="Q25" i="12"/>
  <c r="P25" i="12"/>
  <c r="S24" i="12"/>
  <c r="R24" i="12"/>
  <c r="Q24" i="12"/>
  <c r="P24" i="12"/>
  <c r="S23" i="12"/>
  <c r="R23" i="12"/>
  <c r="Q23" i="12"/>
  <c r="P23" i="12"/>
  <c r="S22" i="12"/>
  <c r="R22" i="12"/>
  <c r="Q22" i="12"/>
  <c r="P22" i="12"/>
  <c r="S21" i="12"/>
  <c r="Q21" i="12"/>
  <c r="P21" i="12"/>
  <c r="S20" i="12"/>
  <c r="R20" i="12"/>
  <c r="Q20" i="12"/>
  <c r="P20" i="12"/>
  <c r="S19" i="12"/>
  <c r="R19" i="12"/>
  <c r="Q19" i="12"/>
  <c r="P19" i="12"/>
  <c r="S15" i="12"/>
  <c r="R15" i="12"/>
  <c r="Q15" i="12"/>
  <c r="P15" i="12"/>
  <c r="S14" i="12"/>
  <c r="R14" i="12"/>
  <c r="P14" i="12"/>
  <c r="S13" i="12"/>
  <c r="R13" i="12"/>
  <c r="Q13" i="12"/>
  <c r="P13" i="12"/>
  <c r="S12" i="12"/>
  <c r="P12" i="12"/>
  <c r="S11" i="12"/>
  <c r="R11" i="12"/>
  <c r="Q11" i="12"/>
  <c r="P11" i="12"/>
  <c r="S7" i="12"/>
  <c r="R7" i="12"/>
  <c r="Q7" i="12"/>
  <c r="P7" i="12"/>
  <c r="S6" i="12"/>
  <c r="R6" i="12"/>
  <c r="Q6" i="12"/>
  <c r="P6" i="12"/>
  <c r="S5" i="12"/>
  <c r="R5" i="12"/>
  <c r="P5" i="12"/>
  <c r="S4" i="12"/>
  <c r="R4" i="12"/>
  <c r="Q4" i="12"/>
  <c r="P4" i="12"/>
  <c r="T47" i="16"/>
  <c r="S47" i="16"/>
  <c r="R47" i="16"/>
  <c r="Q47" i="16"/>
  <c r="P47" i="16"/>
  <c r="O47" i="16"/>
  <c r="N47" i="16"/>
  <c r="M47" i="16"/>
  <c r="T46" i="16"/>
  <c r="S46" i="16"/>
  <c r="R46" i="16"/>
  <c r="Q46" i="16"/>
  <c r="P46" i="16"/>
  <c r="O46" i="16"/>
  <c r="N46" i="16"/>
  <c r="M46" i="16"/>
  <c r="T45" i="16"/>
  <c r="S45" i="16"/>
  <c r="R45" i="16"/>
  <c r="Q45" i="16"/>
  <c r="P45" i="16"/>
  <c r="O45" i="16"/>
  <c r="N45" i="16"/>
  <c r="M45" i="16"/>
  <c r="T44" i="16"/>
  <c r="S44" i="16"/>
  <c r="R44" i="16"/>
  <c r="Q44" i="16"/>
  <c r="P44" i="16"/>
  <c r="O44" i="16"/>
  <c r="N44" i="16"/>
  <c r="M44" i="16"/>
  <c r="T43" i="16"/>
  <c r="S43" i="16"/>
  <c r="R43" i="16"/>
  <c r="Q43" i="16"/>
  <c r="P43" i="16"/>
  <c r="O43" i="16"/>
  <c r="N43" i="16"/>
  <c r="M43" i="16"/>
  <c r="T42" i="16"/>
  <c r="S42" i="16"/>
  <c r="R42" i="16"/>
  <c r="Q42" i="16"/>
  <c r="P42" i="16"/>
  <c r="O42" i="16"/>
  <c r="N42" i="16"/>
  <c r="M42" i="16"/>
  <c r="T41" i="16"/>
  <c r="S41" i="16"/>
  <c r="R41" i="16"/>
  <c r="Q41" i="16"/>
  <c r="P41" i="16"/>
  <c r="O41" i="16"/>
  <c r="N41" i="16"/>
  <c r="M41" i="16"/>
  <c r="T40" i="16"/>
  <c r="S40" i="16"/>
  <c r="R40" i="16"/>
  <c r="Q40" i="16"/>
  <c r="P40" i="16"/>
  <c r="O40" i="16"/>
  <c r="N40" i="16"/>
  <c r="M40" i="16"/>
  <c r="T39" i="16"/>
  <c r="S39" i="16"/>
  <c r="R39" i="16"/>
  <c r="Q39" i="16"/>
  <c r="P39" i="16"/>
  <c r="O39" i="16"/>
  <c r="N39" i="16"/>
  <c r="M39" i="16"/>
  <c r="T38" i="16"/>
  <c r="S38" i="16"/>
  <c r="R38" i="16"/>
  <c r="Q38" i="16"/>
  <c r="P38" i="16"/>
  <c r="O38" i="16"/>
  <c r="N38" i="16"/>
  <c r="M38" i="16"/>
  <c r="T37" i="16"/>
  <c r="S37" i="16"/>
  <c r="R37" i="16"/>
  <c r="Q37" i="16"/>
  <c r="P37" i="16"/>
  <c r="O37" i="16"/>
  <c r="N37" i="16"/>
  <c r="M37" i="16"/>
  <c r="T36" i="16"/>
  <c r="S36" i="16"/>
  <c r="R36" i="16"/>
  <c r="Q36" i="16"/>
  <c r="P36" i="16"/>
  <c r="O36" i="16"/>
  <c r="N36" i="16"/>
  <c r="M36" i="16"/>
  <c r="T35" i="16"/>
  <c r="S35" i="16"/>
  <c r="R35" i="16"/>
  <c r="Q35" i="16"/>
  <c r="P35" i="16"/>
  <c r="O35" i="16"/>
  <c r="N35" i="16"/>
  <c r="M35" i="16"/>
  <c r="T34" i="16"/>
  <c r="S34" i="16"/>
  <c r="R34" i="16"/>
  <c r="Q34" i="16"/>
  <c r="P34" i="16"/>
  <c r="O34" i="16"/>
  <c r="N34" i="16"/>
  <c r="M34" i="16"/>
  <c r="T33" i="16"/>
  <c r="S33" i="16"/>
  <c r="R33" i="16"/>
  <c r="Q33" i="16"/>
  <c r="P33" i="16"/>
  <c r="O33" i="16"/>
  <c r="N33" i="16"/>
  <c r="M33" i="16"/>
  <c r="T32" i="16"/>
  <c r="S32" i="16"/>
  <c r="R32" i="16"/>
  <c r="Q32" i="16"/>
  <c r="P32" i="16"/>
  <c r="O32" i="16"/>
  <c r="N32" i="16"/>
  <c r="M32" i="16"/>
  <c r="T31" i="16"/>
  <c r="S31" i="16"/>
  <c r="R31" i="16"/>
  <c r="Q31" i="16"/>
  <c r="P31" i="16"/>
  <c r="O31" i="16"/>
  <c r="N31" i="16"/>
  <c r="M31" i="16"/>
  <c r="T30" i="16"/>
  <c r="S30" i="16"/>
  <c r="R30" i="16"/>
  <c r="Q30" i="16"/>
  <c r="P30" i="16"/>
  <c r="O30" i="16"/>
  <c r="N30" i="16"/>
  <c r="M30" i="16"/>
  <c r="T29" i="16"/>
  <c r="S29" i="16"/>
  <c r="R29" i="16"/>
  <c r="Q29" i="16"/>
  <c r="P29" i="16"/>
  <c r="O29" i="16"/>
  <c r="N29" i="16"/>
  <c r="M29" i="16"/>
  <c r="T28" i="16"/>
  <c r="S28" i="16"/>
  <c r="R28" i="16"/>
  <c r="Q28" i="16"/>
  <c r="P28" i="16"/>
  <c r="O28" i="16"/>
  <c r="N28" i="16"/>
  <c r="M28" i="16"/>
  <c r="T27" i="16"/>
  <c r="S27" i="16"/>
  <c r="R27" i="16"/>
  <c r="Q27" i="16"/>
  <c r="P27" i="16"/>
  <c r="O27" i="16"/>
  <c r="N27" i="16"/>
  <c r="M27" i="16"/>
  <c r="T26" i="16"/>
  <c r="S26" i="16"/>
  <c r="R26" i="16"/>
  <c r="Q26" i="16"/>
  <c r="P26" i="16"/>
  <c r="O26" i="16"/>
  <c r="N26" i="16"/>
  <c r="M26" i="16"/>
  <c r="T25" i="16"/>
  <c r="S25" i="16"/>
  <c r="R25" i="16"/>
  <c r="Q25" i="16"/>
  <c r="P25" i="16"/>
  <c r="O25" i="16"/>
  <c r="N25" i="16"/>
  <c r="M25" i="16"/>
  <c r="T24" i="16"/>
  <c r="S24" i="16"/>
  <c r="R24" i="16"/>
  <c r="Q24" i="16"/>
  <c r="P24" i="16"/>
  <c r="O24" i="16"/>
  <c r="N24" i="16"/>
  <c r="M24" i="16"/>
  <c r="T23" i="16"/>
  <c r="S23" i="16"/>
  <c r="R23" i="16"/>
  <c r="Q23" i="16"/>
  <c r="P23" i="16"/>
  <c r="O23" i="16"/>
  <c r="N23" i="16"/>
  <c r="M23" i="16"/>
  <c r="T22" i="16"/>
  <c r="S22" i="16"/>
  <c r="R22" i="16"/>
  <c r="Q22" i="16"/>
  <c r="P22" i="16"/>
  <c r="O22" i="16"/>
  <c r="N22" i="16"/>
  <c r="M22" i="16"/>
  <c r="T21" i="16"/>
  <c r="S21" i="16"/>
  <c r="R21" i="16"/>
  <c r="Q21" i="16"/>
  <c r="P21" i="16"/>
  <c r="O21" i="16"/>
  <c r="N21" i="16"/>
  <c r="M21" i="16"/>
  <c r="T20" i="16"/>
  <c r="S20" i="16"/>
  <c r="R20" i="16"/>
  <c r="Q20" i="16"/>
  <c r="P20" i="16"/>
  <c r="O20" i="16"/>
  <c r="N20" i="16"/>
  <c r="M20" i="16"/>
  <c r="T19" i="16"/>
  <c r="S19" i="16"/>
  <c r="R19" i="16"/>
  <c r="Q19" i="16"/>
  <c r="P19" i="16"/>
  <c r="O19" i="16"/>
  <c r="N19" i="16"/>
  <c r="M19" i="16"/>
  <c r="T18" i="16"/>
  <c r="S18" i="16"/>
  <c r="R18" i="16"/>
  <c r="Q18" i="16"/>
  <c r="P18" i="16"/>
  <c r="O18" i="16"/>
  <c r="N18" i="16"/>
  <c r="M18" i="16"/>
  <c r="T17" i="16"/>
  <c r="S17" i="16"/>
  <c r="R17" i="16"/>
  <c r="Q17" i="16"/>
  <c r="P17" i="16"/>
  <c r="O17" i="16"/>
  <c r="N17" i="16"/>
  <c r="M17" i="16"/>
  <c r="T9" i="16"/>
  <c r="S9" i="16"/>
  <c r="R9" i="16"/>
  <c r="Q9" i="16"/>
  <c r="P9" i="16"/>
  <c r="O9" i="16"/>
  <c r="N9" i="16"/>
  <c r="M9" i="16"/>
  <c r="T8" i="16"/>
  <c r="S8" i="16"/>
  <c r="R8" i="16"/>
  <c r="Q8" i="16"/>
  <c r="P8" i="16"/>
  <c r="O8" i="16"/>
  <c r="N8" i="16"/>
  <c r="M8" i="16"/>
  <c r="T4" i="16"/>
  <c r="S4" i="16"/>
  <c r="R4" i="16"/>
  <c r="Q4" i="16"/>
  <c r="P4" i="16"/>
  <c r="O4" i="16"/>
  <c r="N4" i="16"/>
  <c r="M4" i="16"/>
  <c r="T3" i="16"/>
  <c r="S3" i="16"/>
  <c r="R3" i="16"/>
  <c r="Q3" i="16"/>
  <c r="Q48" i="16" s="1"/>
  <c r="P3" i="16"/>
  <c r="O3" i="16"/>
  <c r="N3" i="16"/>
  <c r="M3" i="16"/>
  <c r="M48" i="16" s="1"/>
  <c r="L47" i="16"/>
  <c r="L46" i="16"/>
  <c r="L45" i="16"/>
  <c r="L44" i="16"/>
  <c r="L43" i="16"/>
  <c r="L42" i="16"/>
  <c r="L41" i="16"/>
  <c r="L40" i="16"/>
  <c r="L39" i="16"/>
  <c r="L38" i="16"/>
  <c r="L37" i="16"/>
  <c r="L36" i="16"/>
  <c r="L35" i="16"/>
  <c r="L34" i="16"/>
  <c r="L33" i="16"/>
  <c r="L32" i="16"/>
  <c r="L31" i="16"/>
  <c r="L30" i="16"/>
  <c r="L29" i="16"/>
  <c r="L28" i="16"/>
  <c r="L27" i="16"/>
  <c r="L26" i="16"/>
  <c r="L25" i="16"/>
  <c r="L24" i="16"/>
  <c r="L23" i="16"/>
  <c r="L22" i="16"/>
  <c r="L21" i="16"/>
  <c r="L20" i="16"/>
  <c r="L19" i="16"/>
  <c r="L18" i="16"/>
  <c r="L17" i="16"/>
  <c r="L9" i="16"/>
  <c r="L8" i="16"/>
  <c r="L3" i="16"/>
  <c r="Y58" i="11"/>
  <c r="Y57" i="11"/>
  <c r="Y56" i="11"/>
  <c r="Y47" i="11"/>
  <c r="Y46" i="11"/>
  <c r="Y45" i="11"/>
  <c r="X52" i="11"/>
  <c r="X51" i="11"/>
  <c r="X40" i="11"/>
  <c r="X39" i="11"/>
  <c r="X38" i="11"/>
  <c r="X37" i="11"/>
  <c r="X34" i="11"/>
  <c r="X33" i="11"/>
  <c r="X32" i="11"/>
  <c r="X31" i="11"/>
  <c r="X19" i="11"/>
  <c r="X18" i="11"/>
  <c r="V18" i="11"/>
  <c r="V52" i="11"/>
  <c r="V51" i="11"/>
  <c r="V40" i="11"/>
  <c r="V39" i="11"/>
  <c r="V38" i="11"/>
  <c r="V37" i="11"/>
  <c r="V34" i="11"/>
  <c r="V33" i="11"/>
  <c r="V32" i="11"/>
  <c r="V31" i="11"/>
  <c r="V19" i="11"/>
  <c r="U52" i="11"/>
  <c r="U40" i="11"/>
  <c r="U39" i="11"/>
  <c r="U38" i="11"/>
  <c r="U37" i="11"/>
  <c r="U34" i="11"/>
  <c r="U32" i="11"/>
  <c r="U19" i="11"/>
  <c r="U18" i="11"/>
  <c r="S18" i="11"/>
  <c r="S52" i="11"/>
  <c r="S51" i="11"/>
  <c r="S40" i="11"/>
  <c r="S39" i="11"/>
  <c r="S38" i="11"/>
  <c r="S37" i="11"/>
  <c r="S34" i="11"/>
  <c r="S33" i="11"/>
  <c r="S32" i="11"/>
  <c r="S31" i="11"/>
  <c r="S19" i="11"/>
  <c r="P52" i="11"/>
  <c r="P51" i="11"/>
  <c r="P40" i="11"/>
  <c r="P39" i="11"/>
  <c r="P38" i="11"/>
  <c r="P37" i="11"/>
  <c r="P33" i="11"/>
  <c r="P31" i="11"/>
  <c r="P19" i="11"/>
  <c r="W46" i="41"/>
  <c r="W45" i="41"/>
  <c r="W44" i="41"/>
  <c r="W43" i="41"/>
  <c r="W42" i="41"/>
  <c r="W41" i="41"/>
  <c r="W40" i="41"/>
  <c r="W39" i="41"/>
  <c r="W38" i="41"/>
  <c r="W37" i="41"/>
  <c r="W34" i="41"/>
  <c r="W33" i="41"/>
  <c r="W32" i="41"/>
  <c r="W29" i="41"/>
  <c r="W28" i="41"/>
  <c r="W27" i="41"/>
  <c r="W26" i="41"/>
  <c r="W25" i="41"/>
  <c r="W24" i="41"/>
  <c r="W23" i="41"/>
  <c r="W22" i="41"/>
  <c r="W21" i="41"/>
  <c r="W20" i="41"/>
  <c r="W19" i="41"/>
  <c r="W18" i="41"/>
  <c r="W17" i="41"/>
  <c r="W16" i="41"/>
  <c r="W15" i="41"/>
  <c r="W14" i="41"/>
  <c r="W13" i="41"/>
  <c r="W12" i="41"/>
  <c r="W11" i="41"/>
  <c r="W7" i="41"/>
  <c r="W6" i="41"/>
  <c r="W5" i="41"/>
  <c r="W4" i="41"/>
  <c r="V4" i="41"/>
  <c r="V46" i="41"/>
  <c r="V45" i="41"/>
  <c r="V44" i="41"/>
  <c r="V43" i="41"/>
  <c r="V42" i="41"/>
  <c r="V41" i="41"/>
  <c r="V40" i="41"/>
  <c r="V39" i="41"/>
  <c r="V38" i="41"/>
  <c r="V37" i="41"/>
  <c r="V34" i="41"/>
  <c r="V33" i="41"/>
  <c r="V32" i="41"/>
  <c r="V29" i="41"/>
  <c r="V28" i="41"/>
  <c r="V27" i="41"/>
  <c r="V26" i="41"/>
  <c r="V25" i="41"/>
  <c r="V24" i="41"/>
  <c r="V23" i="41"/>
  <c r="V22" i="41"/>
  <c r="V21" i="41"/>
  <c r="V20" i="41"/>
  <c r="V19" i="41"/>
  <c r="V18" i="41"/>
  <c r="V17" i="41"/>
  <c r="V16" i="41"/>
  <c r="V15" i="41"/>
  <c r="V14" i="41"/>
  <c r="V13" i="41"/>
  <c r="V12" i="41"/>
  <c r="V11" i="41"/>
  <c r="V7" i="41"/>
  <c r="V6" i="41"/>
  <c r="V5" i="41"/>
  <c r="U4" i="41"/>
  <c r="U46" i="41"/>
  <c r="U45" i="41"/>
  <c r="U44" i="41"/>
  <c r="U43" i="41"/>
  <c r="U42" i="41"/>
  <c r="U41" i="41"/>
  <c r="U40" i="41"/>
  <c r="U39" i="41"/>
  <c r="U38" i="41"/>
  <c r="U37" i="41"/>
  <c r="U34" i="41"/>
  <c r="U33" i="41"/>
  <c r="U32" i="41"/>
  <c r="U29" i="41"/>
  <c r="U28" i="41"/>
  <c r="U27" i="41"/>
  <c r="U26" i="41"/>
  <c r="U25" i="41"/>
  <c r="U24" i="41"/>
  <c r="U23" i="41"/>
  <c r="U22" i="41"/>
  <c r="U21" i="41"/>
  <c r="U20" i="41"/>
  <c r="U19" i="41"/>
  <c r="U18" i="41"/>
  <c r="U17" i="41"/>
  <c r="U16" i="41"/>
  <c r="U15" i="41"/>
  <c r="U14" i="41"/>
  <c r="U13" i="41"/>
  <c r="U12" i="41"/>
  <c r="U11" i="41"/>
  <c r="U7" i="41"/>
  <c r="U6" i="41"/>
  <c r="U5" i="41"/>
  <c r="T4" i="41"/>
  <c r="T46" i="41"/>
  <c r="T45" i="41"/>
  <c r="T44" i="41"/>
  <c r="T43" i="41"/>
  <c r="T42" i="41"/>
  <c r="T41" i="41"/>
  <c r="T40" i="41"/>
  <c r="T39" i="41"/>
  <c r="T38" i="41"/>
  <c r="T37" i="41"/>
  <c r="T34" i="41"/>
  <c r="T33" i="41"/>
  <c r="T32" i="41"/>
  <c r="T29" i="41"/>
  <c r="T28" i="41"/>
  <c r="T27" i="41"/>
  <c r="T26" i="41"/>
  <c r="T25" i="41"/>
  <c r="T24" i="41"/>
  <c r="T23" i="41"/>
  <c r="T22" i="41"/>
  <c r="T21" i="41"/>
  <c r="T20" i="41"/>
  <c r="T19" i="41"/>
  <c r="T18" i="41"/>
  <c r="T17" i="41"/>
  <c r="T16" i="41"/>
  <c r="T15" i="41"/>
  <c r="T14" i="41"/>
  <c r="T13" i="41"/>
  <c r="T12" i="41"/>
  <c r="T11" i="41"/>
  <c r="T7" i="41"/>
  <c r="T6" i="41"/>
  <c r="T5" i="41"/>
  <c r="S46" i="41"/>
  <c r="S45" i="41"/>
  <c r="S44" i="41"/>
  <c r="S43" i="41"/>
  <c r="S42" i="41"/>
  <c r="S41" i="41"/>
  <c r="S40" i="41"/>
  <c r="S39" i="41"/>
  <c r="S38" i="41"/>
  <c r="S37" i="41"/>
  <c r="S34" i="41"/>
  <c r="S33" i="41"/>
  <c r="S32" i="41"/>
  <c r="S29" i="41"/>
  <c r="S28" i="41"/>
  <c r="S27" i="41"/>
  <c r="S26" i="41"/>
  <c r="S25" i="41"/>
  <c r="S24" i="41"/>
  <c r="S23" i="41"/>
  <c r="S22" i="41"/>
  <c r="S21" i="41"/>
  <c r="S20" i="41"/>
  <c r="S19" i="41"/>
  <c r="S18" i="41"/>
  <c r="S17" i="41"/>
  <c r="S16" i="41"/>
  <c r="S15" i="41"/>
  <c r="S14" i="41"/>
  <c r="S13" i="41"/>
  <c r="S12" i="41"/>
  <c r="S11" i="41"/>
  <c r="S7" i="41"/>
  <c r="S6" i="41"/>
  <c r="S5" i="41"/>
  <c r="S4" i="41"/>
  <c r="R4" i="41"/>
  <c r="R46" i="41"/>
  <c r="R45" i="41"/>
  <c r="R44" i="41"/>
  <c r="R43" i="41"/>
  <c r="R42" i="41"/>
  <c r="R41" i="41"/>
  <c r="R40" i="41"/>
  <c r="R39" i="41"/>
  <c r="R38" i="41"/>
  <c r="R37" i="41"/>
  <c r="R34" i="41"/>
  <c r="R33" i="41"/>
  <c r="R32" i="41"/>
  <c r="R29" i="41"/>
  <c r="R28" i="41"/>
  <c r="R27" i="41"/>
  <c r="R26" i="41"/>
  <c r="R25" i="41"/>
  <c r="R24" i="41"/>
  <c r="R23" i="41"/>
  <c r="R22" i="41"/>
  <c r="R21" i="41"/>
  <c r="R20" i="41"/>
  <c r="R19" i="41"/>
  <c r="R18" i="41"/>
  <c r="R17" i="41"/>
  <c r="R16" i="41"/>
  <c r="R15" i="41"/>
  <c r="R14" i="41"/>
  <c r="R13" i="41"/>
  <c r="R12" i="41"/>
  <c r="R11" i="41"/>
  <c r="R7" i="41"/>
  <c r="R6" i="41"/>
  <c r="R5" i="41"/>
  <c r="Q4" i="41"/>
  <c r="Q46" i="41"/>
  <c r="Q45" i="41"/>
  <c r="Q44" i="41"/>
  <c r="Q43" i="41"/>
  <c r="Q42" i="41"/>
  <c r="Q41" i="41"/>
  <c r="Q40" i="41"/>
  <c r="Q39" i="41"/>
  <c r="Q38" i="41"/>
  <c r="Q37" i="41"/>
  <c r="Q34" i="41"/>
  <c r="Q33" i="41"/>
  <c r="Q32" i="41"/>
  <c r="Q29" i="41"/>
  <c r="Q28" i="41"/>
  <c r="Q27" i="41"/>
  <c r="Q26" i="41"/>
  <c r="Q25" i="41"/>
  <c r="Q24" i="41"/>
  <c r="Q23" i="41"/>
  <c r="Q22" i="41"/>
  <c r="Q21" i="41"/>
  <c r="Q20" i="41"/>
  <c r="Q19" i="41"/>
  <c r="Q18" i="41"/>
  <c r="Q17" i="41"/>
  <c r="Q16" i="41"/>
  <c r="Q15" i="41"/>
  <c r="Q14" i="41"/>
  <c r="Q13" i="41"/>
  <c r="Q12" i="41"/>
  <c r="Q11" i="41"/>
  <c r="Q7" i="41"/>
  <c r="Q6" i="41"/>
  <c r="Q5" i="41"/>
  <c r="P4" i="41"/>
  <c r="P46" i="41"/>
  <c r="P45" i="41"/>
  <c r="P44" i="41"/>
  <c r="P43" i="41"/>
  <c r="P42" i="41"/>
  <c r="P41" i="41"/>
  <c r="P40" i="41"/>
  <c r="P39" i="41"/>
  <c r="P38" i="41"/>
  <c r="P37" i="41"/>
  <c r="P34" i="41"/>
  <c r="P33" i="41"/>
  <c r="P29" i="41"/>
  <c r="P28" i="41"/>
  <c r="P27" i="41"/>
  <c r="P26" i="41"/>
  <c r="P25" i="41"/>
  <c r="P24" i="41"/>
  <c r="P23" i="41"/>
  <c r="P22" i="41"/>
  <c r="P21" i="41"/>
  <c r="P20" i="41"/>
  <c r="P19" i="41"/>
  <c r="P18" i="41"/>
  <c r="P17" i="41"/>
  <c r="P16" i="41"/>
  <c r="P15" i="41"/>
  <c r="P14" i="41"/>
  <c r="P13" i="41"/>
  <c r="P12" i="41"/>
  <c r="P11" i="41"/>
  <c r="P7" i="41"/>
  <c r="P6" i="41"/>
  <c r="P5" i="41"/>
  <c r="O46" i="41"/>
  <c r="O45" i="41"/>
  <c r="O43" i="41"/>
  <c r="O42" i="41"/>
  <c r="O41" i="41"/>
  <c r="O40" i="41"/>
  <c r="O39" i="41"/>
  <c r="O38" i="41"/>
  <c r="O37" i="41"/>
  <c r="O34" i="41"/>
  <c r="O33" i="41"/>
  <c r="O32" i="41"/>
  <c r="O29" i="41"/>
  <c r="O28" i="41"/>
  <c r="O27" i="41"/>
  <c r="O26" i="41"/>
  <c r="O25" i="41"/>
  <c r="O24" i="41"/>
  <c r="O23" i="41"/>
  <c r="O22" i="41"/>
  <c r="O21" i="41"/>
  <c r="O20" i="41"/>
  <c r="O19" i="41"/>
  <c r="O18" i="41"/>
  <c r="O17" i="41"/>
  <c r="O16" i="41"/>
  <c r="O15" i="41"/>
  <c r="O14" i="41"/>
  <c r="O13" i="41"/>
  <c r="O12" i="41"/>
  <c r="O11" i="41"/>
  <c r="O7" i="41"/>
  <c r="O6" i="41"/>
  <c r="O5" i="41"/>
  <c r="O4" i="41"/>
  <c r="Q52" i="16" l="1"/>
  <c r="I25" i="48"/>
  <c r="M52" i="16"/>
  <c r="E25" i="48"/>
  <c r="L48" i="16"/>
  <c r="S48" i="16"/>
  <c r="S52" i="16" s="1"/>
  <c r="P48" i="16"/>
  <c r="R48" i="16"/>
  <c r="R52" i="16" s="1"/>
  <c r="T48" i="16"/>
  <c r="T52" i="16" s="1"/>
  <c r="N48" i="16"/>
  <c r="P28" i="12"/>
  <c r="X59" i="11"/>
  <c r="X62" i="11" s="1"/>
  <c r="Y59" i="11"/>
  <c r="S59" i="11"/>
  <c r="S62" i="11" s="1"/>
  <c r="T47" i="41"/>
  <c r="S28" i="12"/>
  <c r="O48" i="16"/>
  <c r="W47" i="41"/>
  <c r="S47" i="41"/>
  <c r="S50" i="41" s="1"/>
  <c r="R47" i="41"/>
  <c r="P47" i="41"/>
  <c r="Q47" i="41"/>
  <c r="U47" i="41"/>
  <c r="V47" i="41"/>
  <c r="V50" i="41" s="1"/>
  <c r="V59" i="11"/>
  <c r="V62" i="11" s="1"/>
  <c r="F90" i="13"/>
  <c r="F12" i="28"/>
  <c r="P12" i="28" s="1"/>
  <c r="F9" i="28"/>
  <c r="P9" i="28" s="1"/>
  <c r="F8" i="28"/>
  <c r="P8" i="28" s="1"/>
  <c r="F7" i="28"/>
  <c r="P7" i="28" s="1"/>
  <c r="F6" i="28"/>
  <c r="P6" i="28" s="1"/>
  <c r="F5" i="28"/>
  <c r="P5" i="28" s="1"/>
  <c r="F4" i="28"/>
  <c r="P4" i="28" s="1"/>
  <c r="D41" i="48"/>
  <c r="G60" i="13"/>
  <c r="G48" i="13"/>
  <c r="G39" i="13"/>
  <c r="G37" i="13"/>
  <c r="G35" i="13"/>
  <c r="G36" i="13"/>
  <c r="J15" i="15"/>
  <c r="J18" i="15" s="1"/>
  <c r="S29" i="12" l="1"/>
  <c r="L26" i="48"/>
  <c r="P29" i="12"/>
  <c r="D26" i="48"/>
  <c r="L52" i="16"/>
  <c r="D25" i="48"/>
  <c r="O52" i="16"/>
  <c r="G25" i="48"/>
  <c r="P52" i="16"/>
  <c r="H25" i="48"/>
  <c r="N52" i="16"/>
  <c r="F25" i="48"/>
  <c r="Y62" i="11"/>
  <c r="M23" i="48"/>
  <c r="R50" i="41"/>
  <c r="G23" i="48"/>
  <c r="T50" i="41"/>
  <c r="W50" i="41"/>
  <c r="L23" i="48"/>
  <c r="U50" i="41"/>
  <c r="J23" i="48"/>
  <c r="Q50" i="41"/>
  <c r="F23" i="48"/>
  <c r="P50" i="41"/>
  <c r="E23" i="48"/>
  <c r="P13" i="28"/>
  <c r="M27" i="48" s="1"/>
  <c r="F89" i="13"/>
  <c r="D40" i="48"/>
  <c r="D5" i="48"/>
  <c r="L53" i="16" l="1"/>
  <c r="G82" i="13"/>
  <c r="D32" i="48" s="1"/>
  <c r="I72" i="13" l="1"/>
  <c r="N72" i="13"/>
  <c r="N73" i="13" s="1"/>
  <c r="M72" i="13"/>
  <c r="M73" i="13" s="1"/>
  <c r="L72" i="13"/>
  <c r="F48" i="11"/>
  <c r="F41" i="11"/>
  <c r="L73" i="13" l="1"/>
  <c r="O73" i="13" s="1"/>
  <c r="G81" i="13" l="1"/>
  <c r="D30" i="48" s="1"/>
  <c r="F27" i="11"/>
  <c r="F20" i="11"/>
  <c r="C13" i="28" l="1"/>
  <c r="I16" i="12"/>
  <c r="I28" i="12"/>
  <c r="H10" i="13" l="1"/>
  <c r="H24" i="13" l="1"/>
  <c r="G33" i="13" s="1"/>
  <c r="I8" i="12"/>
  <c r="I30" i="12" s="1"/>
  <c r="H17" i="13"/>
  <c r="G54" i="13" s="1"/>
  <c r="E13" i="11"/>
  <c r="G44" i="41" s="1"/>
  <c r="G47" i="41" s="1"/>
  <c r="G49" i="41" s="1"/>
  <c r="C13" i="11"/>
  <c r="F51" i="11" l="1"/>
  <c r="G42" i="13"/>
  <c r="G40" i="13"/>
  <c r="G44" i="13"/>
  <c r="F31" i="11"/>
  <c r="G38" i="13"/>
  <c r="Q14" i="12" s="1"/>
  <c r="Q5" i="12"/>
  <c r="I33" i="12"/>
  <c r="O44" i="41"/>
  <c r="O47" i="41" s="1"/>
  <c r="X47" i="41" s="1"/>
  <c r="D7" i="48"/>
  <c r="O50" i="41" l="1"/>
  <c r="O51" i="41" s="1"/>
  <c r="F87" i="13"/>
  <c r="D38" i="48"/>
  <c r="Q28" i="12"/>
  <c r="I26" i="48" s="1"/>
  <c r="U31" i="11"/>
  <c r="F32" i="11"/>
  <c r="F33" i="11" s="1"/>
  <c r="U51" i="11"/>
  <c r="F57" i="11"/>
  <c r="R21" i="12"/>
  <c r="R12" i="12"/>
  <c r="I26" i="13"/>
  <c r="Q29" i="12" l="1"/>
  <c r="R28" i="12"/>
  <c r="P32" i="11"/>
  <c r="R29" i="12" l="1"/>
  <c r="P30" i="12" s="1"/>
  <c r="K26" i="48"/>
  <c r="U33" i="11"/>
  <c r="U59" i="11" s="1"/>
  <c r="I23" i="48" s="1"/>
  <c r="F34" i="11"/>
  <c r="U62" i="11" l="1"/>
  <c r="G61" i="13"/>
  <c r="G50" i="13"/>
  <c r="P34" i="11"/>
  <c r="P59" i="11" s="1"/>
  <c r="P62" i="11" l="1"/>
  <c r="P63" i="11" s="1"/>
  <c r="G80" i="13" s="1"/>
  <c r="D28" i="48" s="1"/>
  <c r="D23" i="48"/>
  <c r="D13" i="48"/>
  <c r="H83" i="13" l="1"/>
  <c r="G55" i="13" s="1"/>
  <c r="G56" i="13" l="1"/>
  <c r="G96" i="13"/>
  <c r="D34" i="48"/>
  <c r="D48" i="48" s="1"/>
  <c r="H63" i="13" l="1"/>
  <c r="D15" i="48" s="1"/>
  <c r="D12" i="48"/>
  <c r="G49" i="13"/>
  <c r="F88" i="13" l="1"/>
  <c r="F91" i="13" s="1"/>
  <c r="D43" i="48" s="1"/>
  <c r="D8" i="48"/>
  <c r="H52" i="13"/>
  <c r="D39" i="48"/>
  <c r="I65" i="13" l="1"/>
  <c r="G95" i="13"/>
  <c r="G97" i="13"/>
  <c r="D10" i="48"/>
  <c r="G100" i="13" l="1"/>
  <c r="D17" i="48"/>
  <c r="G99" i="13"/>
  <c r="G98" i="13"/>
  <c r="D50" i="48"/>
  <c r="D47" i="48"/>
  <c r="D51" i="48" l="1"/>
  <c r="D52" i="48"/>
  <c r="D49" i="48"/>
</calcChain>
</file>

<file path=xl/sharedStrings.xml><?xml version="1.0" encoding="utf-8"?>
<sst xmlns="http://schemas.openxmlformats.org/spreadsheetml/2006/main" count="874" uniqueCount="740">
  <si>
    <t>Instructions pour remplir ce gabarit - calcul de suffisance du capital</t>
  </si>
  <si>
    <t>SOMMAIRE DE L’ACTIF PONDÉRÉ EN FONCTION DU RISQUE ET DES RATIOS DE CAPITAL</t>
  </si>
  <si>
    <t>A</t>
  </si>
  <si>
    <t>Éléments du capital réglementaire</t>
  </si>
  <si>
    <t>Bénéfices non répartis</t>
  </si>
  <si>
    <t>◄ E25</t>
  </si>
  <si>
    <t>Capital brut de catégorie 1</t>
  </si>
  <si>
    <t>◄ E28</t>
  </si>
  <si>
    <t>Soustraire : Déductions applicables au capital de catégorie 1</t>
  </si>
  <si>
    <t>◄ Somme de RW01.1 à RW05.7</t>
  </si>
  <si>
    <t>Capital net de catégorie 1</t>
  </si>
  <si>
    <t>◄ RW06</t>
  </si>
  <si>
    <t>Capital brut de catégorie 2</t>
  </si>
  <si>
    <t>◄ RW07</t>
  </si>
  <si>
    <t>Soustraire : Déductions applicables au capital de catégorie 2</t>
  </si>
  <si>
    <t>◄ RW09.2 + RW09.3 - RW09.1</t>
  </si>
  <si>
    <t>Capital net de catégorie 2</t>
  </si>
  <si>
    <t>◄ RW10</t>
  </si>
  <si>
    <t>Total du capital réglementaire</t>
  </si>
  <si>
    <t>◄ RW12</t>
  </si>
  <si>
    <t>B</t>
  </si>
  <si>
    <t>Sommaire de l’actif pondéré en fonction du risque</t>
  </si>
  <si>
    <t>Type d’actif</t>
  </si>
  <si>
    <t>Pondération en fonction du risque applicable</t>
  </si>
  <si>
    <t>Calculs de pondération du risque par caisse</t>
  </si>
  <si>
    <t>Encaisse et placements</t>
  </si>
  <si>
    <t>Prêts</t>
  </si>
  <si>
    <t>Autres éléments de l’actif (notamment actifs incorporels et immobilisations)</t>
  </si>
  <si>
    <t>Hors bilan</t>
  </si>
  <si>
    <t>Total de l'actif pondéré en fonction du risque</t>
  </si>
  <si>
    <t>◄ RW18</t>
  </si>
  <si>
    <t>Risque opérationnel : valeur d’équivalence pondérée en fonction du risque</t>
  </si>
  <si>
    <t>◄ RW19</t>
  </si>
  <si>
    <t>Risque de taux d’intérêt : valeur d’équivalence pondérée en fonction du risque</t>
  </si>
  <si>
    <t>◄ RW20</t>
  </si>
  <si>
    <t>Total des valeurs d’équivalence pondérées en fonction du risque</t>
  </si>
  <si>
    <t>◄ RW21</t>
  </si>
  <si>
    <t>C</t>
  </si>
  <si>
    <t>Actif net</t>
  </si>
  <si>
    <t>Total de l’actif</t>
  </si>
  <si>
    <t>◄ A97</t>
  </si>
  <si>
    <t>Soustraire : Déductions de la section 5(5)</t>
  </si>
  <si>
    <t>Ajouter : Actif hors bilan</t>
  </si>
  <si>
    <t>◄ (N01+N02+0.50(N03+N04)+0.20*(N05+N06)+N08.2</t>
  </si>
  <si>
    <t>Soustraire : Prêts du Programme de crédit aux entreprises</t>
  </si>
  <si>
    <t>◄ CL401</t>
  </si>
  <si>
    <t>◄ RW25</t>
  </si>
  <si>
    <t>D</t>
  </si>
  <si>
    <t>Ratios du capital</t>
  </si>
  <si>
    <t>Minimum</t>
  </si>
  <si>
    <t>Ratio du capital de catégorie 1 consolidé</t>
  </si>
  <si>
    <t>◄ RW27.3</t>
  </si>
  <si>
    <t>Ratio entre les bénéfices non répartis et le capital pondérés en fonction du risque consolidé (%)</t>
  </si>
  <si>
    <t>◄ RW27.4</t>
  </si>
  <si>
    <t>Ratio du capital total consolidé</t>
  </si>
  <si>
    <t>◄ RW22</t>
  </si>
  <si>
    <t>Ratio du tampon pour la conservation du capital consolidé</t>
  </si>
  <si>
    <t>Ratio du capital de supervision total consolidé</t>
  </si>
  <si>
    <t>Ratio de levier financier consolidé</t>
  </si>
  <si>
    <t>◄ RW27</t>
  </si>
  <si>
    <t>&lt;- Cellules à remplir par la caisse</t>
  </si>
  <si>
    <t>Encaisse et dépôts</t>
  </si>
  <si>
    <t>Montant</t>
  </si>
  <si>
    <t>Pondération en fonction du risque</t>
  </si>
  <si>
    <t>Référence à la règle</t>
  </si>
  <si>
    <t>Encaisse</t>
  </si>
  <si>
    <r>
      <rPr>
        <sz val="8"/>
        <rFont val="Arial"/>
        <family val="2"/>
      </rPr>
      <t xml:space="preserve">A01 </t>
    </r>
    <r>
      <rPr>
        <sz val="8"/>
        <color rgb="FF000000"/>
        <rFont val="Courier New"/>
        <family val="3"/>
      </rPr>
      <t>►</t>
    </r>
    <r>
      <rPr>
        <sz val="8"/>
        <color rgb="FF000000"/>
        <rFont val="Courier New"/>
        <family val="3"/>
      </rPr>
      <t xml:space="preserve">  </t>
    </r>
  </si>
  <si>
    <t>11(2), Tableau 2, a</t>
  </si>
  <si>
    <t>Dépôts détenus d'auprès d'une fédération, Central 1 Credit Union, Association canadienne des coopératives financières (ACCF), Fédération des caisses Desjardins du Québec (FCDQ) ou Caisse centrale Desjardins (CCD).</t>
  </si>
  <si>
    <r>
      <rPr>
        <sz val="8"/>
        <rFont val="Arial"/>
        <family val="2"/>
      </rPr>
      <t xml:space="preserve">A03 </t>
    </r>
    <r>
      <rPr>
        <sz val="8"/>
        <color rgb="FF000000"/>
        <rFont val="Courier New"/>
        <family val="3"/>
      </rPr>
      <t>►</t>
    </r>
    <r>
      <rPr>
        <sz val="8"/>
        <color rgb="FF000000"/>
        <rFont val="Courier New"/>
        <family val="3"/>
      </rPr>
      <t xml:space="preserve">  </t>
    </r>
  </si>
  <si>
    <t>11(2), Tableau 2, w</t>
  </si>
  <si>
    <t>Dépôts détenus d'auprès d'un établissement de dépôt du Canada (p. ex. banque ou société de fiducie)</t>
  </si>
  <si>
    <r>
      <rPr>
        <sz val="8"/>
        <rFont val="Arial"/>
        <family val="2"/>
      </rPr>
      <t xml:space="preserve">A05 </t>
    </r>
    <r>
      <rPr>
        <sz val="8"/>
        <color rgb="FF000000"/>
        <rFont val="Courier New"/>
        <family val="3"/>
      </rPr>
      <t>►</t>
    </r>
    <r>
      <rPr>
        <sz val="8"/>
        <color rgb="FF000000"/>
        <rFont val="Courier New"/>
        <family val="3"/>
      </rPr>
      <t xml:space="preserve">  </t>
    </r>
  </si>
  <si>
    <t>11(2), Tableau 2, u</t>
  </si>
  <si>
    <t>Chèques et autres effets en circulation</t>
  </si>
  <si>
    <r>
      <rPr>
        <sz val="8"/>
        <rFont val="Arial"/>
        <family val="2"/>
      </rPr>
      <t xml:space="preserve">A07 </t>
    </r>
    <r>
      <rPr>
        <sz val="8"/>
        <color rgb="FF000000"/>
        <rFont val="Courier New"/>
        <family val="3"/>
      </rPr>
      <t>►</t>
    </r>
    <r>
      <rPr>
        <sz val="8"/>
        <color rgb="FF000000"/>
        <rFont val="Courier New"/>
        <family val="3"/>
      </rPr>
      <t xml:space="preserve">  </t>
    </r>
  </si>
  <si>
    <t>11(2), Tableau 2, o</t>
  </si>
  <si>
    <t>Total de l'encaisse et des dépôts</t>
  </si>
  <si>
    <r>
      <rPr>
        <b/>
        <sz val="8"/>
        <color theme="0"/>
        <rFont val="Arial"/>
        <family val="2"/>
      </rPr>
      <t xml:space="preserve">A09 </t>
    </r>
    <r>
      <rPr>
        <b/>
        <sz val="8"/>
        <color theme="0"/>
        <rFont val="Courier New"/>
        <family val="3"/>
      </rPr>
      <t>►</t>
    </r>
  </si>
  <si>
    <t>Placements</t>
  </si>
  <si>
    <t>Titres émis par le gouvernement fédéral (ou un organisme du gouvernement fédéral)</t>
  </si>
  <si>
    <r>
      <rPr>
        <sz val="8"/>
        <rFont val="Arial"/>
        <family val="2"/>
      </rPr>
      <t xml:space="preserve">A10 </t>
    </r>
    <r>
      <rPr>
        <sz val="8"/>
        <color rgb="FF000000"/>
        <rFont val="Courier New"/>
        <family val="3"/>
      </rPr>
      <t>►</t>
    </r>
    <r>
      <rPr>
        <sz val="8"/>
        <color rgb="FF000000"/>
        <rFont val="Courier New"/>
        <family val="3"/>
      </rPr>
      <t xml:space="preserve">  </t>
    </r>
  </si>
  <si>
    <t>11(2), Tableau 2, b</t>
  </si>
  <si>
    <t>Titres émis par le gouvernement de l'Ontario (ou un organisme du gouvernement de l’Ontario)</t>
  </si>
  <si>
    <r>
      <rPr>
        <sz val="8"/>
        <rFont val="Arial"/>
        <family val="2"/>
      </rPr>
      <t xml:space="preserve">A12 </t>
    </r>
    <r>
      <rPr>
        <sz val="8"/>
        <color rgb="FF000000"/>
        <rFont val="Courier New"/>
        <family val="3"/>
      </rPr>
      <t>►</t>
    </r>
    <r>
      <rPr>
        <sz val="8"/>
        <color rgb="FF000000"/>
        <rFont val="Courier New"/>
        <family val="3"/>
      </rPr>
      <t xml:space="preserve">  </t>
    </r>
  </si>
  <si>
    <t>11(2), Tableau 2, c</t>
  </si>
  <si>
    <t>Titres émis par un autre gouvernement provincial (ou un organisme d’un gouvernement provincial) ayant une note entre AAA et A</t>
  </si>
  <si>
    <r>
      <rPr>
        <sz val="8"/>
        <rFont val="Arial"/>
        <family val="2"/>
      </rPr>
      <t xml:space="preserve">A12.1 </t>
    </r>
    <r>
      <rPr>
        <sz val="8"/>
        <color rgb="FF000000"/>
        <rFont val="Courier New"/>
        <family val="3"/>
      </rPr>
      <t>►</t>
    </r>
    <r>
      <rPr>
        <sz val="8"/>
        <color rgb="FF000000"/>
        <rFont val="Courier New"/>
        <family val="3"/>
      </rPr>
      <t xml:space="preserve">  </t>
    </r>
  </si>
  <si>
    <t>11(2), Tableau 2, d</t>
  </si>
  <si>
    <t>Titres émis par un autre gouvernement provincial (ou un organisme d’un gouvernement provincial) ayant une note entre A- et BBB</t>
  </si>
  <si>
    <r>
      <rPr>
        <sz val="8"/>
        <rFont val="Arial"/>
        <family val="2"/>
      </rPr>
      <t xml:space="preserve">A12.2 </t>
    </r>
    <r>
      <rPr>
        <sz val="8"/>
        <color rgb="FF000000"/>
        <rFont val="Courier New"/>
        <family val="3"/>
      </rPr>
      <t>►</t>
    </r>
    <r>
      <rPr>
        <sz val="8"/>
        <color rgb="FF000000"/>
        <rFont val="Courier New"/>
        <family val="3"/>
      </rPr>
      <t xml:space="preserve">  </t>
    </r>
  </si>
  <si>
    <t>11(2), Tableau 2, p</t>
  </si>
  <si>
    <t>Titres émis par un autre gouvernement provincial (ou un organisme d’un gouvernement provincial) ayant une note inférieure ou égale à BBB-</t>
  </si>
  <si>
    <r>
      <rPr>
        <sz val="8"/>
        <rFont val="Arial"/>
        <family val="2"/>
      </rPr>
      <t xml:space="preserve">A12.3 </t>
    </r>
    <r>
      <rPr>
        <sz val="8"/>
        <color rgb="FF000000"/>
        <rFont val="Courier New"/>
        <family val="3"/>
      </rPr>
      <t>►</t>
    </r>
    <r>
      <rPr>
        <sz val="8"/>
        <color rgb="FF000000"/>
        <rFont val="Courier New"/>
        <family val="3"/>
      </rPr>
      <t xml:space="preserve">  </t>
    </r>
  </si>
  <si>
    <t>11(2), Tableau 2, ff</t>
  </si>
  <si>
    <t xml:space="preserve">Titres émis par BRI, FMI, BCE, CE, MSE ou FESF </t>
  </si>
  <si>
    <r>
      <rPr>
        <sz val="8"/>
        <rFont val="Arial"/>
        <family val="2"/>
      </rPr>
      <t xml:space="preserve">A12.4 </t>
    </r>
    <r>
      <rPr>
        <sz val="8"/>
        <color rgb="FF000000"/>
        <rFont val="Courier New"/>
        <family val="3"/>
      </rPr>
      <t>►</t>
    </r>
    <r>
      <rPr>
        <sz val="8"/>
        <color rgb="FF000000"/>
        <rFont val="Courier New"/>
        <family val="3"/>
      </rPr>
      <t xml:space="preserve">  </t>
    </r>
  </si>
  <si>
    <t>11(2), Tableau 2, k</t>
  </si>
  <si>
    <t>Titres émis par un État souverain ou sa banque centrale (sauf le Canada) ayant une note entre AAA et AA-</t>
  </si>
  <si>
    <r>
      <rPr>
        <sz val="8"/>
        <rFont val="Arial"/>
        <family val="2"/>
      </rPr>
      <t xml:space="preserve">A12.5 </t>
    </r>
    <r>
      <rPr>
        <sz val="8"/>
        <color rgb="FF000000"/>
        <rFont val="Courier New"/>
        <family val="3"/>
      </rPr>
      <t>►</t>
    </r>
    <r>
      <rPr>
        <sz val="8"/>
        <color rgb="FF000000"/>
        <rFont val="Courier New"/>
        <family val="3"/>
      </rPr>
      <t xml:space="preserve">  </t>
    </r>
  </si>
  <si>
    <t>11(2), Tableau 2, l</t>
  </si>
  <si>
    <t>Titres émis par un État souverain ou sa banque centrale (sauf le Canada) ayant une note entre A+ et A-</t>
  </si>
  <si>
    <r>
      <rPr>
        <sz val="8"/>
        <rFont val="Arial"/>
        <family val="2"/>
      </rPr>
      <t xml:space="preserve">A12.6 </t>
    </r>
    <r>
      <rPr>
        <sz val="8"/>
        <color rgb="FF000000"/>
        <rFont val="Courier New"/>
        <family val="3"/>
      </rPr>
      <t>►</t>
    </r>
    <r>
      <rPr>
        <sz val="8"/>
        <color rgb="FF000000"/>
        <rFont val="Courier New"/>
        <family val="3"/>
      </rPr>
      <t xml:space="preserve">  </t>
    </r>
  </si>
  <si>
    <t>11(2), Tableau 2, y</t>
  </si>
  <si>
    <t>Titres émis par un État souverain ou sa banque centrale (sauf le Canada) ayant une note entre BBB+ et BBB-</t>
  </si>
  <si>
    <r>
      <rPr>
        <sz val="8"/>
        <rFont val="Arial"/>
        <family val="2"/>
      </rPr>
      <t xml:space="preserve">A12.7 </t>
    </r>
    <r>
      <rPr>
        <sz val="8"/>
        <color rgb="FF000000"/>
        <rFont val="Courier New"/>
        <family val="3"/>
      </rPr>
      <t>►</t>
    </r>
    <r>
      <rPr>
        <sz val="8"/>
        <color rgb="FF000000"/>
        <rFont val="Courier New"/>
        <family val="3"/>
      </rPr>
      <t xml:space="preserve">  </t>
    </r>
  </si>
  <si>
    <t>11(2), Tableau 2, ii</t>
  </si>
  <si>
    <t xml:space="preserve">Titres émis par un État souverain ou sa banque centrale (sauf le Canada) ayant une note entre BB+ et B- </t>
  </si>
  <si>
    <r>
      <rPr>
        <sz val="8"/>
        <rFont val="Arial"/>
        <family val="2"/>
      </rPr>
      <t xml:space="preserve">A12.8 </t>
    </r>
    <r>
      <rPr>
        <sz val="8"/>
        <color rgb="FF000000"/>
        <rFont val="Courier New"/>
        <family val="3"/>
      </rPr>
      <t>►</t>
    </r>
    <r>
      <rPr>
        <sz val="8"/>
        <color rgb="FF000000"/>
        <rFont val="Courier New"/>
        <family val="3"/>
      </rPr>
      <t xml:space="preserve">  </t>
    </r>
  </si>
  <si>
    <t>11(2), Tableau 2,uu</t>
  </si>
  <si>
    <t>Titres émis par un État souverain ou sa banque centrale (sauf le Canada) ayant une note inférieure à B-</t>
  </si>
  <si>
    <r>
      <rPr>
        <sz val="8"/>
        <rFont val="Arial"/>
        <family val="2"/>
      </rPr>
      <t xml:space="preserve">A12.9 </t>
    </r>
    <r>
      <rPr>
        <sz val="8"/>
        <color rgb="FF000000"/>
        <rFont val="Courier New"/>
        <family val="3"/>
      </rPr>
      <t>►</t>
    </r>
    <r>
      <rPr>
        <sz val="8"/>
        <color rgb="FF000000"/>
        <rFont val="Courier New"/>
        <family val="3"/>
      </rPr>
      <t xml:space="preserve">  </t>
    </r>
  </si>
  <si>
    <t>11(2), Tableau 2,ooo</t>
  </si>
  <si>
    <t>Titres émis par une banque multilatérale de développement en particulier</t>
  </si>
  <si>
    <r>
      <rPr>
        <sz val="8"/>
        <rFont val="Arial"/>
        <family val="2"/>
      </rPr>
      <t xml:space="preserve">A12.10 </t>
    </r>
    <r>
      <rPr>
        <sz val="8"/>
        <color rgb="FF000000"/>
        <rFont val="Courier New"/>
        <family val="3"/>
      </rPr>
      <t>►</t>
    </r>
    <r>
      <rPr>
        <sz val="8"/>
        <color rgb="FF000000"/>
        <rFont val="Courier New"/>
        <family val="3"/>
      </rPr>
      <t xml:space="preserve">  </t>
    </r>
  </si>
  <si>
    <t>11(2), Tableau 2, m</t>
  </si>
  <si>
    <t>Titres émis par une banque multilatérale de développement ayant une note entre AAA et AA-</t>
  </si>
  <si>
    <r>
      <rPr>
        <sz val="8"/>
        <rFont val="Arial"/>
        <family val="2"/>
      </rPr>
      <t xml:space="preserve">A12.11 </t>
    </r>
    <r>
      <rPr>
        <sz val="8"/>
        <color rgb="FF000000"/>
        <rFont val="Courier New"/>
        <family val="3"/>
      </rPr>
      <t>►</t>
    </r>
    <r>
      <rPr>
        <sz val="8"/>
        <color rgb="FF000000"/>
        <rFont val="Courier New"/>
        <family val="3"/>
      </rPr>
      <t xml:space="preserve">  </t>
    </r>
  </si>
  <si>
    <t>11(2), Tableau 2, aa</t>
  </si>
  <si>
    <t>Titres émis par une banque multilatérale de développement ayant une note entre A+ BBB-</t>
  </si>
  <si>
    <r>
      <rPr>
        <sz val="8"/>
        <rFont val="Arial"/>
        <family val="2"/>
      </rPr>
      <t xml:space="preserve">A12.12 </t>
    </r>
    <r>
      <rPr>
        <sz val="8"/>
        <color rgb="FF000000"/>
        <rFont val="Courier New"/>
        <family val="3"/>
      </rPr>
      <t>►</t>
    </r>
    <r>
      <rPr>
        <sz val="8"/>
        <color rgb="FF000000"/>
        <rFont val="Courier New"/>
        <family val="3"/>
      </rPr>
      <t xml:space="preserve">  </t>
    </r>
  </si>
  <si>
    <t>11(2), Tableau 2,kk</t>
  </si>
  <si>
    <t>Titres émis par une banque multilatérale de développement ayant une note entre BB+ et B-</t>
  </si>
  <si>
    <r>
      <rPr>
        <sz val="8"/>
        <rFont val="Arial"/>
        <family val="2"/>
      </rPr>
      <t xml:space="preserve">A12.13 </t>
    </r>
    <r>
      <rPr>
        <sz val="8"/>
        <color rgb="FF000000"/>
        <rFont val="Courier New"/>
        <family val="3"/>
      </rPr>
      <t>►</t>
    </r>
    <r>
      <rPr>
        <sz val="8"/>
        <color rgb="FF000000"/>
        <rFont val="Courier New"/>
        <family val="3"/>
      </rPr>
      <t xml:space="preserve">  </t>
    </r>
  </si>
  <si>
    <t>11(2), Tableau 2,ww</t>
  </si>
  <si>
    <t>Titres émis par une banque multilatérale de développement ayant une note inférieure à B-</t>
  </si>
  <si>
    <r>
      <rPr>
        <sz val="8"/>
        <rFont val="Arial"/>
        <family val="2"/>
      </rPr>
      <t xml:space="preserve">A12.14 </t>
    </r>
    <r>
      <rPr>
        <sz val="8"/>
        <color rgb="FF000000"/>
        <rFont val="Courier New"/>
        <family val="3"/>
      </rPr>
      <t>►</t>
    </r>
    <r>
      <rPr>
        <sz val="8"/>
        <color rgb="FF000000"/>
        <rFont val="Courier New"/>
        <family val="3"/>
      </rPr>
      <t xml:space="preserve">  </t>
    </r>
  </si>
  <si>
    <t>11(2), Tableau 2,qqq</t>
  </si>
  <si>
    <t>Placements dans les filiales comptabilisés à la valeur de consolidation (IF seulement)</t>
  </si>
  <si>
    <r>
      <rPr>
        <sz val="8"/>
        <rFont val="Arial"/>
        <family val="2"/>
      </rPr>
      <t xml:space="preserve">A14 </t>
    </r>
    <r>
      <rPr>
        <sz val="8"/>
        <color rgb="FF000000"/>
        <rFont val="Courier New"/>
        <family val="3"/>
      </rPr>
      <t>►</t>
    </r>
    <r>
      <rPr>
        <sz val="8"/>
        <color rgb="FF000000"/>
        <rFont val="Courier New"/>
        <family val="3"/>
      </rPr>
      <t xml:space="preserve">  </t>
    </r>
  </si>
  <si>
    <t>2(2),and 11(2) Tableau 2, i</t>
  </si>
  <si>
    <t>Placement dans ses propres titres qui sont inclus dans des fonds propres de catégorie 2</t>
  </si>
  <si>
    <r>
      <rPr>
        <sz val="8"/>
        <rFont val="Arial"/>
        <family val="2"/>
      </rPr>
      <t xml:space="preserve">A14.4 </t>
    </r>
    <r>
      <rPr>
        <sz val="8"/>
        <color rgb="FF000000"/>
        <rFont val="Courier New"/>
        <family val="3"/>
      </rPr>
      <t>►</t>
    </r>
    <r>
      <rPr>
        <sz val="8"/>
        <color rgb="FF000000"/>
        <rFont val="Courier New"/>
        <family val="3"/>
      </rPr>
      <t xml:space="preserve">  </t>
    </r>
  </si>
  <si>
    <t>6(3) ii</t>
  </si>
  <si>
    <t xml:space="preserve">Titres adossés à des prêts hypothécaires et garantis par la SCHL </t>
  </si>
  <si>
    <r>
      <t xml:space="preserve">A16 </t>
    </r>
    <r>
      <rPr>
        <sz val="8"/>
        <color rgb="FF000000"/>
        <rFont val="Courier New"/>
        <family val="3"/>
      </rPr>
      <t xml:space="preserve">►  </t>
    </r>
  </si>
  <si>
    <t>11(2), Tableau 2, h</t>
  </si>
  <si>
    <t xml:space="preserve">Effets de commerces (Papier Commercial), acceptations bancaires et instruments semblables  </t>
  </si>
  <si>
    <t>A18 ►</t>
  </si>
  <si>
    <t>11(2), Tableau 2, v</t>
  </si>
  <si>
    <t>qui sont garantis par un établissement de dépôts du Canada</t>
  </si>
  <si>
    <t>Contrats de taux d’intérêt conclus d'auprès d'une fédération, Central 1 Credit Union, Association canadienne des coopératives financières (ACCF), Fédération des caisses Desjardins du Québec (FCDQ) ou Caisse centrale Desjardins (CCD).</t>
  </si>
  <si>
    <t>A18.1 ►</t>
  </si>
  <si>
    <t>11(2), Tableau 2, x</t>
  </si>
  <si>
    <t>Titres émis par une municipalité de l’Ontario (peu importe la cote) ou d’un autre territoire ou province ayant une note entre AAA et A</t>
  </si>
  <si>
    <t>A20 ►</t>
  </si>
  <si>
    <t>11(2), Tableau 2, q,r</t>
  </si>
  <si>
    <t xml:space="preserve">Titres émis par une municipalité d’un autre territoire ou province ayant une note inférieure ou égale à A- </t>
  </si>
  <si>
    <t>A20.1►</t>
  </si>
  <si>
    <t>11(2), Tableau 2, gg</t>
  </si>
  <si>
    <t>Titres émis par un conseil scolaire, une université, un hôpital ou une entité semblable de l’Ontario (peu importe la cote)</t>
  </si>
  <si>
    <t>A22 ►</t>
  </si>
  <si>
    <t>11(2), Tableau 2, s,t</t>
  </si>
  <si>
    <t>ou d’un autre territoire ou province ayant une note entre AAA et A</t>
  </si>
  <si>
    <t xml:space="preserve">Titres émis par un conseil scolaire, une université, un hôpital ou une entité semblable (d’un territoire ou province , à l’exception de l’Ontario) ayant une note inférieure ou égale à A- </t>
  </si>
  <si>
    <t>A22.1►</t>
  </si>
  <si>
    <t>11(2), Tableau 2, hh</t>
  </si>
  <si>
    <t xml:space="preserve">Titres émis par une entreprise du secteur public dont l’État souverain est associé à une note entre AAA et AA- </t>
  </si>
  <si>
    <t>A22.2 ►</t>
  </si>
  <si>
    <t>11(2), Tableau 2, z</t>
  </si>
  <si>
    <t>Titres émis par une entreprise du secteur public dont l’État souverain est associé à une note entre A+ A-</t>
  </si>
  <si>
    <t>A22.3 ►</t>
  </si>
  <si>
    <t>11(2), Tableau 2, jj</t>
  </si>
  <si>
    <t>Titres émis par une entreprise du secteur public dont l’État souverain est associé à une note entre BBB+ et B-, ou n’est associé à aucune note</t>
  </si>
  <si>
    <t>A22.4 ►</t>
  </si>
  <si>
    <t>11(2), Tableau 2,vv</t>
  </si>
  <si>
    <t>Titres émis par une entreprise du secteur public dont l’État souverain est associé à une note inférieure à B-</t>
  </si>
  <si>
    <t>A22.5 ►</t>
  </si>
  <si>
    <t>11(2), Tableau 2,ppp</t>
  </si>
  <si>
    <t xml:space="preserve">Titres adossés à des prêts hypothécaires qui NE sont PAS garantis par la SCHL </t>
  </si>
  <si>
    <t>A24 ►</t>
  </si>
  <si>
    <t>11(2), Tableau 2, dd</t>
  </si>
  <si>
    <t>Parts de placement de Central 1</t>
  </si>
  <si>
    <t>A26 ►</t>
  </si>
  <si>
    <t>11(2), Tableau 2, kkk</t>
  </si>
  <si>
    <t>Autres placements</t>
  </si>
  <si>
    <t>A28 ►</t>
  </si>
  <si>
    <t>Voir l’onglet du calendrier de placements</t>
  </si>
  <si>
    <t>Les titres non notés qui demeurent exposés au risque de titrisation</t>
  </si>
  <si>
    <t>A28.2►</t>
  </si>
  <si>
    <t>11(2), Tableau 2, vvv</t>
  </si>
  <si>
    <t>Gains non matérialisés et créances à recevoir liés aux effets hors bilan</t>
  </si>
  <si>
    <t>A28.3 ►</t>
  </si>
  <si>
    <t>11(2), Tableau 2, n</t>
  </si>
  <si>
    <t>Total des placements</t>
  </si>
  <si>
    <r>
      <rPr>
        <b/>
        <sz val="8"/>
        <color theme="0"/>
        <rFont val="Arial"/>
        <family val="2"/>
      </rPr>
      <t xml:space="preserve">A30 </t>
    </r>
    <r>
      <rPr>
        <b/>
        <sz val="8"/>
        <color theme="0"/>
        <rFont val="Courier New"/>
        <family val="3"/>
      </rPr>
      <t>►</t>
    </r>
  </si>
  <si>
    <t>Total</t>
  </si>
  <si>
    <r>
      <t xml:space="preserve">Total de l'encaisse et des placements    </t>
    </r>
    <r>
      <rPr>
        <sz val="8"/>
        <color rgb="FFFFFFFF"/>
        <rFont val="Arial"/>
        <family val="2"/>
      </rPr>
      <t>(A09 + A30)</t>
    </r>
  </si>
  <si>
    <r>
      <rPr>
        <b/>
        <sz val="10"/>
        <color indexed="9"/>
        <rFont val="Arial"/>
        <family val="2"/>
      </rPr>
      <t xml:space="preserve">A31 </t>
    </r>
    <r>
      <rPr>
        <b/>
        <sz val="10"/>
        <color indexed="9"/>
        <rFont val="Courier New"/>
        <family val="3"/>
      </rPr>
      <t>►</t>
    </r>
  </si>
  <si>
    <t>Total des Actifs * Pondération de risque</t>
  </si>
  <si>
    <t>Total des actifs pondérés en fonction des risques</t>
  </si>
  <si>
    <t>Catégorie de placements</t>
  </si>
  <si>
    <t>Montant agrégé en dollars</t>
  </si>
  <si>
    <t>Coût</t>
  </si>
  <si>
    <t>Valeur comptable</t>
  </si>
  <si>
    <t>Actions d’entreprises commerciales</t>
  </si>
  <si>
    <t xml:space="preserve">A32 ►  </t>
  </si>
  <si>
    <t xml:space="preserve">A33 ►  </t>
  </si>
  <si>
    <t>Placements dans les communautés locales et les technologies financières</t>
  </si>
  <si>
    <t xml:space="preserve">A32.1 ►  </t>
  </si>
  <si>
    <t xml:space="preserve">A33.1 ►  </t>
  </si>
  <si>
    <t xml:space="preserve">Placement dans les éléments du capital des IF </t>
  </si>
  <si>
    <t xml:space="preserve">A38 ►  </t>
  </si>
  <si>
    <t xml:space="preserve">A39 ►  </t>
  </si>
  <si>
    <t>Fonds (y compris les fonds communs de placement)</t>
  </si>
  <si>
    <t xml:space="preserve">A44 ►  </t>
  </si>
  <si>
    <t xml:space="preserve">A45 ►  </t>
  </si>
  <si>
    <t>Obligations de sociétés</t>
  </si>
  <si>
    <t xml:space="preserve">A50 ►  </t>
  </si>
  <si>
    <t xml:space="preserve">A51 ►  </t>
  </si>
  <si>
    <t>Instruments dérivés</t>
  </si>
  <si>
    <t xml:space="preserve">A62 ►  </t>
  </si>
  <si>
    <t xml:space="preserve">A63 ►  </t>
  </si>
  <si>
    <t xml:space="preserve">A68 ►  </t>
  </si>
  <si>
    <t xml:space="preserve">A69 ►  </t>
  </si>
  <si>
    <t xml:space="preserve">A74 ►  </t>
  </si>
  <si>
    <t>Ventilation supplémentaire des placements figurant dans le tableau ci-dessus</t>
  </si>
  <si>
    <t>Placements en actions d’entités commerciales</t>
  </si>
  <si>
    <t>Calculs de pondération des risques par les caisses populaires</t>
  </si>
  <si>
    <t>Placements non significatifs dans des entités commerciales</t>
  </si>
  <si>
    <r>
      <t xml:space="preserve">A32.2 </t>
    </r>
    <r>
      <rPr>
        <sz val="8"/>
        <color rgb="FF000000"/>
        <rFont val="Courier New"/>
        <family val="3"/>
      </rPr>
      <t xml:space="preserve">►  </t>
    </r>
  </si>
  <si>
    <t>11(2), Tableau 2, bbb</t>
  </si>
  <si>
    <t>Placements significatifs dans des entités commerciales</t>
  </si>
  <si>
    <r>
      <rPr>
        <sz val="8"/>
        <rFont val="Arial"/>
        <family val="2"/>
      </rPr>
      <t xml:space="preserve">A32.3 </t>
    </r>
    <r>
      <rPr>
        <sz val="8"/>
        <color rgb="FF000000"/>
        <rFont val="Courier New"/>
        <family val="3"/>
      </rPr>
      <t>►</t>
    </r>
    <r>
      <rPr>
        <sz val="8"/>
        <color rgb="FF000000"/>
        <rFont val="Courier New"/>
        <family val="3"/>
      </rPr>
      <t xml:space="preserve">  </t>
    </r>
  </si>
  <si>
    <t>11(2), Tableau 2, uuu</t>
  </si>
  <si>
    <t>Total des placements dans des entités commerciales (devrait être identique à A33)</t>
  </si>
  <si>
    <r>
      <rPr>
        <b/>
        <sz val="8"/>
        <rFont val="Arial"/>
        <family val="2"/>
      </rPr>
      <t xml:space="preserve">A32.4 </t>
    </r>
    <r>
      <rPr>
        <b/>
        <sz val="8"/>
        <color rgb="FF000000"/>
        <rFont val="Courier New"/>
        <family val="3"/>
      </rPr>
      <t>►</t>
    </r>
    <r>
      <rPr>
        <b/>
        <sz val="8"/>
        <color rgb="FF000000"/>
        <rFont val="Courier New"/>
        <family val="3"/>
      </rPr>
      <t xml:space="preserve">  </t>
    </r>
  </si>
  <si>
    <t>Placements dans les fonds propres d’institutions financières</t>
  </si>
  <si>
    <t>Placement dans le capital de catégorie 1 d’institutions financières</t>
  </si>
  <si>
    <r>
      <rPr>
        <sz val="8"/>
        <rFont val="Arial"/>
        <family val="2"/>
      </rPr>
      <t xml:space="preserve">A38.5 </t>
    </r>
    <r>
      <rPr>
        <sz val="8"/>
        <color rgb="FF000000"/>
        <rFont val="Courier New"/>
        <family val="3"/>
      </rPr>
      <t>►</t>
    </r>
    <r>
      <rPr>
        <sz val="8"/>
        <color rgb="FF000000"/>
        <rFont val="Courier New"/>
        <family val="3"/>
      </rPr>
      <t xml:space="preserve">  </t>
    </r>
  </si>
  <si>
    <t>Placement dans le capital de catégorie 2 d’institutions financières</t>
  </si>
  <si>
    <r>
      <rPr>
        <sz val="8"/>
        <rFont val="Arial"/>
        <family val="2"/>
      </rPr>
      <t xml:space="preserve">A38.6 </t>
    </r>
    <r>
      <rPr>
        <sz val="8"/>
        <color rgb="FF000000"/>
        <rFont val="Courier New"/>
        <family val="3"/>
      </rPr>
      <t>►</t>
    </r>
    <r>
      <rPr>
        <sz val="8"/>
        <color rgb="FF000000"/>
        <rFont val="Courier New"/>
        <family val="3"/>
      </rPr>
      <t xml:space="preserve">  </t>
    </r>
  </si>
  <si>
    <t>Placement dans d’autres instruments de CTAP</t>
  </si>
  <si>
    <r>
      <rPr>
        <sz val="8"/>
        <rFont val="Arial"/>
        <family val="2"/>
      </rPr>
      <t xml:space="preserve">A38.7 </t>
    </r>
    <r>
      <rPr>
        <sz val="8"/>
        <color rgb="FF000000"/>
        <rFont val="Courier New"/>
        <family val="3"/>
      </rPr>
      <t>►</t>
    </r>
    <r>
      <rPr>
        <sz val="8"/>
        <color rgb="FF000000"/>
        <rFont val="Courier New"/>
        <family val="3"/>
      </rPr>
      <t xml:space="preserve">  </t>
    </r>
  </si>
  <si>
    <t>Total des placements dans des institutions financières (devrait être identique à A39)</t>
  </si>
  <si>
    <r>
      <rPr>
        <sz val="8"/>
        <rFont val="Arial"/>
        <family val="2"/>
      </rPr>
      <t xml:space="preserve">A38.8 </t>
    </r>
    <r>
      <rPr>
        <sz val="8"/>
        <color rgb="FF000000"/>
        <rFont val="Courier New"/>
        <family val="3"/>
      </rPr>
      <t>►</t>
    </r>
    <r>
      <rPr>
        <sz val="8"/>
        <color rgb="FF000000"/>
        <rFont val="Courier New"/>
        <family val="3"/>
      </rPr>
      <t xml:space="preserve">  </t>
    </r>
  </si>
  <si>
    <t>Valeur</t>
  </si>
  <si>
    <t>Autres instruments de CTAP admissibles à une pondération en fonction du risque de 100 %</t>
  </si>
  <si>
    <r>
      <rPr>
        <sz val="8"/>
        <rFont val="Arial"/>
        <family val="2"/>
      </rPr>
      <t xml:space="preserve">A38.9 </t>
    </r>
    <r>
      <rPr>
        <sz val="8"/>
        <color rgb="FF000000"/>
        <rFont val="Courier New"/>
        <family val="3"/>
      </rPr>
      <t>►</t>
    </r>
    <r>
      <rPr>
        <sz val="8"/>
        <color rgb="FF000000"/>
        <rFont val="Courier New"/>
        <family val="3"/>
      </rPr>
      <t xml:space="preserve">  </t>
    </r>
  </si>
  <si>
    <t>11(2), Tableau 2, aaa</t>
  </si>
  <si>
    <t>Autres instruments de CTAP restants admissibles à une déduction des pertes en capital ou à une pondération en fonction du risque de 100 %</t>
  </si>
  <si>
    <r>
      <rPr>
        <sz val="8"/>
        <rFont val="Arial"/>
        <family val="2"/>
      </rPr>
      <t xml:space="preserve">A38.9.1 </t>
    </r>
    <r>
      <rPr>
        <sz val="8"/>
        <color rgb="FF000000"/>
        <rFont val="Courier New"/>
        <family val="3"/>
      </rPr>
      <t>►</t>
    </r>
    <r>
      <rPr>
        <sz val="8"/>
        <color rgb="FF000000"/>
        <rFont val="Courier New"/>
        <family val="3"/>
      </rPr>
      <t xml:space="preserve">  </t>
    </r>
  </si>
  <si>
    <t>Placements dans le capital de catégorie 1 et 2 et dans des instruments de CTAP admissibles à une pondération en fonction du risque de 100 %</t>
  </si>
  <si>
    <r>
      <rPr>
        <sz val="8"/>
        <rFont val="Arial"/>
        <family val="2"/>
      </rPr>
      <t xml:space="preserve">A38.10 </t>
    </r>
    <r>
      <rPr>
        <sz val="8"/>
        <color rgb="FF000000"/>
        <rFont val="Courier New"/>
        <family val="3"/>
      </rPr>
      <t>►</t>
    </r>
    <r>
      <rPr>
        <sz val="8"/>
        <color rgb="FF000000"/>
        <rFont val="Courier New"/>
        <family val="3"/>
      </rPr>
      <t xml:space="preserve">  </t>
    </r>
  </si>
  <si>
    <t>11(2), Tableau 2, zz</t>
  </si>
  <si>
    <t>Déduction du capital selon la section 7</t>
  </si>
  <si>
    <r>
      <rPr>
        <sz val="8"/>
        <rFont val="Arial"/>
        <family val="2"/>
      </rPr>
      <t xml:space="preserve">A38.11 </t>
    </r>
    <r>
      <rPr>
        <sz val="8"/>
        <color rgb="FF000000"/>
        <rFont val="Courier New"/>
        <family val="3"/>
      </rPr>
      <t>►</t>
    </r>
    <r>
      <rPr>
        <sz val="8"/>
        <color rgb="FF000000"/>
        <rFont val="Courier New"/>
        <family val="3"/>
      </rPr>
      <t xml:space="preserve">  </t>
    </r>
  </si>
  <si>
    <t>Ventilation des placements dans des obligations de sociétés (vous reporter au Tableau 5 à l’onglet Référence)</t>
  </si>
  <si>
    <t>Agence de notation externe (plus élevée)</t>
  </si>
  <si>
    <r>
      <rPr>
        <sz val="8"/>
        <rFont val="Arial"/>
        <family val="2"/>
      </rPr>
      <t xml:space="preserve">A76.1 </t>
    </r>
    <r>
      <rPr>
        <sz val="8"/>
        <color rgb="FF000000"/>
        <rFont val="Courier New"/>
        <family val="3"/>
      </rPr>
      <t>►</t>
    </r>
    <r>
      <rPr>
        <sz val="8"/>
        <color rgb="FF000000"/>
        <rFont val="Courier New"/>
        <family val="3"/>
      </rPr>
      <t xml:space="preserve">  </t>
    </r>
  </si>
  <si>
    <t>11(2), Tableau 2, yyy</t>
  </si>
  <si>
    <t xml:space="preserve">Agence de notation externe (deuxième plus élevée) </t>
  </si>
  <si>
    <r>
      <rPr>
        <sz val="8"/>
        <rFont val="Arial"/>
        <family val="2"/>
      </rPr>
      <t xml:space="preserve">A76.2 </t>
    </r>
    <r>
      <rPr>
        <sz val="8"/>
        <color rgb="FF000000"/>
        <rFont val="Courier New"/>
        <family val="3"/>
      </rPr>
      <t>►</t>
    </r>
    <r>
      <rPr>
        <sz val="8"/>
        <color rgb="FF000000"/>
        <rFont val="Courier New"/>
        <family val="3"/>
      </rPr>
      <t xml:space="preserve">  </t>
    </r>
  </si>
  <si>
    <t xml:space="preserve">Agence de notation externe (troisième plus élevée) </t>
  </si>
  <si>
    <r>
      <rPr>
        <sz val="8"/>
        <rFont val="Arial"/>
        <family val="2"/>
      </rPr>
      <t xml:space="preserve">A76.3 </t>
    </r>
    <r>
      <rPr>
        <sz val="8"/>
        <color rgb="FF000000"/>
        <rFont val="Courier New"/>
        <family val="3"/>
      </rPr>
      <t>►</t>
    </r>
    <r>
      <rPr>
        <sz val="8"/>
        <color rgb="FF000000"/>
        <rFont val="Courier New"/>
        <family val="3"/>
      </rPr>
      <t xml:space="preserve">  </t>
    </r>
  </si>
  <si>
    <t>Agence de notation externe (plus faible)</t>
  </si>
  <si>
    <r>
      <rPr>
        <sz val="8"/>
        <rFont val="Arial"/>
        <family val="2"/>
      </rPr>
      <t xml:space="preserve">A76.4 </t>
    </r>
    <r>
      <rPr>
        <sz val="8"/>
        <color rgb="FF000000"/>
        <rFont val="Courier New"/>
        <family val="3"/>
      </rPr>
      <t>►</t>
    </r>
    <r>
      <rPr>
        <sz val="8"/>
        <color rgb="FF000000"/>
        <rFont val="Courier New"/>
        <family val="3"/>
      </rPr>
      <t xml:space="preserve">  </t>
    </r>
  </si>
  <si>
    <t>Total des placements dans des obligations de sociétés (devrait être identique à A51)</t>
  </si>
  <si>
    <r>
      <rPr>
        <sz val="8"/>
        <rFont val="Arial"/>
        <family val="2"/>
      </rPr>
      <t xml:space="preserve">A76.5 </t>
    </r>
    <r>
      <rPr>
        <sz val="8"/>
        <color rgb="FF000000"/>
        <rFont val="Courier New"/>
        <family val="3"/>
      </rPr>
      <t>►</t>
    </r>
    <r>
      <rPr>
        <sz val="8"/>
        <color rgb="FF000000"/>
        <rFont val="Courier New"/>
        <family val="3"/>
      </rPr>
      <t xml:space="preserve">  </t>
    </r>
  </si>
  <si>
    <t>Placements dans des fonds</t>
  </si>
  <si>
    <t>Valeur pondérée en fonction du risque</t>
  </si>
  <si>
    <t>Placements dans des fonds : approche de transparence</t>
  </si>
  <si>
    <r>
      <rPr>
        <sz val="8"/>
        <rFont val="Arial"/>
        <family val="2"/>
      </rPr>
      <t xml:space="preserve">A76.6 </t>
    </r>
    <r>
      <rPr>
        <sz val="8"/>
        <color rgb="FF000000"/>
        <rFont val="Courier New"/>
        <family val="3"/>
      </rPr>
      <t>►</t>
    </r>
    <r>
      <rPr>
        <sz val="8"/>
        <color rgb="FF000000"/>
        <rFont val="Courier New"/>
        <family val="3"/>
      </rPr>
      <t xml:space="preserve">  </t>
    </r>
  </si>
  <si>
    <r>
      <t xml:space="preserve">◄ </t>
    </r>
    <r>
      <rPr>
        <sz val="8"/>
        <color rgb="FF000000"/>
        <rFont val="Arial"/>
        <family val="2"/>
      </rPr>
      <t>A76.7</t>
    </r>
  </si>
  <si>
    <t>11(2), Tableau 2, zzz</t>
  </si>
  <si>
    <t>Placements dans des fonds : approche fondée sur le mandat</t>
  </si>
  <si>
    <r>
      <rPr>
        <sz val="8"/>
        <rFont val="Arial"/>
        <family val="2"/>
      </rPr>
      <t xml:space="preserve">A76.8 </t>
    </r>
    <r>
      <rPr>
        <sz val="8"/>
        <color rgb="FF000000"/>
        <rFont val="Courier New"/>
        <family val="3"/>
      </rPr>
      <t>►</t>
    </r>
    <r>
      <rPr>
        <sz val="8"/>
        <color rgb="FF000000"/>
        <rFont val="Courier New"/>
        <family val="3"/>
      </rPr>
      <t xml:space="preserve">  </t>
    </r>
  </si>
  <si>
    <r>
      <t xml:space="preserve">◄ </t>
    </r>
    <r>
      <rPr>
        <sz val="8"/>
        <color rgb="FF000000"/>
        <rFont val="Arial"/>
        <family val="2"/>
      </rPr>
      <t>A76.9</t>
    </r>
  </si>
  <si>
    <t>Placements dans des fonds : approche de rechange prévue</t>
  </si>
  <si>
    <r>
      <rPr>
        <sz val="8"/>
        <rFont val="Arial"/>
        <family val="2"/>
      </rPr>
      <t xml:space="preserve">A76.10 </t>
    </r>
    <r>
      <rPr>
        <sz val="8"/>
        <color rgb="FF000000"/>
        <rFont val="Courier New"/>
        <family val="3"/>
      </rPr>
      <t>►</t>
    </r>
    <r>
      <rPr>
        <sz val="8"/>
        <color rgb="FF000000"/>
        <rFont val="Courier New"/>
        <family val="3"/>
      </rPr>
      <t xml:space="preserve">  </t>
    </r>
  </si>
  <si>
    <r>
      <t xml:space="preserve">◄ </t>
    </r>
    <r>
      <rPr>
        <sz val="8"/>
        <color rgb="FF000000"/>
        <rFont val="Arial"/>
        <family val="2"/>
      </rPr>
      <t>A76.11</t>
    </r>
  </si>
  <si>
    <t>Total des placements dans des fonds (devrait être identique à A45)</t>
  </si>
  <si>
    <r>
      <rPr>
        <sz val="8"/>
        <rFont val="Arial"/>
        <family val="2"/>
      </rPr>
      <t xml:space="preserve">A76.12 </t>
    </r>
    <r>
      <rPr>
        <sz val="8"/>
        <color rgb="FF000000"/>
        <rFont val="Courier New"/>
        <family val="3"/>
      </rPr>
      <t>►</t>
    </r>
    <r>
      <rPr>
        <sz val="8"/>
        <color rgb="FF000000"/>
        <rFont val="Courier New"/>
        <family val="3"/>
      </rPr>
      <t xml:space="preserve">  </t>
    </r>
  </si>
  <si>
    <t>Technologie financière et autres placements</t>
  </si>
  <si>
    <t>Placements dans des technologies financières admissibles à une pondération en fonction du risque de 100 %</t>
  </si>
  <si>
    <r>
      <rPr>
        <sz val="8"/>
        <rFont val="Arial"/>
        <family val="2"/>
      </rPr>
      <t xml:space="preserve">A37.1.1 </t>
    </r>
    <r>
      <rPr>
        <sz val="8"/>
        <color rgb="FF000000"/>
        <rFont val="Courier New"/>
        <family val="3"/>
      </rPr>
      <t>►</t>
    </r>
    <r>
      <rPr>
        <sz val="8"/>
        <color rgb="FF000000"/>
        <rFont val="Courier New"/>
        <family val="3"/>
      </rPr>
      <t xml:space="preserve">  </t>
    </r>
  </si>
  <si>
    <t>11(2), Tableau 2, yy</t>
  </si>
  <si>
    <t>Autres placements associés à une pondération en fonction du risque de 100 %</t>
  </si>
  <si>
    <r>
      <rPr>
        <sz val="8"/>
        <rFont val="Arial"/>
        <family val="2"/>
      </rPr>
      <t xml:space="preserve">A37.1.2 </t>
    </r>
    <r>
      <rPr>
        <sz val="8"/>
        <color rgb="FF000000"/>
        <rFont val="Courier New"/>
        <family val="3"/>
      </rPr>
      <t>►</t>
    </r>
    <r>
      <rPr>
        <sz val="8"/>
        <color rgb="FF000000"/>
        <rFont val="Courier New"/>
        <family val="3"/>
      </rPr>
      <t xml:space="preserve">  </t>
    </r>
  </si>
  <si>
    <t>11(2), Tableau 2, aaaa</t>
  </si>
  <si>
    <t>Instruments dérivés et autres placements</t>
  </si>
  <si>
    <t>Total des placements dans des instruments dérivés (devrait être identique à A63)</t>
  </si>
  <si>
    <r>
      <rPr>
        <sz val="8"/>
        <rFont val="Arial"/>
        <family val="2"/>
      </rPr>
      <t xml:space="preserve">A62.1 </t>
    </r>
    <r>
      <rPr>
        <sz val="8"/>
        <color rgb="FF000000"/>
        <rFont val="Courier New"/>
        <family val="3"/>
      </rPr>
      <t>►</t>
    </r>
    <r>
      <rPr>
        <sz val="8"/>
        <color rgb="FF000000"/>
        <rFont val="Courier New"/>
        <family val="3"/>
      </rPr>
      <t xml:space="preserve">  </t>
    </r>
  </si>
  <si>
    <r>
      <rPr>
        <sz val="10"/>
        <rFont val="Courier New"/>
        <family val="3"/>
      </rPr>
      <t xml:space="preserve">◄ </t>
    </r>
    <r>
      <rPr>
        <sz val="8"/>
        <color rgb="FF000000"/>
        <rFont val="Arial"/>
        <family val="2"/>
      </rPr>
      <t>A62.2</t>
    </r>
  </si>
  <si>
    <t>Placements dans des technologies financières ou dans des collectivités locales en èxces de 1 % du capital de catégorie 1</t>
  </si>
  <si>
    <r>
      <rPr>
        <sz val="8"/>
        <rFont val="Arial"/>
        <family val="2"/>
      </rPr>
      <t xml:space="preserve">A76.13 </t>
    </r>
    <r>
      <rPr>
        <sz val="8"/>
        <color rgb="FF000000"/>
        <rFont val="Courier New"/>
        <family val="3"/>
      </rPr>
      <t>►</t>
    </r>
    <r>
      <rPr>
        <sz val="8"/>
        <color rgb="FF000000"/>
        <rFont val="Courier New"/>
        <family val="3"/>
      </rPr>
      <t xml:space="preserve">  </t>
    </r>
  </si>
  <si>
    <r>
      <rPr>
        <sz val="10"/>
        <rFont val="Courier New"/>
        <family val="3"/>
      </rPr>
      <t xml:space="preserve">◄ </t>
    </r>
    <r>
      <rPr>
        <sz val="8"/>
        <color rgb="FF000000"/>
        <rFont val="Arial"/>
        <family val="2"/>
      </rPr>
      <t>A76.14</t>
    </r>
  </si>
  <si>
    <t>Autres placements admissibles à une pondération en fonction du risque spécifique</t>
  </si>
  <si>
    <r>
      <rPr>
        <sz val="8"/>
        <rFont val="Arial"/>
        <family val="2"/>
      </rPr>
      <t xml:space="preserve">A76.15 </t>
    </r>
    <r>
      <rPr>
        <sz val="8"/>
        <color rgb="FF000000"/>
        <rFont val="Courier New"/>
        <family val="3"/>
      </rPr>
      <t>►</t>
    </r>
    <r>
      <rPr>
        <sz val="8"/>
        <color rgb="FF000000"/>
        <rFont val="Courier New"/>
        <family val="3"/>
      </rPr>
      <t xml:space="preserve">  </t>
    </r>
  </si>
  <si>
    <r>
      <rPr>
        <sz val="10"/>
        <rFont val="Courier New"/>
        <family val="3"/>
      </rPr>
      <t xml:space="preserve">◄ </t>
    </r>
    <r>
      <rPr>
        <sz val="8"/>
        <color rgb="FF000000"/>
        <rFont val="Arial"/>
        <family val="2"/>
      </rPr>
      <t>A76.16</t>
    </r>
  </si>
  <si>
    <t>Risk weight calculations by CU</t>
  </si>
  <si>
    <t>Prêts (nets des provisions) - Caisses Populaires de classe 2 seulement</t>
  </si>
  <si>
    <t>Prêts garantis par de l'argent comptant, les dépôts des membres ou par des titres émis par des gouvernements</t>
  </si>
  <si>
    <t>◄ RL01</t>
  </si>
  <si>
    <t>11(2), Tableau 2, e</t>
  </si>
  <si>
    <t>Prêts au gouvernement fédéral ou de l’Ontario, ou garantis par ces derniers</t>
  </si>
  <si>
    <t>◄ RL02</t>
  </si>
  <si>
    <t>11(2), Tableau 2, b, c</t>
  </si>
  <si>
    <t>Prêts à un autre gouvernement provincial avec une note entre AAA et A, ou garanti par ce dernier</t>
  </si>
  <si>
    <t>◄ RL02.1</t>
  </si>
  <si>
    <t>Prêts à un autre gouvernement provincial avec une note entre A- et BBB, ou garanti par ce dernier</t>
  </si>
  <si>
    <t>◄ RL02.2</t>
  </si>
  <si>
    <t>Prêts à un autre gouvernement provincial avec une note inférieure ou égale à BBB-, ou garanti par ce dernier</t>
  </si>
  <si>
    <t>◄ RL02.3</t>
  </si>
  <si>
    <t xml:space="preserve">Prêts à un conseil scolaire, une université, un hôpital, une municipalité ou une entité semblable </t>
  </si>
  <si>
    <t>[prêts institutionnels] de l’Ontario, ou garanti par une telle entité</t>
  </si>
  <si>
    <t>◄ RL03</t>
  </si>
  <si>
    <t>11(2), Tableau 2, q, s</t>
  </si>
  <si>
    <t>Prêts à un conseil scolaire, une université ou un hôpital, une municipalité, une organisation de services sociaux ou une entité semblable [prêts institutionnels] d’une autre province avec une note entre AAA et A</t>
  </si>
  <si>
    <t>◄ RL03.1</t>
  </si>
  <si>
    <t>11(2), Tableau 2, r, t</t>
  </si>
  <si>
    <t>Prêts à un conseil scolaire, une université ou un hôpital, une municipalité, une organisation de services sociaux ou une entité semblable [prêts institutionnels] d’une autre province avec une note inférieure ou égale à A-</t>
  </si>
  <si>
    <t>◄ RL03.2</t>
  </si>
  <si>
    <t>11(2), Tableau 2, gg, hh</t>
  </si>
  <si>
    <t>Prêts accordés à des IF étrangères, à d’autres États souverains ou à des banques centrales admissibles à une pondération en fonction du risque de 0 %</t>
  </si>
  <si>
    <t>◄ RL03.3</t>
  </si>
  <si>
    <t>11(2), Tableau 2, k, l, m</t>
  </si>
  <si>
    <t>Prêts accordés à des IF étrangères, à d’autres États souverains ou à des banques centrales admissibles à une pondération en fonction du risque de 20 %</t>
  </si>
  <si>
    <t>◄ RL03.4</t>
  </si>
  <si>
    <t>11(2), Tableau 2, y, z, aa</t>
  </si>
  <si>
    <t>Prêts accordés à des IF étrangères, à d’autres États souverains ou à des banques centrales admissibles à une pondération en fonction du risque de 50 %</t>
  </si>
  <si>
    <t>◄ RL03.5</t>
  </si>
  <si>
    <t>11(2), Tableau 2, ii, jj, kk</t>
  </si>
  <si>
    <t>Prêts accordés à des IF étrangères, à d’autres États souverains ou à des banques centrales admissibles à une pondération en fonction du risque de 100 %</t>
  </si>
  <si>
    <t>◄ RL03.6</t>
  </si>
  <si>
    <t>11(2), Tableau 2, uu, vv, ww</t>
  </si>
  <si>
    <t>Prêts accordés à des IF étrangères, à d’autres États souverains ou à des banques centrales admissibles à une pondération en fonction du risque de 150 %</t>
  </si>
  <si>
    <t>◄ RL03.7</t>
  </si>
  <si>
    <t>11(2), Tableau 2, ooo, ppp, qqq</t>
  </si>
  <si>
    <t>Prêts personnels</t>
  </si>
  <si>
    <t>◄ RL04</t>
  </si>
  <si>
    <t>11(2), Tableau 2, ll</t>
  </si>
  <si>
    <t>Prêts agricoles</t>
  </si>
  <si>
    <t>◄ RL05</t>
  </si>
  <si>
    <t>11(2), Tableau 2, mm</t>
  </si>
  <si>
    <t>Prêts hypothécaires résidentiels</t>
  </si>
  <si>
    <t xml:space="preserve">Prêts hypothécaires résidentiels assurés en vertu de la LNH, ou encore assurés ou garantis par un organisme </t>
  </si>
  <si>
    <t xml:space="preserve">gouvernemental ou assurés par un assureur hypothécaire agréé et garantis par le gouvernement du Canada  </t>
  </si>
  <si>
    <t>◄ RL06.1</t>
  </si>
  <si>
    <t>11(2), Tableau 2, f, g</t>
  </si>
  <si>
    <t>Prêts hypothécaires résidentiels non assurés (RPV &lt; 80 %)</t>
  </si>
  <si>
    <t>◄ RL06.2</t>
  </si>
  <si>
    <t>11(2), Tableau 2, cc</t>
  </si>
  <si>
    <t>Prêts hypothécaires résidentiels non assurés (en souffrance depuis 90 jours ou plus)</t>
  </si>
  <si>
    <t>◄ RL06.3</t>
  </si>
  <si>
    <t>11(2), Tableau 2, ss</t>
  </si>
  <si>
    <t xml:space="preserve">Portion des prêts hypothécaires assurés par un assureur hypothécaire agréé sans cote de solvabilité et non </t>
  </si>
  <si>
    <t>garantis par le gouvernement du Canada</t>
  </si>
  <si>
    <t>◄ RL06.4</t>
  </si>
  <si>
    <t>11(2), Tableau 2, tt</t>
  </si>
  <si>
    <t>Portion des prêts hypothécaires inversés au-delà d’un RPV de 85 %</t>
  </si>
  <si>
    <t>◄ RL06.9.1</t>
  </si>
  <si>
    <t>Portion des prêts hypothécaires inversés permettant d’atteindre un RPV de 85 %</t>
  </si>
  <si>
    <t>◄ RL06.9</t>
  </si>
  <si>
    <t>11(2), Tableau 2, lll</t>
  </si>
  <si>
    <t>Prêts hypothécaires résidentiels non assurés (RPV &gt; 80 %)</t>
  </si>
  <si>
    <t>◄ RL06.10</t>
  </si>
  <si>
    <t>11(2), Tableau 2, nn</t>
  </si>
  <si>
    <t>Prêts hypothécaires inversés avec un RPV &lt;= 85 %</t>
  </si>
  <si>
    <t>◄ RL06.11</t>
  </si>
  <si>
    <t>DBRS</t>
  </si>
  <si>
    <t>S&amp;P/FITCH</t>
  </si>
  <si>
    <t>Moody's</t>
  </si>
  <si>
    <t>Portion des prêts hypothécaires résidentiels</t>
  </si>
  <si>
    <t>AAA à AA (faible)</t>
  </si>
  <si>
    <t>AAA à AA-</t>
  </si>
  <si>
    <t>Aaa à Aa3</t>
  </si>
  <si>
    <t>◄ RL06.5</t>
  </si>
  <si>
    <t>11(2), Tableau 2, xxx</t>
  </si>
  <si>
    <t>assurés par un assureur agréé associés</t>
  </si>
  <si>
    <t>A (élevé) à A (faible)</t>
  </si>
  <si>
    <t>A+ à A-</t>
  </si>
  <si>
    <t>A1 à A3</t>
  </si>
  <si>
    <t>◄ RL06.6</t>
  </si>
  <si>
    <t>aux notes externes suivantes</t>
  </si>
  <si>
    <t>BBB (élevé) à B (faible)</t>
  </si>
  <si>
    <t>BBB+ à B-</t>
  </si>
  <si>
    <t>Ba1 à B3</t>
  </si>
  <si>
    <t>◄ RL06.7</t>
  </si>
  <si>
    <t>Inférieure à B (faible)</t>
  </si>
  <si>
    <t>Inférieure à B-</t>
  </si>
  <si>
    <t>Inférieure à B3</t>
  </si>
  <si>
    <t>◄ RL06.8</t>
  </si>
  <si>
    <t>Prêts commerciaux</t>
  </si>
  <si>
    <t>Autorisations ne dépassant pas (le chiffre le moins élevé entre 0,035 % de l’actif et 2,0 millions de dollars)</t>
  </si>
  <si>
    <t>◄ RL07.1</t>
  </si>
  <si>
    <t>11(2), Tableau 2, oo</t>
  </si>
  <si>
    <t xml:space="preserve">Autorisations supérieures à (0,035 % de l’actif ou 2,0 million de dollars) </t>
  </si>
  <si>
    <t>◄ RL07.2</t>
  </si>
  <si>
    <t>11(2), Tableau 2, qq</t>
  </si>
  <si>
    <t xml:space="preserve">Prêts commerciaux </t>
  </si>
  <si>
    <t>◄ RL07.3</t>
  </si>
  <si>
    <t>11(2), Tableau 2, www</t>
  </si>
  <si>
    <t>à des emprunteurs associés</t>
  </si>
  <si>
    <t>◄ RL07.4</t>
  </si>
  <si>
    <t>◄ RL07.5</t>
  </si>
  <si>
    <t>◄ RL07.6</t>
  </si>
  <si>
    <t>Autres prêts</t>
  </si>
  <si>
    <t>◄ RL08</t>
  </si>
  <si>
    <t>Portion non garantie des prêts en souffrance depuis plus de 90 jours (provision spécifique &gt; 20 %)</t>
  </si>
  <si>
    <t>◄ RL08.1</t>
  </si>
  <si>
    <t>11(2), Tableau 2, rr</t>
  </si>
  <si>
    <t>Portion non garantie des prêts en souffrance depuis plus de 90 jours (provision spécifique &lt; 20 %)</t>
  </si>
  <si>
    <t>◄ RL08.2</t>
  </si>
  <si>
    <t>11(2), Tableau 2, nnn</t>
  </si>
  <si>
    <t>Solde net total des prêts</t>
  </si>
  <si>
    <r>
      <t xml:space="preserve">RL09 </t>
    </r>
    <r>
      <rPr>
        <b/>
        <sz val="9"/>
        <color indexed="9"/>
        <rFont val="Courier New"/>
        <family val="3"/>
      </rPr>
      <t>►</t>
    </r>
  </si>
  <si>
    <t>Gabarit des programmes de prêts parrainés par le gouvernment COVID-19 (à remplir uniquement si les prêts PCE et PCSTT sont inclus dans le tableau ci-dessus)</t>
  </si>
  <si>
    <t>Compte d'urgence pour les entreprises canadiennes (CUEC)</t>
  </si>
  <si>
    <r>
      <t xml:space="preserve">CL401 </t>
    </r>
    <r>
      <rPr>
        <b/>
        <sz val="8"/>
        <color theme="0"/>
        <rFont val="Courier New"/>
        <family val="3"/>
      </rPr>
      <t>►</t>
    </r>
  </si>
  <si>
    <t xml:space="preserve">EDC - Portion garantie (c.a.d 80%) des prêts inclus dans RL07.1 </t>
  </si>
  <si>
    <r>
      <t xml:space="preserve">CL403 </t>
    </r>
    <r>
      <rPr>
        <b/>
        <sz val="8"/>
        <color theme="0"/>
        <rFont val="Courier New"/>
        <family val="3"/>
      </rPr>
      <t>►</t>
    </r>
  </si>
  <si>
    <t>EDC - Portion garantie (c.a.d 80%) des prêts inclus dans RL07.2</t>
  </si>
  <si>
    <r>
      <t xml:space="preserve">CL405 </t>
    </r>
    <r>
      <rPr>
        <b/>
        <sz val="8"/>
        <color theme="0"/>
        <rFont val="Courier New"/>
        <family val="3"/>
      </rPr>
      <t>►</t>
    </r>
  </si>
  <si>
    <t>BDC PCSTT Prêts garantis à 100%</t>
  </si>
  <si>
    <r>
      <t xml:space="preserve">CL409 </t>
    </r>
    <r>
      <rPr>
        <b/>
        <sz val="8"/>
        <color theme="0"/>
        <rFont val="Courier New"/>
        <family val="3"/>
      </rPr>
      <t>►</t>
    </r>
  </si>
  <si>
    <t>Immobilisations (fixes)</t>
  </si>
  <si>
    <t>Équipement et améliorations locatives (moins la dépréciation/l’amortissement)</t>
  </si>
  <si>
    <r>
      <t xml:space="preserve">◄ </t>
    </r>
    <r>
      <rPr>
        <sz val="9"/>
        <color rgb="FF000000"/>
        <rFont val="Arial"/>
        <family val="2"/>
      </rPr>
      <t xml:space="preserve">A83  </t>
    </r>
  </si>
  <si>
    <t>11(2), Tableau 2, eee</t>
  </si>
  <si>
    <t>Actifs logiciels informatiques</t>
  </si>
  <si>
    <r>
      <t xml:space="preserve">◄ </t>
    </r>
    <r>
      <rPr>
        <sz val="9"/>
        <color rgb="FF000000"/>
        <rFont val="Arial"/>
        <family val="2"/>
      </rPr>
      <t>A83.1</t>
    </r>
  </si>
  <si>
    <t>100% et 0 % pour la portion déductible</t>
  </si>
  <si>
    <t>11(2), Tableau 2, ddd</t>
  </si>
  <si>
    <t>Terrains et bâtiments (moins la dépréciation)</t>
  </si>
  <si>
    <r>
      <t xml:space="preserve">◄ </t>
    </r>
    <r>
      <rPr>
        <sz val="9"/>
        <color rgb="FF000000"/>
        <rFont val="Arial"/>
        <family val="2"/>
      </rPr>
      <t xml:space="preserve">A84  </t>
    </r>
  </si>
  <si>
    <t>Biens immobiliers détenus à des fins de placement et autres investissements</t>
  </si>
  <si>
    <r>
      <t xml:space="preserve">◄ </t>
    </r>
    <r>
      <rPr>
        <sz val="9"/>
        <color rgb="FF000000"/>
        <rFont val="Arial"/>
        <family val="2"/>
      </rPr>
      <t xml:space="preserve">A85  </t>
    </r>
  </si>
  <si>
    <t>11(2), Tableau 2, ggg</t>
  </si>
  <si>
    <t>Total des immobilisations</t>
  </si>
  <si>
    <t xml:space="preserve">(A83 + A83.1 + A84 + A85 + A86) </t>
  </si>
  <si>
    <r>
      <t xml:space="preserve"> A87 </t>
    </r>
    <r>
      <rPr>
        <b/>
        <sz val="9"/>
        <color theme="0"/>
        <rFont val="Courier New"/>
        <family val="3"/>
      </rPr>
      <t>►</t>
    </r>
  </si>
  <si>
    <t>Achalandage et actifs incorporels</t>
  </si>
  <si>
    <t>Achalandage</t>
  </si>
  <si>
    <r>
      <t xml:space="preserve">◄ </t>
    </r>
    <r>
      <rPr>
        <sz val="9"/>
        <color rgb="FF000000"/>
        <rFont val="Arial"/>
        <family val="2"/>
      </rPr>
      <t>A89</t>
    </r>
  </si>
  <si>
    <t>Actifs incorporels</t>
  </si>
  <si>
    <r>
      <t xml:space="preserve">◄ </t>
    </r>
    <r>
      <rPr>
        <sz val="9"/>
        <color rgb="FF000000"/>
        <rFont val="Arial"/>
        <family val="2"/>
      </rPr>
      <t>A90</t>
    </r>
  </si>
  <si>
    <t>250 %, 0 % de la portion &gt; 5 % des fonds propres de catégorie 1</t>
  </si>
  <si>
    <t>11(2), Tableau 2, ttt</t>
  </si>
  <si>
    <t>Actifs d’impôts reportés (sauf les reports découlant de différences temporaires)</t>
  </si>
  <si>
    <r>
      <t xml:space="preserve">◄ </t>
    </r>
    <r>
      <rPr>
        <sz val="9"/>
        <color rgb="FF000000"/>
        <rFont val="Arial"/>
        <family val="2"/>
      </rPr>
      <t>A91</t>
    </r>
  </si>
  <si>
    <t>Actifs d’impôts reportés découlant de différences temporaires (pas dépendant de la rentabilité future)</t>
  </si>
  <si>
    <r>
      <t xml:space="preserve">◄ </t>
    </r>
    <r>
      <rPr>
        <sz val="9"/>
        <color rgb="FF000000"/>
        <rFont val="Arial"/>
        <family val="2"/>
      </rPr>
      <t>A91</t>
    </r>
    <r>
      <rPr>
        <sz val="9"/>
        <color rgb="FF000000"/>
        <rFont val="Courier New"/>
        <family val="3"/>
      </rPr>
      <t>.1</t>
    </r>
  </si>
  <si>
    <t>100%, 0 % de la portion &gt; 10% des fonds propres de catégorie 1</t>
  </si>
  <si>
    <t>11(2), Tableau 2, ccc</t>
  </si>
  <si>
    <t>Actifs d’impôts reportés découlant de différences temporaires (et dépendant de la rentabilité future)</t>
  </si>
  <si>
    <r>
      <t xml:space="preserve">◄ </t>
    </r>
    <r>
      <rPr>
        <sz val="9"/>
        <color rgb="FF000000"/>
        <rFont val="Arial"/>
        <family val="2"/>
      </rPr>
      <t>A91</t>
    </r>
    <r>
      <rPr>
        <sz val="9"/>
        <color rgb="FF000000"/>
        <rFont val="Courier New"/>
        <family val="3"/>
      </rPr>
      <t>.2</t>
    </r>
  </si>
  <si>
    <t>11(2), Tableau 2, rrr</t>
  </si>
  <si>
    <t>Total de l'achalandage et actifs incorporels</t>
  </si>
  <si>
    <t xml:space="preserve">(A88 + A89 + A90 + A91 + A91.1) </t>
  </si>
  <si>
    <t>A92</t>
  </si>
  <si>
    <t>Autres actifs</t>
  </si>
  <si>
    <t>Intérêts courus et autres créances</t>
  </si>
  <si>
    <r>
      <t xml:space="preserve">◄ </t>
    </r>
    <r>
      <rPr>
        <sz val="9"/>
        <color rgb="FF000000"/>
        <rFont val="Arial"/>
        <family val="2"/>
      </rPr>
      <t>A93</t>
    </r>
  </si>
  <si>
    <t>11(2), Tableau 2, fff</t>
  </si>
  <si>
    <t>Actifs de régimes de pension à prestations déterminées</t>
  </si>
  <si>
    <r>
      <t xml:space="preserve">◄ </t>
    </r>
    <r>
      <rPr>
        <sz val="9"/>
        <color rgb="FF000000"/>
        <rFont val="Arial"/>
        <family val="2"/>
      </rPr>
      <t>A93.1</t>
    </r>
  </si>
  <si>
    <t>Droits relatifs à l'administration des prêts hypothécaires</t>
  </si>
  <si>
    <r>
      <t xml:space="preserve">◄ </t>
    </r>
    <r>
      <rPr>
        <sz val="9"/>
        <color rgb="FF000000"/>
        <rFont val="Arial"/>
        <family val="2"/>
      </rPr>
      <t>A93.2</t>
    </r>
  </si>
  <si>
    <t>250 %, 0 % de la portion &gt; 10% des fonds propres de catégorie 1</t>
  </si>
  <si>
    <t>11(2), Tableau 2, sss</t>
  </si>
  <si>
    <t>Charges payées d’avance et charges reportées</t>
  </si>
  <si>
    <r>
      <t xml:space="preserve">◄ </t>
    </r>
    <r>
      <rPr>
        <sz val="9"/>
        <color rgb="FF000000"/>
        <rFont val="Arial"/>
        <family val="2"/>
      </rPr>
      <t>A94</t>
    </r>
  </si>
  <si>
    <t>11(2), Tableau 2, hhh, iii, mmm</t>
  </si>
  <si>
    <t xml:space="preserve">Actions rachetées, mais non annulées </t>
  </si>
  <si>
    <r>
      <t xml:space="preserve">◄ </t>
    </r>
    <r>
      <rPr>
        <sz val="9"/>
        <color rgb="FF000000"/>
        <rFont val="Arial"/>
        <family val="2"/>
      </rPr>
      <t>A94</t>
    </r>
    <r>
      <rPr>
        <sz val="9"/>
        <color rgb="FF000000"/>
        <rFont val="Courier New"/>
        <family val="3"/>
      </rPr>
      <t>.1</t>
    </r>
  </si>
  <si>
    <t xml:space="preserve">Propriété de la caisse faisant l’objet de sûretés réelles non autorisées </t>
  </si>
  <si>
    <r>
      <t xml:space="preserve">◄ </t>
    </r>
    <r>
      <rPr>
        <sz val="9"/>
        <color rgb="FF000000"/>
        <rFont val="Arial"/>
        <family val="2"/>
      </rPr>
      <t>A94</t>
    </r>
    <r>
      <rPr>
        <sz val="9"/>
        <color rgb="FF000000"/>
        <rFont val="Courier New"/>
        <family val="3"/>
      </rPr>
      <t>.2</t>
    </r>
  </si>
  <si>
    <t>Gains de titrisation capitalisés</t>
  </si>
  <si>
    <r>
      <t xml:space="preserve">◄ </t>
    </r>
    <r>
      <rPr>
        <sz val="9"/>
        <color rgb="FF000000"/>
        <rFont val="Arial"/>
        <family val="2"/>
      </rPr>
      <t>A94</t>
    </r>
    <r>
      <rPr>
        <sz val="9"/>
        <color rgb="FF000000"/>
        <rFont val="Courier New"/>
        <family val="3"/>
      </rPr>
      <t>.3</t>
    </r>
  </si>
  <si>
    <t>Actif lié au droit d’utilisation</t>
  </si>
  <si>
    <r>
      <t xml:space="preserve">◄ </t>
    </r>
    <r>
      <rPr>
        <sz val="9"/>
        <color rgb="FF000000"/>
        <rFont val="Arial"/>
        <family val="2"/>
      </rPr>
      <t>A94</t>
    </r>
    <r>
      <rPr>
        <sz val="9"/>
        <color rgb="FF000000"/>
        <rFont val="Courier New"/>
        <family val="3"/>
      </rPr>
      <t>.4</t>
    </r>
  </si>
  <si>
    <t>11(2), Tableau 2, jjj</t>
  </si>
  <si>
    <t>Actifs divers</t>
  </si>
  <si>
    <r>
      <t xml:space="preserve">◄ </t>
    </r>
    <r>
      <rPr>
        <sz val="9"/>
        <color rgb="FF000000"/>
        <rFont val="Arial"/>
        <family val="2"/>
      </rPr>
      <t>A94</t>
    </r>
    <r>
      <rPr>
        <sz val="9"/>
        <color rgb="FF000000"/>
        <rFont val="Courier New"/>
        <family val="3"/>
      </rPr>
      <t>.5</t>
    </r>
  </si>
  <si>
    <t>Total des autres éléments de l’actif</t>
  </si>
  <si>
    <t>(A93 + A93.1 + A93.2 + A94 + A94.1 + A94.2 + A94.3 + A94.4 +A94.5)</t>
  </si>
  <si>
    <r>
      <t xml:space="preserve">A95 </t>
    </r>
    <r>
      <rPr>
        <b/>
        <sz val="9"/>
        <color theme="0"/>
        <rFont val="Courier New"/>
        <family val="3"/>
      </rPr>
      <t>►</t>
    </r>
  </si>
  <si>
    <t>Total des immobilisations, achalandage, actifs incorporels et autres éléments de l’actif</t>
  </si>
  <si>
    <t xml:space="preserve">(A87 + A92 + A95)  </t>
  </si>
  <si>
    <r>
      <t xml:space="preserve">A96 </t>
    </r>
    <r>
      <rPr>
        <b/>
        <sz val="9"/>
        <color theme="0"/>
        <rFont val="Courier New"/>
        <family val="3"/>
      </rPr>
      <t>►</t>
    </r>
  </si>
  <si>
    <t>Total des actifs</t>
  </si>
  <si>
    <r>
      <t xml:space="preserve">A97 </t>
    </r>
    <r>
      <rPr>
        <b/>
        <sz val="9"/>
        <color theme="0"/>
        <rFont val="Courier New"/>
        <family val="3"/>
      </rPr>
      <t>►</t>
    </r>
  </si>
  <si>
    <t xml:space="preserve">Activités hors bilan </t>
  </si>
  <si>
    <t>Valeur théorique</t>
  </si>
  <si>
    <t>Valeur pondérée en fonction du risque pour les champs N01 à N06</t>
  </si>
  <si>
    <t>Montant ajouté à l’actif pondéré en fonction du risque</t>
  </si>
  <si>
    <t>Facteur de conversion</t>
  </si>
  <si>
    <t>Calcul de pondération des risques par les caisses populaires</t>
  </si>
  <si>
    <t>Substituts directs du crédit (p. ex. garanties et lettres de crédit de soutien)</t>
  </si>
  <si>
    <r>
      <rPr>
        <sz val="7"/>
        <color theme="1"/>
        <rFont val="Arial"/>
        <family val="2"/>
      </rPr>
      <t>N01.1</t>
    </r>
    <r>
      <rPr>
        <sz val="7"/>
        <color theme="1"/>
        <rFont val="Courier New"/>
        <family val="3"/>
      </rPr>
      <t>►</t>
    </r>
  </si>
  <si>
    <r>
      <t xml:space="preserve">N01 </t>
    </r>
    <r>
      <rPr>
        <sz val="9"/>
        <color theme="1"/>
        <rFont val="Courier New"/>
        <family val="3"/>
      </rPr>
      <t>►</t>
    </r>
  </si>
  <si>
    <t>11(5), Tableau 3, a</t>
  </si>
  <si>
    <t>Opérations de vente et de rachat, et achats à terme d'actifs</t>
  </si>
  <si>
    <r>
      <rPr>
        <sz val="7"/>
        <color theme="1"/>
        <rFont val="Arial"/>
        <family val="2"/>
      </rPr>
      <t xml:space="preserve">N02.1 </t>
    </r>
    <r>
      <rPr>
        <sz val="7"/>
        <color theme="1"/>
        <rFont val="Courier New"/>
        <family val="3"/>
      </rPr>
      <t>►</t>
    </r>
  </si>
  <si>
    <r>
      <t xml:space="preserve">N02 </t>
    </r>
    <r>
      <rPr>
        <sz val="9"/>
        <color theme="1"/>
        <rFont val="Courier New"/>
        <family val="3"/>
      </rPr>
      <t>►</t>
    </r>
  </si>
  <si>
    <t>11(5), Tableau 3, b, c, d</t>
  </si>
  <si>
    <t>Provisions pour imprévus liés à des transactions (p. ex. garanties de bonne exécution, cautionnement de soumission)</t>
  </si>
  <si>
    <r>
      <rPr>
        <sz val="7"/>
        <color theme="1"/>
        <rFont val="Arial"/>
        <family val="2"/>
      </rPr>
      <t xml:space="preserve">N03.1 </t>
    </r>
    <r>
      <rPr>
        <sz val="7"/>
        <color theme="1"/>
        <rFont val="Courier New"/>
        <family val="3"/>
      </rPr>
      <t>►</t>
    </r>
  </si>
  <si>
    <r>
      <t xml:space="preserve">N03 </t>
    </r>
    <r>
      <rPr>
        <sz val="9"/>
        <color theme="1"/>
        <rFont val="Courier New"/>
        <family val="3"/>
      </rPr>
      <t>►</t>
    </r>
  </si>
  <si>
    <t>11(5), Tableau 3, e</t>
  </si>
  <si>
    <t>Engagements (échéance originale &gt; 1 an ou sans échéance et annulable avec préavis)</t>
  </si>
  <si>
    <r>
      <rPr>
        <sz val="7"/>
        <color theme="1"/>
        <rFont val="Arial"/>
        <family val="2"/>
      </rPr>
      <t xml:space="preserve">N04.1 </t>
    </r>
    <r>
      <rPr>
        <sz val="7"/>
        <color theme="1"/>
        <rFont val="Courier New"/>
        <family val="3"/>
      </rPr>
      <t>►</t>
    </r>
  </si>
  <si>
    <r>
      <t xml:space="preserve">N04 </t>
    </r>
    <r>
      <rPr>
        <sz val="9"/>
        <color theme="1"/>
        <rFont val="Courier New"/>
        <family val="3"/>
      </rPr>
      <t>►</t>
    </r>
  </si>
  <si>
    <t>11(5), Tableau 3, f, g</t>
  </si>
  <si>
    <t>Provisions pour imprévus liés au commerce</t>
  </si>
  <si>
    <r>
      <rPr>
        <sz val="7"/>
        <color theme="1"/>
        <rFont val="Arial"/>
        <family val="2"/>
      </rPr>
      <t xml:space="preserve">N05.1 </t>
    </r>
    <r>
      <rPr>
        <sz val="7"/>
        <color theme="1"/>
        <rFont val="Courier New"/>
        <family val="3"/>
      </rPr>
      <t>►</t>
    </r>
  </si>
  <si>
    <r>
      <t xml:space="preserve">N05 </t>
    </r>
    <r>
      <rPr>
        <sz val="9"/>
        <color theme="1"/>
        <rFont val="Courier New"/>
        <family val="3"/>
      </rPr>
      <t>►</t>
    </r>
  </si>
  <si>
    <t>11(5), Tableau 3, h</t>
  </si>
  <si>
    <t>Engagements (échéance initiale d’un an ou moins)</t>
  </si>
  <si>
    <r>
      <rPr>
        <sz val="7"/>
        <color theme="1"/>
        <rFont val="Arial"/>
        <family val="2"/>
      </rPr>
      <t>N06.1</t>
    </r>
    <r>
      <rPr>
        <sz val="7"/>
        <color theme="1"/>
        <rFont val="Courier New"/>
        <family val="3"/>
      </rPr>
      <t>►</t>
    </r>
  </si>
  <si>
    <r>
      <t xml:space="preserve">N06 </t>
    </r>
    <r>
      <rPr>
        <sz val="9"/>
        <color theme="1"/>
        <rFont val="Courier New"/>
        <family val="3"/>
      </rPr>
      <t>►</t>
    </r>
  </si>
  <si>
    <t>11(5), Tableau 3, i</t>
  </si>
  <si>
    <t>Engagements annulables sans condition et sans préavis</t>
  </si>
  <si>
    <r>
      <rPr>
        <sz val="7"/>
        <color theme="1"/>
        <rFont val="Arial"/>
        <family val="2"/>
      </rPr>
      <t xml:space="preserve">N07 </t>
    </r>
    <r>
      <rPr>
        <sz val="7"/>
        <color theme="1"/>
        <rFont val="Courier New"/>
        <family val="3"/>
      </rPr>
      <t>►</t>
    </r>
  </si>
  <si>
    <t>11(5), Tableau 3, j</t>
  </si>
  <si>
    <t>Autre (prêts titrisés, fonds communs de placement, etc.)</t>
  </si>
  <si>
    <r>
      <rPr>
        <sz val="7"/>
        <color theme="1"/>
        <rFont val="Arial"/>
        <family val="2"/>
      </rPr>
      <t xml:space="preserve">N08 </t>
    </r>
    <r>
      <rPr>
        <sz val="7"/>
        <color theme="1"/>
        <rFont val="Courier New"/>
        <family val="3"/>
      </rPr>
      <t>►</t>
    </r>
  </si>
  <si>
    <t>Actif hors bilan figurant au Tableau 2 de la Règle 2021-002</t>
  </si>
  <si>
    <t>N08.1</t>
  </si>
  <si>
    <t>N08.2</t>
  </si>
  <si>
    <t>11(2), Tableau 2, bb, ee, pp, xx</t>
  </si>
  <si>
    <t>Total de l’actif hors bilan</t>
  </si>
  <si>
    <r>
      <rPr>
        <b/>
        <sz val="8"/>
        <color indexed="9"/>
        <rFont val="Arial"/>
        <family val="2"/>
      </rPr>
      <t xml:space="preserve">N09 </t>
    </r>
    <r>
      <rPr>
        <b/>
        <sz val="8"/>
        <color indexed="9"/>
        <rFont val="Courier New"/>
        <family val="3"/>
      </rPr>
      <t>►</t>
    </r>
  </si>
  <si>
    <t>Tableau de continuité – bénéfices non répartis</t>
  </si>
  <si>
    <t xml:space="preserve">Bénéfices non répartis (ou déficit)  </t>
  </si>
  <si>
    <t>C53 ►</t>
  </si>
  <si>
    <t>à l'ouverture de l'exercice (vérifiés)</t>
  </si>
  <si>
    <t>Dividendes (après impôts)</t>
  </si>
  <si>
    <r>
      <t xml:space="preserve">C53.1 </t>
    </r>
    <r>
      <rPr>
        <sz val="8"/>
        <color rgb="FF000000"/>
        <rFont val="Courier New"/>
        <family val="3"/>
      </rPr>
      <t xml:space="preserve">►         </t>
    </r>
  </si>
  <si>
    <t>Ajustements sur période antérieure</t>
  </si>
  <si>
    <r>
      <t xml:space="preserve">C54 </t>
    </r>
    <r>
      <rPr>
        <sz val="8"/>
        <color rgb="FF000000"/>
        <rFont val="Courier New"/>
        <family val="3"/>
      </rPr>
      <t xml:space="preserve">►         </t>
    </r>
  </si>
  <si>
    <t>Gains et pertes liés aux engagements financiers</t>
  </si>
  <si>
    <r>
      <t xml:space="preserve">C54.1 </t>
    </r>
    <r>
      <rPr>
        <sz val="8"/>
        <color rgb="FF000000"/>
        <rFont val="Courier New"/>
        <family val="3"/>
      </rPr>
      <t xml:space="preserve">►         </t>
    </r>
  </si>
  <si>
    <t xml:space="preserve">              </t>
  </si>
  <si>
    <t>Ajustements transitoires – instruments dérivés</t>
  </si>
  <si>
    <r>
      <t xml:space="preserve">C55.1 </t>
    </r>
    <r>
      <rPr>
        <sz val="8"/>
        <color rgb="FF000000"/>
        <rFont val="Courier New"/>
        <family val="3"/>
      </rPr>
      <t xml:space="preserve">►         </t>
    </r>
  </si>
  <si>
    <t>Ajustements transitoires – autres</t>
  </si>
  <si>
    <r>
      <t xml:space="preserve">C55.2 </t>
    </r>
    <r>
      <rPr>
        <sz val="8"/>
        <color rgb="FF000000"/>
        <rFont val="Courier New"/>
        <family val="3"/>
      </rPr>
      <t xml:space="preserve">►         </t>
    </r>
  </si>
  <si>
    <t>Autres ajustements</t>
  </si>
  <si>
    <r>
      <t xml:space="preserve">C55.3 </t>
    </r>
    <r>
      <rPr>
        <sz val="8"/>
        <color rgb="FF000000"/>
        <rFont val="Courier New"/>
        <family val="3"/>
      </rPr>
      <t xml:space="preserve">►         </t>
    </r>
  </si>
  <si>
    <t xml:space="preserve">Total des ajustements </t>
  </si>
  <si>
    <r>
      <t xml:space="preserve">C55 </t>
    </r>
    <r>
      <rPr>
        <sz val="8"/>
        <color rgb="FF000000"/>
        <rFont val="Courier New"/>
        <family val="3"/>
      </rPr>
      <t xml:space="preserve">►         </t>
    </r>
  </si>
  <si>
    <t>Bénéfice net (perte nette) de la période en cours</t>
  </si>
  <si>
    <t xml:space="preserve">(Doit être identique à C52)  </t>
  </si>
  <si>
    <r>
      <t xml:space="preserve">Bénéfices non répartis (déficit)  C58 </t>
    </r>
    <r>
      <rPr>
        <b/>
        <sz val="8"/>
        <color rgb="FFFFFFFF"/>
        <rFont val="Courier New"/>
        <family val="3"/>
      </rPr>
      <t>►</t>
    </r>
  </si>
  <si>
    <t>Cumulatif des gains et pertes liés aux engagements financiers                                                             C58.2 ►</t>
  </si>
  <si>
    <t>Catégorie 1 – Capital de base</t>
  </si>
  <si>
    <t xml:space="preserve">Parts sociales </t>
  </si>
  <si>
    <t>◄ E23</t>
  </si>
  <si>
    <t>5(2) iii</t>
  </si>
  <si>
    <t>Portion non rachetable du capital de placements de catégorie 1</t>
  </si>
  <si>
    <t>◄ E24</t>
  </si>
  <si>
    <t>5(2) v</t>
  </si>
  <si>
    <t>Bénéfices non répartis/(déficit)</t>
  </si>
  <si>
    <t>5(2) i</t>
  </si>
  <si>
    <t>Parts de ristourne non rachetables</t>
  </si>
  <si>
    <t>◄ E26</t>
  </si>
  <si>
    <t>5(2) iv</t>
  </si>
  <si>
    <t>Surplus conservé, ce qui comprend le surplus d’apport</t>
  </si>
  <si>
    <t>◄ E26.1</t>
  </si>
  <si>
    <t>5(2) ii</t>
  </si>
  <si>
    <t>Placements par l’ARSF (catégorie 1)</t>
  </si>
  <si>
    <t>◄ E27</t>
  </si>
  <si>
    <t>Total du capital de base - catégorie 1</t>
  </si>
  <si>
    <t>(E23 + E24 + E25 + E26 + E26.1 + E27)</t>
  </si>
  <si>
    <r>
      <t xml:space="preserve">E28 </t>
    </r>
    <r>
      <rPr>
        <b/>
        <sz val="9"/>
        <color theme="0"/>
        <rFont val="Courier New"/>
        <family val="3"/>
      </rPr>
      <t>►</t>
    </r>
  </si>
  <si>
    <t>Catégorie 2 – fonds propres supplémentaires</t>
  </si>
  <si>
    <t xml:space="preserve">Dette subordonnée </t>
  </si>
  <si>
    <t>◄ E29</t>
  </si>
  <si>
    <t>6(2) iii</t>
  </si>
  <si>
    <t>Actions émises par la caisse qui satisfont à la définition du capital de catégorie 2</t>
  </si>
  <si>
    <t>◄ E29.1</t>
  </si>
  <si>
    <t>6(2) ii</t>
  </si>
  <si>
    <t>Portion rachetable du capital de catégorie 1</t>
  </si>
  <si>
    <t>◄ E30</t>
  </si>
  <si>
    <t>6(2) v</t>
  </si>
  <si>
    <t>Autres éléments de capital</t>
  </si>
  <si>
    <t>◄ E31</t>
  </si>
  <si>
    <t>6(2) iv</t>
  </si>
  <si>
    <t>Total du capital supplémentaire de catégorie 2</t>
  </si>
  <si>
    <t xml:space="preserve">(E29 + E29.1 + E30 + E31) </t>
  </si>
  <si>
    <r>
      <t xml:space="preserve">E32 </t>
    </r>
    <r>
      <rPr>
        <b/>
        <sz val="9"/>
        <color theme="0"/>
        <rFont val="Courier New"/>
        <family val="3"/>
      </rPr>
      <t>►</t>
    </r>
  </si>
  <si>
    <t>Cumul des autres éléments du résultat étendu</t>
  </si>
  <si>
    <t>Placements en actions</t>
  </si>
  <si>
    <t>◄ E33</t>
  </si>
  <si>
    <t>5(2) vi</t>
  </si>
  <si>
    <t>◄ E34</t>
  </si>
  <si>
    <t>Régimes de retraite à prestations déterminées</t>
  </si>
  <si>
    <t>◄ E34.1</t>
  </si>
  <si>
    <t>Autre</t>
  </si>
  <si>
    <t>◄ E35</t>
  </si>
  <si>
    <t>Cumul total des autres résultats étendus</t>
  </si>
  <si>
    <t xml:space="preserve">(E33 + E34 + E34.1 + E35)  </t>
  </si>
  <si>
    <r>
      <t xml:space="preserve">E36 </t>
    </r>
    <r>
      <rPr>
        <b/>
        <sz val="9"/>
        <color theme="0"/>
        <rFont val="Courier New"/>
        <family val="3"/>
      </rPr>
      <t>►</t>
    </r>
  </si>
  <si>
    <t>Total des fonds propres et capitaux propres</t>
  </si>
  <si>
    <t xml:space="preserve">(E28 + E32 + E36)  </t>
  </si>
  <si>
    <r>
      <t xml:space="preserve">E37 </t>
    </r>
    <r>
      <rPr>
        <b/>
        <sz val="8"/>
        <color rgb="FF000000"/>
        <rFont val="Courier New"/>
        <family val="3"/>
      </rPr>
      <t>►</t>
    </r>
  </si>
  <si>
    <t>Total des provisions pour prêts pour les stages 1 et 2 (provision collective)</t>
  </si>
  <si>
    <r>
      <t xml:space="preserve">L93 </t>
    </r>
    <r>
      <rPr>
        <b/>
        <sz val="8"/>
        <color theme="0"/>
        <rFont val="Courier New"/>
        <family val="3"/>
      </rPr>
      <t>►</t>
    </r>
  </si>
  <si>
    <t>Calculs du ratio de suffisance du capital</t>
  </si>
  <si>
    <t>Capital réglementaire</t>
  </si>
  <si>
    <t>Capital brut de catégorie 1( E28)</t>
  </si>
  <si>
    <t>◄ RW01</t>
  </si>
  <si>
    <t>5(2)</t>
  </si>
  <si>
    <t>Déduire :</t>
  </si>
  <si>
    <t xml:space="preserve">Actions rachetées, mais non annulées (A94.1) </t>
  </si>
  <si>
    <t>◄ RW01.1</t>
  </si>
  <si>
    <t>5(5) ix</t>
  </si>
  <si>
    <t>Achalandage (A89)</t>
  </si>
  <si>
    <t>◄ RW02</t>
  </si>
  <si>
    <t>5(5) i</t>
  </si>
  <si>
    <t>◄ RW02.1</t>
  </si>
  <si>
    <t>5(5) ii</t>
  </si>
  <si>
    <t>Actifs d’impôts reportés découlant de différences temporaires (pas dépendant de la rentabilité future) au-delà de 10 % du capital de catégorie 1</t>
  </si>
  <si>
    <t>◄ RW02.3</t>
  </si>
  <si>
    <t>5(5) iii</t>
  </si>
  <si>
    <t>Propriété de la caisse faisant l’objet de sûretés réelles non autorisées (A94.2)</t>
  </si>
  <si>
    <t>◄ RW02.2</t>
  </si>
  <si>
    <t>5(5) xiii</t>
  </si>
  <si>
    <t>Charges administratives liées aux créances hypothécaires au-delà de 10 % des fonds propres de catégorie 1</t>
  </si>
  <si>
    <t>◄ RW02.4</t>
  </si>
  <si>
    <t>5(5) iv</t>
  </si>
  <si>
    <t>Portion déductible des actifs incorporels</t>
  </si>
  <si>
    <t>5(5) v</t>
  </si>
  <si>
    <t>(montant au-delà de 5 % de la valeur de E28)</t>
  </si>
  <si>
    <t>◄ RW03</t>
  </si>
  <si>
    <t>Gains de titrisation capitalisés (A94.3)</t>
  </si>
  <si>
    <t>◄ RW03.1</t>
  </si>
  <si>
    <t>5(5) vi</t>
  </si>
  <si>
    <t>Logiciels, au-delà de 1 % des fonds propres de catégorie 1</t>
  </si>
  <si>
    <t>◄ RW03.2</t>
  </si>
  <si>
    <t>5(5) xiv</t>
  </si>
  <si>
    <t>Placements dans des filiales qui sont des institutions financières (A14)</t>
  </si>
  <si>
    <t>◄ RW04</t>
  </si>
  <si>
    <t>Actifs de régimes de retraite à prestations déterminées</t>
  </si>
  <si>
    <t>◄ RW05.2</t>
  </si>
  <si>
    <t>5(5) viii</t>
  </si>
  <si>
    <t>Cumul des gains et pertes liés aux engagements financiers</t>
  </si>
  <si>
    <t>◄ RW05.4</t>
  </si>
  <si>
    <t>5(5) vii</t>
  </si>
  <si>
    <t>Portion des prêts hypothécaires inversés au-delà d’un RPV de 85 % (RL06.9.1)</t>
  </si>
  <si>
    <t>◄ RW05.5</t>
  </si>
  <si>
    <t>5(5) x</t>
  </si>
  <si>
    <t>Déductions du capital de catégorie 2 au-delà du capital brut de catégorie 2</t>
  </si>
  <si>
    <t>◄ RW05.6</t>
  </si>
  <si>
    <t>5(5) xi</t>
  </si>
  <si>
    <t>Déduction des placements dans des IF selon la section 7(4) (catégorie 1)</t>
  </si>
  <si>
    <t>◄ RW05.7</t>
  </si>
  <si>
    <t>5(5) xii</t>
  </si>
  <si>
    <t>RW06  ►</t>
  </si>
  <si>
    <t>5(1)</t>
  </si>
  <si>
    <t>Capital supplémentaire de catégorie 2 (E32)</t>
  </si>
  <si>
    <t>Provision collective (jusqu’à concurrence de 1,25 % de l’actif pondéré en fonction du risque)</t>
  </si>
  <si>
    <t>◄ RW08</t>
  </si>
  <si>
    <t>6(2) i</t>
  </si>
  <si>
    <t>◄ RW08.1</t>
  </si>
  <si>
    <t>6(2)</t>
  </si>
  <si>
    <t>Ajouter :</t>
  </si>
  <si>
    <t>Pertes actuarielles (régimes de retraite à prestations déterminées) (E34.1 si négatif)</t>
  </si>
  <si>
    <t>◄ RW09.1</t>
  </si>
  <si>
    <t>6(3) i</t>
  </si>
  <si>
    <t>Soustraire :</t>
  </si>
  <si>
    <t>Placement dans ses propres titres qui font partie du capital de catégorie 2 (A14.4)</t>
  </si>
  <si>
    <t>◄ RW09.2</t>
  </si>
  <si>
    <t>Déduction des placements dans des IF selon la section 7(5) (catégorie 2)</t>
  </si>
  <si>
    <t>◄ RW09.3</t>
  </si>
  <si>
    <t>6(3) iii, iv</t>
  </si>
  <si>
    <t>(RW08.1 + RW09.1 - RW09.2 - RW09.3)</t>
  </si>
  <si>
    <t>RW10  ►</t>
  </si>
  <si>
    <t>6(1)</t>
  </si>
  <si>
    <t xml:space="preserve"> (RW06 + RW10) </t>
  </si>
  <si>
    <t>RW12 ►</t>
  </si>
  <si>
    <t xml:space="preserve">Risque opérationnel </t>
  </si>
  <si>
    <t>Année 1</t>
  </si>
  <si>
    <t>Année 2</t>
  </si>
  <si>
    <t>Année 3</t>
  </si>
  <si>
    <t>Moyenne</t>
  </si>
  <si>
    <t>▼ RW13</t>
  </si>
  <si>
    <t>▼ RW14</t>
  </si>
  <si>
    <t>▼ RW15</t>
  </si>
  <si>
    <t>▼ RW16</t>
  </si>
  <si>
    <t>Valeur nette des intérêts, des placements et des autres revenus (marge brute)</t>
  </si>
  <si>
    <t>Marge brute &gt; 0</t>
  </si>
  <si>
    <t>Nombre de périodes pour lesquelles la marge brute &gt; 0</t>
  </si>
  <si>
    <t>Risque de taux d’intérêt</t>
  </si>
  <si>
    <t>Dernier trimestre</t>
  </si>
  <si>
    <t>Exposition telle que déclarée (en dollars)</t>
  </si>
  <si>
    <t>RW17 ►</t>
  </si>
  <si>
    <t>13(2), 13(4)(ii)</t>
  </si>
  <si>
    <t>Actif pondéré en fonction du risque</t>
  </si>
  <si>
    <t>Risque de crédit : valeur d’équivalence pondérée en fonction du risque</t>
  </si>
  <si>
    <t>12(1), 12(3)</t>
  </si>
  <si>
    <t>13(1)</t>
  </si>
  <si>
    <t>(RW18 + RW19 + RW20)</t>
  </si>
  <si>
    <t>RW21 ►</t>
  </si>
  <si>
    <t>10(1)</t>
  </si>
  <si>
    <t>16(4)</t>
  </si>
  <si>
    <t>16(5)</t>
  </si>
  <si>
    <t>16(6)</t>
  </si>
  <si>
    <t>16(7)</t>
  </si>
  <si>
    <t>16(3)</t>
  </si>
  <si>
    <t>Ratios de suffisance du capital</t>
  </si>
  <si>
    <t>Ratio (%)</t>
  </si>
  <si>
    <t>Ratio minimal (%)</t>
  </si>
  <si>
    <t>RW27.3►</t>
  </si>
  <si>
    <t>3(2)</t>
  </si>
  <si>
    <t>RW27.4►</t>
  </si>
  <si>
    <t>3(3)</t>
  </si>
  <si>
    <t>RW27.5►</t>
  </si>
  <si>
    <t>3(6) et 3(7)</t>
  </si>
  <si>
    <t>RW22 ►</t>
  </si>
  <si>
    <t>3(4), 3(5)</t>
  </si>
  <si>
    <t>3(9)</t>
  </si>
  <si>
    <t>RW27►</t>
  </si>
  <si>
    <t>16(1)</t>
  </si>
  <si>
    <t>Capital Adequacy Ratios (CU's with subsidiaries)</t>
  </si>
  <si>
    <t>Minimum ratio (%)</t>
  </si>
  <si>
    <t>Tier 1 capital ratio %</t>
  </si>
  <si>
    <t>Retained earnings to Risk weighted Capital Ratio (%)</t>
  </si>
  <si>
    <t>Capital conservation buffer ratio %</t>
  </si>
  <si>
    <t>3(6) and 3(7)</t>
  </si>
  <si>
    <t>Total capital ratio  %</t>
  </si>
  <si>
    <t>3(4),3(5)</t>
  </si>
  <si>
    <t>Total supervisory capital ratio  %</t>
  </si>
  <si>
    <t>Leverage ratio %</t>
  </si>
  <si>
    <t>Tous les ratios de capital exigés pour conformer à la nouvelle règle de suffisance du capital seront calculés automatiquement et vont être affichés sur la page de sommaire.</t>
  </si>
  <si>
    <t>Ce gabarit a été conçu pour démontrer les changements apportés aux catégories d'actifs et à la méthode de calcul en vertu de la nouvelle règle du capital.  Les références de cellules indiquées dans ce gabarit (p.ex. "A32.2" dans l'onglet titulé Calendrier des placements) s'alignent sur des nouveux champs qui vont être ajoutés au gabarit du RIM sur le dépôt électronique. La mise à jour au système RIM est en cours</t>
  </si>
  <si>
    <t>Ce gabarit servera aussi à calculer les ratios de suffisance du capital pour les caisses populaires qui n'ont pas de sociétés consolidantes</t>
  </si>
  <si>
    <t>Pour les caisses populaires ayant des sociétés affiliées ou filiales qui doivent êtres consolidées conformément à l'article 2 de la règle 2021-002 de L'ARSF sur les exigences relatives à la suffisance du capital pour les Caisses Populaires, les chiffres consolidés peuvent être utilisés dans ce gabarit pour arriver aux ratios de capital consolidés</t>
  </si>
  <si>
    <t>Ce gabarit est uniquement un objet de démonstration, les caisses populaires sont responsables de s'assurer que leur ratios de suffisance du capital sont précis.</t>
  </si>
  <si>
    <t>Dans les onglets surlignés en vert, veuillez fournir des entrées uniquement dans les cellules surlignées en bleu . Ne modifiez pas le contenu des autres cellules.</t>
  </si>
  <si>
    <t>Tableau regroupant les actifs pondérés en fonction de risques (aucune donnée obligatoire)</t>
  </si>
  <si>
    <t>Tableau de calcul (aucune donnée requise)</t>
  </si>
  <si>
    <t xml:space="preserve">Les références de règle dans le gabarit renvoient à des sections pertinentes de la règle 2021-002 de l’ARSF </t>
  </si>
  <si>
    <t>https://www.fsrao.ca/fr/media/5801/download</t>
  </si>
  <si>
    <t>Liquidités et placements</t>
  </si>
  <si>
    <t>Calendrier des placements</t>
  </si>
  <si>
    <t>Bénéfices non distribués</t>
  </si>
  <si>
    <t>Capitaux propres et champs 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</si>
</sst>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
    <numFmt numFmtId="167" formatCode="_(* #,##0_);_(* \(#,##0\);_(* &quot;-&quot;??_);_(@_)"/>
  </numFmts>
  <fonts count="81" x14ac:knownFonts="1">
    <font>
      <sz val="10"/>
      <name val="Arial"/>
    </font>
    <font>
      <sz val="10"/>
      <color theme="1"/>
      <name val="Arial"/>
      <family val="2"/>
    </font>
    <font>
      <sz val="10"/>
      <color theme="1"/>
      <name val="Arial"/>
      <family val="2"/>
    </font>
    <font>
      <sz val="10"/>
      <name val="Arial"/>
      <family val="2"/>
    </font>
    <font>
      <sz val="8"/>
      <name val="Arial"/>
      <family val="2"/>
    </font>
    <font>
      <b/>
      <sz val="10"/>
      <color indexed="9"/>
      <name val="Arial"/>
      <family val="2"/>
    </font>
    <font>
      <sz val="10"/>
      <name val="Courier New"/>
      <family val="3"/>
    </font>
    <font>
      <sz val="8"/>
      <name val="Courier New"/>
      <family val="3"/>
    </font>
    <font>
      <b/>
      <sz val="10"/>
      <name val="Arial"/>
      <family val="2"/>
    </font>
    <font>
      <b/>
      <sz val="8"/>
      <color indexed="9"/>
      <name val="Arial"/>
      <family val="2"/>
    </font>
    <font>
      <b/>
      <sz val="8"/>
      <color indexed="9"/>
      <name val="Courier New"/>
      <family val="3"/>
    </font>
    <font>
      <b/>
      <sz val="11"/>
      <color indexed="9"/>
      <name val="Arial"/>
      <family val="2"/>
    </font>
    <font>
      <sz val="7"/>
      <name val="Arial"/>
      <family val="2"/>
    </font>
    <font>
      <sz val="14"/>
      <color indexed="9"/>
      <name val="Arial"/>
      <family val="2"/>
    </font>
    <font>
      <b/>
      <sz val="10"/>
      <color indexed="9"/>
      <name val="Courier New"/>
      <family val="3"/>
    </font>
    <font>
      <sz val="9"/>
      <name val="Arial"/>
      <family val="2"/>
    </font>
    <font>
      <b/>
      <sz val="8"/>
      <name val="Arial"/>
      <family val="2"/>
    </font>
    <font>
      <sz val="9"/>
      <color indexed="8"/>
      <name val="Arial"/>
      <family val="2"/>
    </font>
    <font>
      <b/>
      <sz val="9"/>
      <name val="Arial"/>
      <family val="2"/>
    </font>
    <font>
      <b/>
      <i/>
      <sz val="10"/>
      <name val="Arial"/>
      <family val="2"/>
    </font>
    <font>
      <strike/>
      <sz val="9"/>
      <name val="Arial"/>
      <family val="2"/>
    </font>
    <font>
      <b/>
      <sz val="9"/>
      <color indexed="9"/>
      <name val="Arial"/>
      <family val="2"/>
    </font>
    <font>
      <strike/>
      <sz val="10"/>
      <name val="Arial"/>
      <family val="2"/>
    </font>
    <font>
      <b/>
      <sz val="10"/>
      <color theme="1"/>
      <name val="Arial"/>
      <family val="2"/>
    </font>
    <font>
      <sz val="7"/>
      <color theme="1"/>
      <name val="Arial"/>
      <family val="2"/>
    </font>
    <font>
      <sz val="8"/>
      <color rgb="FFFF0000"/>
      <name val="Arial"/>
      <family val="2"/>
    </font>
    <font>
      <b/>
      <sz val="9"/>
      <color theme="0"/>
      <name val="Arial"/>
      <family val="2"/>
    </font>
    <font>
      <sz val="9"/>
      <color rgb="FF0000FF"/>
      <name val="Arial"/>
      <family val="2"/>
    </font>
    <font>
      <sz val="8"/>
      <color theme="1"/>
      <name val="Arial"/>
      <family val="2"/>
    </font>
    <font>
      <b/>
      <sz val="8"/>
      <color theme="1"/>
      <name val="Arial"/>
      <family val="2"/>
    </font>
    <font>
      <strike/>
      <sz val="8"/>
      <color theme="1"/>
      <name val="Arial"/>
      <family val="2"/>
    </font>
    <font>
      <b/>
      <sz val="9"/>
      <color theme="1"/>
      <name val="Arial"/>
      <family val="2"/>
    </font>
    <font>
      <sz val="9"/>
      <color theme="1"/>
      <name val="Arial"/>
      <family val="2"/>
    </font>
    <font>
      <sz val="6"/>
      <color theme="1"/>
      <name val="Arial"/>
      <family val="2"/>
    </font>
    <font>
      <sz val="10"/>
      <color rgb="FFFF0000"/>
      <name val="Arial"/>
      <family val="2"/>
    </font>
    <font>
      <sz val="7"/>
      <color theme="1"/>
      <name val="Courier New"/>
      <family val="3"/>
    </font>
    <font>
      <vertAlign val="superscript"/>
      <sz val="11"/>
      <name val="Arial"/>
      <family val="2"/>
    </font>
    <font>
      <b/>
      <sz val="8"/>
      <color theme="0"/>
      <name val="Arial"/>
      <family val="2"/>
    </font>
    <font>
      <sz val="8"/>
      <color rgb="FFFF0000"/>
      <name val="Courier New"/>
      <family val="3"/>
    </font>
    <font>
      <b/>
      <sz val="7"/>
      <color theme="1"/>
      <name val="Arial"/>
      <family val="2"/>
    </font>
    <font>
      <b/>
      <sz val="8"/>
      <color theme="0"/>
      <name val="Courier New"/>
      <family val="3"/>
    </font>
    <font>
      <b/>
      <sz val="11"/>
      <color rgb="FFFFFFFF"/>
      <name val="Arial"/>
      <family val="2"/>
    </font>
    <font>
      <b/>
      <sz val="10"/>
      <color rgb="FFFFFFFF"/>
      <name val="Arial"/>
      <family val="2"/>
    </font>
    <font>
      <sz val="10"/>
      <color rgb="FFFFFFFF"/>
      <name val="Arial"/>
      <family val="2"/>
    </font>
    <font>
      <sz val="8"/>
      <color rgb="FF000000"/>
      <name val="Arial"/>
      <family val="2"/>
    </font>
    <font>
      <vertAlign val="superscript"/>
      <sz val="9"/>
      <name val="Arial"/>
      <family val="2"/>
    </font>
    <font>
      <b/>
      <vertAlign val="superscript"/>
      <sz val="8"/>
      <name val="Arial"/>
      <family val="2"/>
    </font>
    <font>
      <b/>
      <sz val="9"/>
      <color indexed="9"/>
      <name val="Courier New"/>
      <family val="3"/>
    </font>
    <font>
      <sz val="10"/>
      <name val="Arial"/>
      <family val="2"/>
    </font>
    <font>
      <b/>
      <sz val="8"/>
      <color rgb="FFFFFFFF"/>
      <name val="Arial"/>
      <family val="2"/>
    </font>
    <font>
      <b/>
      <i/>
      <sz val="10"/>
      <color rgb="FFFF0000"/>
      <name val="Arial"/>
      <family val="2"/>
    </font>
    <font>
      <b/>
      <i/>
      <sz val="8"/>
      <color rgb="FFFF0000"/>
      <name val="Arial"/>
      <family val="2"/>
    </font>
    <font>
      <b/>
      <i/>
      <sz val="11"/>
      <color indexed="9"/>
      <name val="Arial"/>
      <family val="2"/>
    </font>
    <font>
      <sz val="8"/>
      <color rgb="FF000000"/>
      <name val="Courier New"/>
      <family val="3"/>
    </font>
    <font>
      <b/>
      <sz val="8"/>
      <color rgb="FF000000"/>
      <name val="Courier New"/>
      <family val="3"/>
    </font>
    <font>
      <b/>
      <sz val="8"/>
      <color rgb="FFFF0000"/>
      <name val="Arial"/>
      <family val="2"/>
    </font>
    <font>
      <b/>
      <sz val="8"/>
      <color rgb="FF000000"/>
      <name val="Arial"/>
      <family val="2"/>
    </font>
    <font>
      <b/>
      <sz val="10"/>
      <color rgb="FF000000"/>
      <name val="Arial"/>
      <family val="2"/>
    </font>
    <font>
      <sz val="10"/>
      <color rgb="FF000000"/>
      <name val="Arial"/>
      <family val="2"/>
    </font>
    <font>
      <sz val="8"/>
      <color rgb="FFFFFFFF"/>
      <name val="Arial"/>
      <family val="2"/>
    </font>
    <font>
      <sz val="12"/>
      <color rgb="FF000000"/>
      <name val="Arial"/>
      <family val="2"/>
    </font>
    <font>
      <sz val="14"/>
      <color rgb="FFFFFFFF"/>
      <name val="Arial"/>
      <family val="2"/>
    </font>
    <font>
      <b/>
      <sz val="12"/>
      <color rgb="FFFFFFFF"/>
      <name val="Arial"/>
      <family val="2"/>
    </font>
    <font>
      <sz val="7"/>
      <color rgb="FF000000"/>
      <name val="Arial"/>
      <family val="2"/>
    </font>
    <font>
      <b/>
      <sz val="9"/>
      <color rgb="FFFFFFFF"/>
      <name val="Arial"/>
      <family val="2"/>
    </font>
    <font>
      <sz val="9"/>
      <color rgb="FF000000"/>
      <name val="Arial"/>
      <family val="2"/>
    </font>
    <font>
      <b/>
      <sz val="8"/>
      <color rgb="FFFFFFFF"/>
      <name val="Courier New"/>
      <family val="3"/>
    </font>
    <font>
      <b/>
      <vertAlign val="superscript"/>
      <sz val="9"/>
      <name val="Arial"/>
      <family val="2"/>
    </font>
    <font>
      <sz val="9"/>
      <name val="Courier New"/>
      <family val="3"/>
    </font>
    <font>
      <sz val="9"/>
      <color rgb="FFFF0000"/>
      <name val="Arial"/>
      <family val="2"/>
    </font>
    <font>
      <b/>
      <sz val="9"/>
      <color theme="0"/>
      <name val="Courier New"/>
      <family val="3"/>
    </font>
    <font>
      <sz val="9"/>
      <color rgb="FF000000"/>
      <name val="Courier New"/>
      <family val="3"/>
    </font>
    <font>
      <sz val="9"/>
      <color theme="1"/>
      <name val="Courier New"/>
      <family val="3"/>
    </font>
    <font>
      <b/>
      <sz val="11"/>
      <color rgb="FF444444"/>
      <name val="Calibri"/>
      <family val="2"/>
      <charset val="1"/>
    </font>
    <font>
      <b/>
      <sz val="11"/>
      <color theme="0"/>
      <name val="Arial"/>
      <family val="2"/>
    </font>
    <font>
      <b/>
      <sz val="10"/>
      <name val="Arial"/>
      <family val="2"/>
    </font>
    <font>
      <b/>
      <i/>
      <sz val="10"/>
      <color rgb="FF242424"/>
      <name val="Arial"/>
      <family val="2"/>
    </font>
    <font>
      <i/>
      <sz val="8"/>
      <name val="Arial"/>
      <family val="2"/>
    </font>
    <font>
      <b/>
      <i/>
      <sz val="8"/>
      <name val="Arial"/>
      <family val="2"/>
    </font>
    <font>
      <u/>
      <sz val="10"/>
      <color theme="10"/>
      <name val="Arial"/>
    </font>
    <font>
      <b/>
      <sz val="11"/>
      <name val="Arial"/>
      <family val="2"/>
    </font>
  </fonts>
  <fills count="1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darkGray">
        <bgColor indexed="8"/>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1"/>
        <bgColor auto="1"/>
      </patternFill>
    </fill>
    <fill>
      <patternFill patternType="solid">
        <fgColor theme="6" tint="0.59996337778862885"/>
        <bgColor indexed="64"/>
      </patternFill>
    </fill>
    <fill>
      <patternFill patternType="solid">
        <fgColor theme="4" tint="0.79998168889431442"/>
        <bgColor indexed="64"/>
      </patternFill>
    </fill>
    <fill>
      <patternFill patternType="solid">
        <fgColor rgb="FF000000"/>
        <bgColor indexed="64"/>
      </patternFill>
    </fill>
    <fill>
      <patternFill patternType="solid">
        <fgColor rgb="FFBFBFBF"/>
        <bgColor indexed="64"/>
      </patternFill>
    </fill>
    <fill>
      <patternFill patternType="solid">
        <fgColor theme="0" tint="-0.34998626667073579"/>
        <bgColor indexed="64"/>
      </patternFill>
    </fill>
  </fills>
  <borders count="75">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thin">
        <color rgb="FF000000"/>
      </bottom>
      <diagonal/>
    </border>
    <border>
      <left style="thin">
        <color indexed="64"/>
      </left>
      <right style="medium">
        <color indexed="64"/>
      </right>
      <top/>
      <bottom style="thin">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9"/>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xf numFmtId="0" fontId="2" fillId="0" borderId="0"/>
    <xf numFmtId="0" fontId="3" fillId="0" borderId="0"/>
    <xf numFmtId="0" fontId="28" fillId="0" borderId="0">
      <alignment vertical="center"/>
    </xf>
    <xf numFmtId="166" fontId="3" fillId="0" borderId="0">
      <alignment vertical="center"/>
    </xf>
    <xf numFmtId="0" fontId="24" fillId="0" borderId="0">
      <alignment horizontal="center" vertical="center"/>
    </xf>
    <xf numFmtId="166" fontId="4" fillId="10" borderId="0">
      <alignment vertical="center"/>
    </xf>
    <xf numFmtId="0" fontId="28" fillId="1" borderId="0">
      <alignment vertical="center"/>
    </xf>
    <xf numFmtId="49" fontId="23" fillId="0" borderId="0">
      <alignment vertical="center"/>
    </xf>
    <xf numFmtId="0" fontId="39" fillId="0" borderId="0">
      <alignment horizontal="right" vertical="center"/>
    </xf>
    <xf numFmtId="0" fontId="29" fillId="0" borderId="0">
      <alignment vertical="center"/>
    </xf>
    <xf numFmtId="0" fontId="33" fillId="0" borderId="0">
      <alignment vertical="center"/>
    </xf>
    <xf numFmtId="164" fontId="28" fillId="0" borderId="0" applyFont="0" applyFill="0" applyBorder="0" applyAlignment="0" applyProtection="0"/>
    <xf numFmtId="43" fontId="48" fillId="0" borderId="0" applyFont="0" applyFill="0" applyBorder="0" applyAlignment="0" applyProtection="0"/>
    <xf numFmtId="0" fontId="79" fillId="0" borderId="0" applyNumberFormat="0" applyFill="0" applyBorder="0" applyAlignment="0" applyProtection="0"/>
  </cellStyleXfs>
  <cellXfs count="784">
    <xf numFmtId="0" fontId="0" fillId="0" borderId="0" xfId="0"/>
    <xf numFmtId="0" fontId="4" fillId="0" borderId="1" xfId="0" applyFont="1" applyBorder="1"/>
    <xf numFmtId="0" fontId="4" fillId="0" borderId="0" xfId="0" applyFont="1"/>
    <xf numFmtId="0" fontId="5" fillId="2" borderId="9" xfId="0" applyFont="1" applyFill="1" applyBorder="1"/>
    <xf numFmtId="0" fontId="5" fillId="2" borderId="9" xfId="0" applyFont="1" applyFill="1" applyBorder="1" applyAlignment="1">
      <alignment horizontal="center" vertical="center"/>
    </xf>
    <xf numFmtId="0" fontId="4" fillId="0" borderId="10" xfId="0" applyFont="1" applyBorder="1" applyAlignment="1">
      <alignment vertical="center"/>
    </xf>
    <xf numFmtId="0" fontId="11" fillId="2" borderId="13" xfId="0" applyFont="1" applyFill="1" applyBorder="1" applyAlignment="1">
      <alignment vertical="center"/>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0" borderId="16" xfId="0" applyFont="1" applyBorder="1" applyAlignment="1">
      <alignment horizontal="left" vertical="center"/>
    </xf>
    <xf numFmtId="0" fontId="4" fillId="0" borderId="8" xfId="0" applyFont="1" applyBorder="1" applyAlignment="1">
      <alignment vertical="center"/>
    </xf>
    <xf numFmtId="0" fontId="4" fillId="0" borderId="3" xfId="0" applyFont="1" applyBorder="1" applyAlignment="1">
      <alignment vertical="center"/>
    </xf>
    <xf numFmtId="0" fontId="0" fillId="0" borderId="3" xfId="0" applyBorder="1" applyAlignment="1">
      <alignment vertical="center"/>
    </xf>
    <xf numFmtId="0" fontId="9" fillId="2" borderId="10" xfId="0" applyFont="1" applyFill="1" applyBorder="1" applyAlignment="1">
      <alignment horizontal="left" vertical="center"/>
    </xf>
    <xf numFmtId="0" fontId="4" fillId="3" borderId="18" xfId="0" applyFont="1" applyFill="1" applyBorder="1" applyAlignment="1">
      <alignment horizontal="left" vertical="center"/>
    </xf>
    <xf numFmtId="0" fontId="5" fillId="2" borderId="29" xfId="0" applyFont="1" applyFill="1" applyBorder="1"/>
    <xf numFmtId="3" fontId="15" fillId="0" borderId="7" xfId="0" applyNumberFormat="1" applyFont="1" applyBorder="1" applyAlignment="1">
      <alignment horizontal="center"/>
    </xf>
    <xf numFmtId="3" fontId="15" fillId="3" borderId="0" xfId="0" applyNumberFormat="1" applyFont="1" applyFill="1" applyAlignment="1">
      <alignment horizontal="center"/>
    </xf>
    <xf numFmtId="0" fontId="9" fillId="4" borderId="19" xfId="0" applyFont="1" applyFill="1" applyBorder="1" applyAlignment="1">
      <alignment horizontal="right" vertical="center"/>
    </xf>
    <xf numFmtId="3" fontId="15" fillId="0" borderId="20" xfId="0" applyNumberFormat="1" applyFont="1" applyBorder="1" applyAlignment="1">
      <alignment horizontal="center"/>
    </xf>
    <xf numFmtId="0" fontId="5" fillId="2" borderId="36" xfId="0" applyFont="1" applyFill="1" applyBorder="1"/>
    <xf numFmtId="0" fontId="4" fillId="3" borderId="0" xfId="0" applyFont="1" applyFill="1" applyAlignment="1">
      <alignment vertical="center"/>
    </xf>
    <xf numFmtId="0" fontId="4" fillId="3" borderId="17" xfId="0" applyFont="1" applyFill="1" applyBorder="1" applyAlignment="1">
      <alignment vertical="center"/>
    </xf>
    <xf numFmtId="0" fontId="0" fillId="6" borderId="0" xfId="0" applyFill="1"/>
    <xf numFmtId="0" fontId="4" fillId="6" borderId="10" xfId="0" applyFont="1" applyFill="1" applyBorder="1" applyAlignment="1">
      <alignment vertical="center"/>
    </xf>
    <xf numFmtId="0" fontId="4" fillId="6" borderId="8" xfId="0" applyFont="1" applyFill="1" applyBorder="1"/>
    <xf numFmtId="0" fontId="4" fillId="6" borderId="10" xfId="0" applyFont="1" applyFill="1" applyBorder="1" applyAlignment="1">
      <alignment horizontal="left" vertical="center"/>
    </xf>
    <xf numFmtId="0" fontId="4" fillId="6" borderId="16" xfId="0" applyFont="1" applyFill="1" applyBorder="1" applyAlignment="1">
      <alignment vertical="center"/>
    </xf>
    <xf numFmtId="0" fontId="4" fillId="6" borderId="3" xfId="0" applyFont="1" applyFill="1" applyBorder="1"/>
    <xf numFmtId="0" fontId="4" fillId="6" borderId="16" xfId="0" applyFont="1" applyFill="1" applyBorder="1" applyAlignment="1">
      <alignment horizontal="left" vertical="center"/>
    </xf>
    <xf numFmtId="0" fontId="4" fillId="6" borderId="1" xfId="0" applyFont="1" applyFill="1" applyBorder="1"/>
    <xf numFmtId="0" fontId="4" fillId="6" borderId="5" xfId="0" applyFont="1" applyFill="1" applyBorder="1" applyAlignment="1">
      <alignment horizontal="right" vertical="center"/>
    </xf>
    <xf numFmtId="0" fontId="28" fillId="6" borderId="0" xfId="0" applyFont="1" applyFill="1"/>
    <xf numFmtId="3" fontId="0" fillId="0" borderId="0" xfId="0" applyNumberFormat="1"/>
    <xf numFmtId="0" fontId="28" fillId="6" borderId="16" xfId="0" applyFont="1" applyFill="1" applyBorder="1" applyAlignment="1">
      <alignment horizontal="left" vertical="center"/>
    </xf>
    <xf numFmtId="0" fontId="0" fillId="0" borderId="0" xfId="0" applyAlignment="1">
      <alignment vertical="center"/>
    </xf>
    <xf numFmtId="0" fontId="6" fillId="0" borderId="0" xfId="0" applyFont="1" applyAlignment="1">
      <alignment vertical="center"/>
    </xf>
    <xf numFmtId="0" fontId="3" fillId="0" borderId="0" xfId="0" applyFont="1" applyAlignment="1">
      <alignment vertical="center"/>
    </xf>
    <xf numFmtId="0" fontId="34" fillId="0" borderId="0" xfId="0" applyFont="1" applyAlignment="1">
      <alignment vertical="center"/>
    </xf>
    <xf numFmtId="0" fontId="3" fillId="0" borderId="0" xfId="0" applyFont="1"/>
    <xf numFmtId="0" fontId="28" fillId="6" borderId="17" xfId="0" applyFont="1" applyFill="1" applyBorder="1" applyAlignment="1">
      <alignment horizontal="left" vertical="center"/>
    </xf>
    <xf numFmtId="0" fontId="0" fillId="0" borderId="0" xfId="0" applyAlignment="1">
      <alignment horizontal="center"/>
    </xf>
    <xf numFmtId="0" fontId="4" fillId="2" borderId="8" xfId="0" applyFont="1" applyFill="1" applyBorder="1" applyAlignment="1">
      <alignment horizontal="right" vertical="center"/>
    </xf>
    <xf numFmtId="0" fontId="4" fillId="0" borderId="8" xfId="0" applyFont="1" applyBorder="1" applyAlignment="1">
      <alignment horizontal="right" vertical="center"/>
    </xf>
    <xf numFmtId="0" fontId="4" fillId="0" borderId="1" xfId="0" applyFont="1" applyBorder="1" applyAlignment="1">
      <alignment horizontal="right" vertical="center"/>
    </xf>
    <xf numFmtId="0" fontId="4" fillId="0" borderId="6" xfId="0" applyFont="1" applyBorder="1" applyAlignment="1">
      <alignment horizontal="right" vertical="center"/>
    </xf>
    <xf numFmtId="0" fontId="4" fillId="0" borderId="3" xfId="0" applyFont="1" applyBorder="1" applyAlignment="1">
      <alignment horizontal="right" vertical="center"/>
    </xf>
    <xf numFmtId="0" fontId="19" fillId="11" borderId="0" xfId="0" applyFont="1" applyFill="1"/>
    <xf numFmtId="0" fontId="19" fillId="0" borderId="0" xfId="0" applyFont="1"/>
    <xf numFmtId="3" fontId="15" fillId="11" borderId="7" xfId="0" applyNumberFormat="1" applyFont="1" applyFill="1" applyBorder="1" applyAlignment="1" applyProtection="1">
      <alignment horizontal="center"/>
      <protection locked="0"/>
    </xf>
    <xf numFmtId="3" fontId="15" fillId="11" borderId="7" xfId="0" applyNumberFormat="1" applyFont="1" applyFill="1" applyBorder="1" applyAlignment="1" applyProtection="1">
      <alignment horizontal="center" vertical="center"/>
      <protection locked="0"/>
    </xf>
    <xf numFmtId="0" fontId="49" fillId="8" borderId="0" xfId="2" applyFont="1" applyFill="1" applyAlignment="1">
      <alignment vertical="center"/>
    </xf>
    <xf numFmtId="0" fontId="59" fillId="8" borderId="0" xfId="2" applyFont="1" applyFill="1"/>
    <xf numFmtId="0" fontId="59" fillId="0" borderId="0" xfId="2" applyFont="1"/>
    <xf numFmtId="0" fontId="43" fillId="0" borderId="0" xfId="2" applyFont="1"/>
    <xf numFmtId="0" fontId="3" fillId="0" borderId="0" xfId="2"/>
    <xf numFmtId="0" fontId="4" fillId="0" borderId="0" xfId="2" applyFont="1"/>
    <xf numFmtId="0" fontId="49" fillId="12" borderId="43" xfId="2" applyFont="1" applyFill="1" applyBorder="1" applyAlignment="1">
      <alignment horizontal="center" vertical="center"/>
    </xf>
    <xf numFmtId="0" fontId="49" fillId="12" borderId="26" xfId="2" applyFont="1" applyFill="1" applyBorder="1" applyAlignment="1">
      <alignment vertical="center"/>
    </xf>
    <xf numFmtId="0" fontId="49" fillId="12" borderId="25" xfId="2" applyFont="1" applyFill="1" applyBorder="1" applyAlignment="1">
      <alignment horizontal="center" vertical="center"/>
    </xf>
    <xf numFmtId="0" fontId="49" fillId="12" borderId="29" xfId="2" applyFont="1" applyFill="1" applyBorder="1" applyAlignment="1">
      <alignment vertical="center"/>
    </xf>
    <xf numFmtId="0" fontId="49" fillId="8" borderId="29" xfId="2" applyFont="1" applyFill="1" applyBorder="1"/>
    <xf numFmtId="0" fontId="49" fillId="8" borderId="32" xfId="2" applyFont="1" applyFill="1" applyBorder="1"/>
    <xf numFmtId="0" fontId="42" fillId="0" borderId="0" xfId="2" applyFont="1"/>
    <xf numFmtId="0" fontId="56" fillId="0" borderId="10" xfId="2" applyFont="1" applyBorder="1" applyAlignment="1">
      <alignment horizontal="left" vertical="center"/>
    </xf>
    <xf numFmtId="0" fontId="56" fillId="0" borderId="5" xfId="2" applyFont="1" applyBorder="1" applyAlignment="1">
      <alignment vertical="center"/>
    </xf>
    <xf numFmtId="0" fontId="4" fillId="7" borderId="0" xfId="2" applyFont="1" applyFill="1" applyAlignment="1">
      <alignment vertical="center"/>
    </xf>
    <xf numFmtId="0" fontId="49" fillId="7" borderId="0" xfId="2" applyFont="1" applyFill="1"/>
    <xf numFmtId="0" fontId="49" fillId="7" borderId="14" xfId="2" applyFont="1" applyFill="1" applyBorder="1"/>
    <xf numFmtId="0" fontId="56" fillId="7" borderId="17" xfId="2" applyFont="1" applyFill="1" applyBorder="1" applyAlignment="1">
      <alignment horizontal="center" vertical="center"/>
    </xf>
    <xf numFmtId="0" fontId="56" fillId="7" borderId="68" xfId="2" applyFont="1" applyFill="1" applyBorder="1" applyAlignment="1">
      <alignment vertical="center"/>
    </xf>
    <xf numFmtId="0" fontId="49" fillId="7" borderId="0" xfId="2" applyFont="1" applyFill="1" applyAlignment="1">
      <alignment vertical="center"/>
    </xf>
    <xf numFmtId="0" fontId="44" fillId="0" borderId="57" xfId="2" applyFont="1" applyBorder="1" applyAlignment="1">
      <alignment vertical="center"/>
    </xf>
    <xf numFmtId="0" fontId="44" fillId="0" borderId="54" xfId="2" applyFont="1" applyBorder="1"/>
    <xf numFmtId="0" fontId="44" fillId="13" borderId="0" xfId="2" applyFont="1" applyFill="1" applyAlignment="1">
      <alignment horizontal="left" vertical="center"/>
    </xf>
    <xf numFmtId="0" fontId="4" fillId="7" borderId="0" xfId="2" applyFont="1" applyFill="1"/>
    <xf numFmtId="0" fontId="4" fillId="7" borderId="14" xfId="2" applyFont="1" applyFill="1" applyBorder="1"/>
    <xf numFmtId="0" fontId="44" fillId="0" borderId="58" xfId="2" applyFont="1" applyBorder="1" applyAlignment="1">
      <alignment vertical="center"/>
    </xf>
    <xf numFmtId="0" fontId="44" fillId="0" borderId="56" xfId="2" applyFont="1" applyBorder="1"/>
    <xf numFmtId="0" fontId="3" fillId="0" borderId="0" xfId="2" applyAlignment="1">
      <alignment vertical="top" wrapText="1"/>
    </xf>
    <xf numFmtId="0" fontId="44" fillId="13" borderId="59" xfId="2" applyFont="1" applyFill="1" applyBorder="1" applyAlignment="1">
      <alignment vertical="center"/>
    </xf>
    <xf numFmtId="0" fontId="44" fillId="13" borderId="55" xfId="2" applyFont="1" applyFill="1" applyBorder="1"/>
    <xf numFmtId="0" fontId="44" fillId="13" borderId="0" xfId="2" applyFont="1" applyFill="1" applyAlignment="1">
      <alignment horizontal="left" vertical="center" wrapText="1"/>
    </xf>
    <xf numFmtId="0" fontId="4" fillId="7" borderId="0" xfId="2" applyFont="1" applyFill="1" applyAlignment="1">
      <alignment vertical="top" wrapText="1"/>
    </xf>
    <xf numFmtId="0" fontId="4" fillId="7" borderId="14" xfId="2" applyFont="1" applyFill="1" applyBorder="1" applyAlignment="1">
      <alignment vertical="top" wrapText="1"/>
    </xf>
    <xf numFmtId="0" fontId="56" fillId="0" borderId="59" xfId="2" applyFont="1" applyBorder="1" applyAlignment="1">
      <alignment vertical="center"/>
    </xf>
    <xf numFmtId="0" fontId="44" fillId="0" borderId="55" xfId="2" applyFont="1" applyBorder="1"/>
    <xf numFmtId="0" fontId="4" fillId="13" borderId="0" xfId="2" applyFont="1" applyFill="1" applyAlignment="1">
      <alignment horizontal="left" vertical="center"/>
    </xf>
    <xf numFmtId="0" fontId="50" fillId="0" borderId="0" xfId="2" applyFont="1"/>
    <xf numFmtId="0" fontId="44" fillId="13" borderId="17" xfId="2" applyFont="1" applyFill="1" applyBorder="1" applyAlignment="1">
      <alignment horizontal="center" vertical="center"/>
    </xf>
    <xf numFmtId="0" fontId="44" fillId="13" borderId="0" xfId="2" applyFont="1" applyFill="1"/>
    <xf numFmtId="0" fontId="44" fillId="0" borderId="18" xfId="2" applyFont="1" applyBorder="1" applyAlignment="1">
      <alignment vertical="center"/>
    </xf>
    <xf numFmtId="0" fontId="44" fillId="0" borderId="1" xfId="2" applyFont="1" applyBorder="1"/>
    <xf numFmtId="0" fontId="44" fillId="0" borderId="16" xfId="2" applyFont="1" applyBorder="1" applyAlignment="1">
      <alignment vertical="center"/>
    </xf>
    <xf numFmtId="0" fontId="44" fillId="0" borderId="3" xfId="2" applyFont="1" applyBorder="1"/>
    <xf numFmtId="0" fontId="44" fillId="13" borderId="17" xfId="2" applyFont="1" applyFill="1" applyBorder="1" applyAlignment="1">
      <alignment vertical="center"/>
    </xf>
    <xf numFmtId="0" fontId="56" fillId="0" borderId="10" xfId="2" applyFont="1" applyBorder="1" applyAlignment="1">
      <alignment vertical="center"/>
    </xf>
    <xf numFmtId="0" fontId="44" fillId="0" borderId="8" xfId="2" applyFont="1" applyBorder="1"/>
    <xf numFmtId="0" fontId="56" fillId="7" borderId="17" xfId="2" applyFont="1" applyFill="1" applyBorder="1" applyAlignment="1">
      <alignment vertical="center"/>
    </xf>
    <xf numFmtId="0" fontId="44" fillId="7" borderId="0" xfId="2" applyFont="1" applyFill="1"/>
    <xf numFmtId="0" fontId="56" fillId="0" borderId="38" xfId="2" applyFont="1" applyBorder="1" applyAlignment="1">
      <alignment vertical="center"/>
    </xf>
    <xf numFmtId="0" fontId="56" fillId="0" borderId="31" xfId="2" applyFont="1" applyBorder="1"/>
    <xf numFmtId="0" fontId="4" fillId="13" borderId="11" xfId="2" applyFont="1" applyFill="1" applyBorder="1" applyAlignment="1">
      <alignment horizontal="left" vertical="center"/>
    </xf>
    <xf numFmtId="0" fontId="4" fillId="7" borderId="11" xfId="2" applyFont="1" applyFill="1" applyBorder="1"/>
    <xf numFmtId="0" fontId="4" fillId="7" borderId="12" xfId="2" applyFont="1" applyFill="1" applyBorder="1"/>
    <xf numFmtId="0" fontId="8" fillId="0" borderId="0" xfId="2" applyFont="1" applyAlignment="1">
      <alignment vertical="center" wrapText="1"/>
    </xf>
    <xf numFmtId="0" fontId="49" fillId="12" borderId="61" xfId="2" applyFont="1" applyFill="1" applyBorder="1" applyAlignment="1">
      <alignment horizontal="center" vertical="center"/>
    </xf>
    <xf numFmtId="0" fontId="49" fillId="12" borderId="62" xfId="2" applyFont="1" applyFill="1" applyBorder="1" applyAlignment="1">
      <alignment vertical="center"/>
    </xf>
    <xf numFmtId="0" fontId="49" fillId="12" borderId="62" xfId="2" applyFont="1" applyFill="1" applyBorder="1" applyAlignment="1">
      <alignment horizontal="center" vertical="center"/>
    </xf>
    <xf numFmtId="0" fontId="49" fillId="12" borderId="63" xfId="2" applyFont="1" applyFill="1" applyBorder="1" applyAlignment="1">
      <alignment vertical="center"/>
    </xf>
    <xf numFmtId="0" fontId="4" fillId="8" borderId="29" xfId="2" applyFont="1" applyFill="1" applyBorder="1"/>
    <xf numFmtId="0" fontId="8" fillId="6" borderId="0" xfId="2" applyFont="1" applyFill="1" applyAlignment="1">
      <alignment vertical="center" wrapText="1"/>
    </xf>
    <xf numFmtId="9" fontId="8" fillId="6" borderId="0" xfId="2" applyNumberFormat="1" applyFont="1" applyFill="1" applyAlignment="1">
      <alignment vertical="center" wrapText="1"/>
    </xf>
    <xf numFmtId="3" fontId="3" fillId="0" borderId="0" xfId="2" applyNumberFormat="1" applyAlignment="1">
      <alignment horizontal="center" vertical="center"/>
    </xf>
    <xf numFmtId="0" fontId="36" fillId="6" borderId="0" xfId="2" applyFont="1" applyFill="1" applyAlignment="1">
      <alignment vertical="top"/>
    </xf>
    <xf numFmtId="9" fontId="16" fillId="7" borderId="7" xfId="2" applyNumberFormat="1" applyFont="1" applyFill="1" applyBorder="1" applyAlignment="1">
      <alignment horizontal="center" vertical="center" wrapText="1"/>
    </xf>
    <xf numFmtId="0" fontId="16" fillId="7" borderId="64" xfId="2" applyFont="1" applyFill="1" applyBorder="1" applyAlignment="1">
      <alignment horizontal="center" vertical="center" wrapText="1"/>
    </xf>
    <xf numFmtId="0" fontId="44" fillId="0" borderId="44" xfId="2" applyFont="1" applyBorder="1" applyAlignment="1">
      <alignment vertical="center"/>
    </xf>
    <xf numFmtId="0" fontId="4" fillId="0" borderId="23" xfId="2" applyFont="1" applyBorder="1"/>
    <xf numFmtId="0" fontId="15" fillId="0" borderId="0" xfId="2" applyFont="1"/>
    <xf numFmtId="3" fontId="15" fillId="0" borderId="0" xfId="2" applyNumberFormat="1" applyFont="1" applyAlignment="1">
      <alignment horizontal="center" vertical="center"/>
    </xf>
    <xf numFmtId="0" fontId="45" fillId="6" borderId="0" xfId="2" applyFont="1" applyFill="1" applyAlignment="1">
      <alignment vertical="top"/>
    </xf>
    <xf numFmtId="0" fontId="4" fillId="0" borderId="10" xfId="2" applyFont="1" applyBorder="1" applyAlignment="1">
      <alignment vertical="center"/>
    </xf>
    <xf numFmtId="0" fontId="4" fillId="0" borderId="8" xfId="2" applyFont="1" applyBorder="1"/>
    <xf numFmtId="0" fontId="4" fillId="0" borderId="44" xfId="2" applyFont="1" applyBorder="1" applyAlignment="1">
      <alignment vertical="center"/>
    </xf>
    <xf numFmtId="0" fontId="4" fillId="7" borderId="17" xfId="2" applyFont="1" applyFill="1" applyBorder="1"/>
    <xf numFmtId="0" fontId="4" fillId="0" borderId="23" xfId="2" applyFont="1" applyBorder="1" applyAlignment="1">
      <alignment vertical="center"/>
    </xf>
    <xf numFmtId="0" fontId="4" fillId="7" borderId="17" xfId="2" applyFont="1" applyFill="1" applyBorder="1" applyAlignment="1">
      <alignment vertical="center"/>
    </xf>
    <xf numFmtId="0" fontId="16" fillId="0" borderId="65" xfId="2" applyFont="1" applyBorder="1" applyAlignment="1">
      <alignment vertical="center"/>
    </xf>
    <xf numFmtId="0" fontId="4" fillId="0" borderId="50" xfId="2" applyFont="1" applyBorder="1" applyAlignment="1">
      <alignment vertical="center"/>
    </xf>
    <xf numFmtId="0" fontId="4" fillId="7" borderId="11" xfId="2" applyFont="1" applyFill="1" applyBorder="1" applyAlignment="1">
      <alignment vertical="center"/>
    </xf>
    <xf numFmtId="0" fontId="51" fillId="7" borderId="11" xfId="2" applyFont="1" applyFill="1" applyBorder="1"/>
    <xf numFmtId="0" fontId="49" fillId="8" borderId="47" xfId="2" applyFont="1" applyFill="1" applyBorder="1" applyAlignment="1">
      <alignment vertical="center"/>
    </xf>
    <xf numFmtId="0" fontId="49" fillId="8" borderId="29" xfId="2" applyFont="1" applyFill="1" applyBorder="1" applyAlignment="1">
      <alignment horizontal="center" vertical="center"/>
    </xf>
    <xf numFmtId="0" fontId="49" fillId="8" borderId="32" xfId="2" applyFont="1" applyFill="1" applyBorder="1" applyAlignment="1">
      <alignment vertical="center"/>
    </xf>
    <xf numFmtId="0" fontId="8" fillId="0" borderId="0" xfId="2" applyFont="1"/>
    <xf numFmtId="0" fontId="4" fillId="0" borderId="7" xfId="2" applyFont="1" applyBorder="1" applyAlignment="1">
      <alignment vertical="center"/>
    </xf>
    <xf numFmtId="0" fontId="4" fillId="7" borderId="21" xfId="2" applyFont="1" applyFill="1" applyBorder="1" applyAlignment="1">
      <alignment vertical="center"/>
    </xf>
    <xf numFmtId="0" fontId="4" fillId="7" borderId="14" xfId="2" applyFont="1" applyFill="1" applyBorder="1" applyAlignment="1">
      <alignment vertical="center"/>
    </xf>
    <xf numFmtId="0" fontId="4" fillId="0" borderId="24" xfId="2" applyFont="1" applyBorder="1" applyAlignment="1">
      <alignment vertical="center"/>
    </xf>
    <xf numFmtId="0" fontId="4" fillId="7" borderId="12" xfId="2" applyFont="1" applyFill="1" applyBorder="1" applyAlignment="1">
      <alignment vertical="center"/>
    </xf>
    <xf numFmtId="0" fontId="49" fillId="8" borderId="32" xfId="2" applyFont="1" applyFill="1" applyBorder="1" applyAlignment="1">
      <alignment horizontal="center" vertical="center"/>
    </xf>
    <xf numFmtId="0" fontId="44" fillId="0" borderId="7" xfId="2" applyFont="1" applyBorder="1" applyAlignment="1">
      <alignment vertical="center"/>
    </xf>
    <xf numFmtId="10" fontId="16" fillId="7" borderId="14" xfId="2" applyNumberFormat="1" applyFont="1" applyFill="1" applyBorder="1" applyAlignment="1">
      <alignment horizontal="center" vertical="center"/>
    </xf>
    <xf numFmtId="0" fontId="44" fillId="0" borderId="65" xfId="2" applyFont="1" applyBorder="1" applyAlignment="1">
      <alignment vertical="center"/>
    </xf>
    <xf numFmtId="0" fontId="44" fillId="0" borderId="24" xfId="2" applyFont="1" applyBorder="1" applyAlignment="1">
      <alignment vertical="center"/>
    </xf>
    <xf numFmtId="10" fontId="16" fillId="7" borderId="12" xfId="2" applyNumberFormat="1" applyFont="1" applyFill="1" applyBorder="1" applyAlignment="1">
      <alignment horizontal="center" vertical="center"/>
    </xf>
    <xf numFmtId="0" fontId="34" fillId="6" borderId="0" xfId="0" applyFont="1" applyFill="1"/>
    <xf numFmtId="0" fontId="57" fillId="6" borderId="28" xfId="0" applyFont="1" applyFill="1" applyBorder="1"/>
    <xf numFmtId="0" fontId="60" fillId="6" borderId="11" xfId="0" applyFont="1" applyFill="1" applyBorder="1"/>
    <xf numFmtId="0" fontId="37" fillId="2" borderId="11" xfId="0" applyFont="1" applyFill="1" applyBorder="1" applyAlignment="1">
      <alignment horizontal="right" vertical="center"/>
    </xf>
    <xf numFmtId="0" fontId="3" fillId="3" borderId="11" xfId="0" applyFont="1" applyFill="1" applyBorder="1"/>
    <xf numFmtId="0" fontId="25" fillId="0" borderId="72" xfId="0" applyFont="1" applyBorder="1"/>
    <xf numFmtId="0" fontId="34" fillId="0" borderId="0" xfId="0" applyFont="1"/>
    <xf numFmtId="0" fontId="58" fillId="6" borderId="0" xfId="0" applyFont="1" applyFill="1"/>
    <xf numFmtId="0" fontId="4" fillId="6" borderId="0" xfId="0" applyFont="1" applyFill="1"/>
    <xf numFmtId="0" fontId="13" fillId="2" borderId="37" xfId="0" applyFont="1" applyFill="1" applyBorder="1" applyAlignment="1">
      <alignment vertical="center"/>
    </xf>
    <xf numFmtId="0" fontId="13" fillId="2" borderId="36" xfId="0" applyFont="1" applyFill="1" applyBorder="1" applyAlignment="1">
      <alignment vertical="center"/>
    </xf>
    <xf numFmtId="0" fontId="61" fillId="2" borderId="70" xfId="0" applyFont="1" applyFill="1" applyBorder="1" applyAlignment="1">
      <alignment horizontal="right" vertical="center"/>
    </xf>
    <xf numFmtId="0" fontId="5" fillId="2" borderId="36" xfId="0" applyFont="1" applyFill="1" applyBorder="1" applyAlignment="1">
      <alignment horizontal="right" vertical="center"/>
    </xf>
    <xf numFmtId="0" fontId="44" fillId="6" borderId="17" xfId="0" applyFont="1" applyFill="1" applyBorder="1" applyAlignment="1">
      <alignment horizontal="left" vertical="center"/>
    </xf>
    <xf numFmtId="0" fontId="44" fillId="6" borderId="0" xfId="0" applyFont="1" applyFill="1"/>
    <xf numFmtId="0" fontId="4" fillId="6" borderId="8" xfId="0" applyFont="1" applyFill="1" applyBorder="1" applyAlignment="1">
      <alignment horizontal="right" vertical="center"/>
    </xf>
    <xf numFmtId="0" fontId="44" fillId="6" borderId="10" xfId="0" applyFont="1" applyFill="1" applyBorder="1" applyAlignment="1">
      <alignment horizontal="left" vertical="center"/>
    </xf>
    <xf numFmtId="0" fontId="44" fillId="6" borderId="8" xfId="0" applyFont="1" applyFill="1" applyBorder="1"/>
    <xf numFmtId="0" fontId="58" fillId="6" borderId="8" xfId="0" applyFont="1" applyFill="1" applyBorder="1"/>
    <xf numFmtId="0" fontId="4" fillId="6" borderId="1" xfId="0" applyFont="1" applyFill="1" applyBorder="1" applyAlignment="1">
      <alignment horizontal="right" vertical="center"/>
    </xf>
    <xf numFmtId="0" fontId="44" fillId="6" borderId="18" xfId="0" applyFont="1" applyFill="1" applyBorder="1" applyAlignment="1">
      <alignment horizontal="left" vertical="center"/>
    </xf>
    <xf numFmtId="0" fontId="44" fillId="6" borderId="1" xfId="0" applyFont="1" applyFill="1" applyBorder="1"/>
    <xf numFmtId="0" fontId="58" fillId="6" borderId="1" xfId="0" applyFont="1" applyFill="1" applyBorder="1"/>
    <xf numFmtId="0" fontId="44" fillId="6" borderId="16" xfId="0" applyFont="1" applyFill="1" applyBorder="1" applyAlignment="1">
      <alignment horizontal="left" vertical="center"/>
    </xf>
    <xf numFmtId="0" fontId="44" fillId="6" borderId="3" xfId="0" applyFont="1" applyFill="1" applyBorder="1"/>
    <xf numFmtId="0" fontId="58" fillId="6" borderId="3" xfId="0" applyFont="1" applyFill="1" applyBorder="1"/>
    <xf numFmtId="0" fontId="3" fillId="6" borderId="0" xfId="0" applyFont="1" applyFill="1"/>
    <xf numFmtId="0" fontId="44" fillId="6" borderId="16" xfId="0" applyFont="1" applyFill="1" applyBorder="1" applyAlignment="1">
      <alignment vertical="center"/>
    </xf>
    <xf numFmtId="0" fontId="44" fillId="6" borderId="10" xfId="0" applyFont="1" applyFill="1" applyBorder="1" applyAlignment="1">
      <alignment vertical="center"/>
    </xf>
    <xf numFmtId="0" fontId="58" fillId="0" borderId="0" xfId="0" applyFont="1"/>
    <xf numFmtId="0" fontId="44" fillId="6" borderId="18" xfId="0" applyFont="1" applyFill="1" applyBorder="1" applyAlignment="1">
      <alignment horizontal="left"/>
    </xf>
    <xf numFmtId="0" fontId="44" fillId="6" borderId="16" xfId="0" applyFont="1" applyFill="1" applyBorder="1" applyAlignment="1">
      <alignment horizontal="left" vertical="top"/>
    </xf>
    <xf numFmtId="0" fontId="37" fillId="4" borderId="11" xfId="0" applyFont="1" applyFill="1" applyBorder="1" applyAlignment="1">
      <alignment horizontal="right" vertical="center"/>
    </xf>
    <xf numFmtId="0" fontId="3" fillId="3" borderId="24" xfId="0" applyFont="1" applyFill="1" applyBorder="1"/>
    <xf numFmtId="0" fontId="8" fillId="2" borderId="9" xfId="0" applyFont="1" applyFill="1" applyBorder="1"/>
    <xf numFmtId="0" fontId="41" fillId="2" borderId="13" xfId="0" applyFont="1" applyFill="1" applyBorder="1" applyAlignment="1">
      <alignment vertical="center"/>
    </xf>
    <xf numFmtId="0" fontId="8" fillId="0" borderId="0" xfId="0" applyFont="1"/>
    <xf numFmtId="0" fontId="3"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vertical="top"/>
    </xf>
    <xf numFmtId="0" fontId="3" fillId="0" borderId="0" xfId="0" applyFont="1" applyAlignment="1">
      <alignment vertical="top" wrapText="1"/>
    </xf>
    <xf numFmtId="0" fontId="4" fillId="0" borderId="0" xfId="0" applyFont="1" applyAlignment="1">
      <alignment vertical="center"/>
    </xf>
    <xf numFmtId="3" fontId="4" fillId="0" borderId="5" xfId="0" applyNumberFormat="1" applyFont="1" applyBorder="1" applyAlignment="1">
      <alignment horizontal="center"/>
    </xf>
    <xf numFmtId="0" fontId="16" fillId="6" borderId="0" xfId="0" applyFont="1" applyFill="1" applyAlignment="1">
      <alignment horizontal="left" vertical="center"/>
    </xf>
    <xf numFmtId="0" fontId="16" fillId="6" borderId="0" xfId="0" applyFont="1" applyFill="1"/>
    <xf numFmtId="0" fontId="8" fillId="6" borderId="0" xfId="0" applyFont="1" applyFill="1"/>
    <xf numFmtId="0" fontId="4" fillId="6" borderId="0" xfId="0" applyFont="1" applyFill="1" applyAlignment="1">
      <alignment horizontal="right" vertical="center"/>
    </xf>
    <xf numFmtId="3" fontId="15" fillId="0" borderId="0" xfId="0" applyNumberFormat="1" applyFont="1" applyAlignment="1">
      <alignment horizontal="center"/>
    </xf>
    <xf numFmtId="0" fontId="4" fillId="0" borderId="38" xfId="0" applyFont="1" applyBorder="1" applyAlignment="1">
      <alignment vertical="center"/>
    </xf>
    <xf numFmtId="0" fontId="4" fillId="6" borderId="31" xfId="0" applyFont="1" applyFill="1" applyBorder="1"/>
    <xf numFmtId="0" fontId="3" fillId="6" borderId="31" xfId="0" applyFont="1" applyFill="1" applyBorder="1"/>
    <xf numFmtId="0" fontId="4" fillId="6" borderId="31" xfId="0" applyFont="1" applyFill="1" applyBorder="1" applyAlignment="1">
      <alignment horizontal="right" vertical="center"/>
    </xf>
    <xf numFmtId="0" fontId="16" fillId="6" borderId="38" xfId="0" applyFont="1" applyFill="1" applyBorder="1" applyAlignment="1">
      <alignment horizontal="left" vertical="center"/>
    </xf>
    <xf numFmtId="0" fontId="16" fillId="6" borderId="31" xfId="0" applyFont="1" applyFill="1" applyBorder="1"/>
    <xf numFmtId="0" fontId="8" fillId="6" borderId="31" xfId="0" applyFont="1" applyFill="1" applyBorder="1"/>
    <xf numFmtId="0" fontId="3" fillId="6" borderId="8" xfId="0" applyFont="1" applyFill="1" applyBorder="1"/>
    <xf numFmtId="9" fontId="4" fillId="3" borderId="12" xfId="0" applyNumberFormat="1" applyFont="1" applyFill="1" applyBorder="1" applyAlignment="1">
      <alignment horizontal="center" vertical="center"/>
    </xf>
    <xf numFmtId="0" fontId="56" fillId="6" borderId="38" xfId="0" applyFont="1" applyFill="1" applyBorder="1" applyAlignment="1">
      <alignment horizontal="left" vertical="center"/>
    </xf>
    <xf numFmtId="0" fontId="44" fillId="6" borderId="38" xfId="0" applyFont="1" applyFill="1" applyBorder="1" applyAlignment="1">
      <alignment vertical="center"/>
    </xf>
    <xf numFmtId="0" fontId="44" fillId="6" borderId="31" xfId="0" applyFont="1" applyFill="1" applyBorder="1"/>
    <xf numFmtId="0" fontId="58" fillId="6" borderId="31" xfId="0" applyFont="1" applyFill="1" applyBorder="1"/>
    <xf numFmtId="3" fontId="4" fillId="0" borderId="39" xfId="0" applyNumberFormat="1" applyFont="1" applyBorder="1" applyAlignment="1">
      <alignment horizontal="center"/>
    </xf>
    <xf numFmtId="0" fontId="16" fillId="6" borderId="31" xfId="0" applyFont="1" applyFill="1" applyBorder="1" applyAlignment="1">
      <alignment horizontal="right" vertical="center"/>
    </xf>
    <xf numFmtId="9" fontId="4" fillId="3" borderId="7" xfId="0" applyNumberFormat="1" applyFont="1" applyFill="1" applyBorder="1" applyAlignment="1">
      <alignment horizontal="center"/>
    </xf>
    <xf numFmtId="0" fontId="56" fillId="6" borderId="38" xfId="0" applyFont="1" applyFill="1" applyBorder="1" applyAlignment="1">
      <alignment vertical="center"/>
    </xf>
    <xf numFmtId="0" fontId="16" fillId="6" borderId="24" xfId="0" applyFont="1" applyFill="1" applyBorder="1" applyAlignment="1">
      <alignment horizontal="right" vertical="top"/>
    </xf>
    <xf numFmtId="0" fontId="46" fillId="6" borderId="50" xfId="0" applyFont="1" applyFill="1" applyBorder="1"/>
    <xf numFmtId="0" fontId="22" fillId="6" borderId="0" xfId="0" applyFont="1" applyFill="1"/>
    <xf numFmtId="2" fontId="22" fillId="0" borderId="0" xfId="0" applyNumberFormat="1" applyFont="1" applyAlignment="1">
      <alignment horizontal="center" vertical="center"/>
    </xf>
    <xf numFmtId="0" fontId="22" fillId="0" borderId="0" xfId="0" applyFont="1"/>
    <xf numFmtId="0" fontId="22" fillId="0" borderId="0" xfId="0" applyFont="1" applyAlignment="1">
      <alignment horizontal="center"/>
    </xf>
    <xf numFmtId="0" fontId="4" fillId="6" borderId="20" xfId="0" applyFont="1" applyFill="1" applyBorder="1" applyAlignment="1">
      <alignment horizontal="right" vertical="top"/>
    </xf>
    <xf numFmtId="0" fontId="4" fillId="6" borderId="7" xfId="0" applyFont="1" applyFill="1" applyBorder="1" applyAlignment="1">
      <alignment horizontal="right" vertical="top"/>
    </xf>
    <xf numFmtId="0" fontId="44" fillId="5" borderId="16" xfId="0" applyFont="1" applyFill="1" applyBorder="1" applyAlignment="1">
      <alignment vertical="top"/>
    </xf>
    <xf numFmtId="0" fontId="44" fillId="5" borderId="16" xfId="0" applyFont="1" applyFill="1" applyBorder="1" applyAlignment="1">
      <alignment vertical="top" wrapText="1"/>
    </xf>
    <xf numFmtId="0" fontId="44" fillId="5" borderId="10" xfId="0" applyFont="1" applyFill="1" applyBorder="1" applyAlignment="1">
      <alignment vertical="top" wrapText="1"/>
    </xf>
    <xf numFmtId="0" fontId="44" fillId="5" borderId="10" xfId="0" applyFont="1" applyFill="1" applyBorder="1" applyAlignment="1">
      <alignment vertical="top"/>
    </xf>
    <xf numFmtId="0" fontId="44" fillId="6" borderId="18" xfId="0" applyFont="1" applyFill="1" applyBorder="1" applyAlignment="1">
      <alignment vertical="top"/>
    </xf>
    <xf numFmtId="0" fontId="19" fillId="6" borderId="0" xfId="0" applyFont="1" applyFill="1" applyAlignment="1">
      <alignment vertical="center"/>
    </xf>
    <xf numFmtId="0" fontId="28" fillId="0" borderId="13" xfId="0" applyFont="1" applyBorder="1" applyAlignment="1">
      <alignment vertical="center"/>
    </xf>
    <xf numFmtId="0" fontId="28" fillId="0" borderId="29" xfId="0" applyFont="1" applyBorder="1" applyAlignment="1">
      <alignment vertical="center"/>
    </xf>
    <xf numFmtId="0" fontId="28" fillId="0" borderId="9" xfId="0" applyFont="1" applyBorder="1" applyAlignment="1">
      <alignment vertical="center"/>
    </xf>
    <xf numFmtId="0" fontId="34" fillId="0" borderId="9" xfId="0" applyFont="1" applyBorder="1" applyAlignment="1">
      <alignment vertical="center"/>
    </xf>
    <xf numFmtId="0" fontId="25" fillId="0" borderId="27" xfId="0" applyFont="1" applyBorder="1" applyAlignment="1">
      <alignment horizontal="right" vertical="center"/>
    </xf>
    <xf numFmtId="0" fontId="37" fillId="2" borderId="36" xfId="0" applyFont="1" applyFill="1" applyBorder="1" applyAlignment="1">
      <alignment horizontal="right" vertical="center"/>
    </xf>
    <xf numFmtId="0" fontId="28" fillId="0" borderId="10" xfId="0" applyFont="1" applyBorder="1" applyAlignment="1">
      <alignment vertical="center"/>
    </xf>
    <xf numFmtId="0" fontId="28" fillId="0" borderId="1" xfId="0" applyFont="1" applyBorder="1" applyAlignment="1">
      <alignment vertical="center"/>
    </xf>
    <xf numFmtId="0" fontId="28" fillId="0" borderId="8" xfId="0" applyFont="1" applyBorder="1" applyAlignment="1">
      <alignment vertical="center"/>
    </xf>
    <xf numFmtId="0" fontId="34" fillId="0" borderId="8" xfId="0" applyFont="1" applyBorder="1" applyAlignment="1">
      <alignment vertical="center"/>
    </xf>
    <xf numFmtId="0" fontId="25" fillId="0" borderId="5" xfId="0" applyFont="1" applyBorder="1" applyAlignment="1">
      <alignment horizontal="right" vertical="center"/>
    </xf>
    <xf numFmtId="0" fontId="28" fillId="0" borderId="38" xfId="0" applyFont="1" applyBorder="1" applyAlignment="1">
      <alignment vertical="center"/>
    </xf>
    <xf numFmtId="0" fontId="28" fillId="0" borderId="31" xfId="0" applyFont="1" applyBorder="1" applyAlignment="1">
      <alignment vertical="center"/>
    </xf>
    <xf numFmtId="0" fontId="34" fillId="0" borderId="31" xfId="0" applyFont="1" applyBorder="1" applyAlignment="1">
      <alignment vertical="center"/>
    </xf>
    <xf numFmtId="0" fontId="25" fillId="0" borderId="39" xfId="0" applyFont="1" applyBorder="1" applyAlignment="1">
      <alignment horizontal="right" vertical="center"/>
    </xf>
    <xf numFmtId="0" fontId="23" fillId="6" borderId="28" xfId="0" applyFont="1" applyFill="1" applyBorder="1" applyAlignment="1">
      <alignment vertical="center"/>
    </xf>
    <xf numFmtId="0" fontId="3" fillId="6" borderId="11" xfId="0" applyFont="1" applyFill="1" applyBorder="1" applyAlignment="1">
      <alignment vertical="center"/>
    </xf>
    <xf numFmtId="0" fontId="1" fillId="6" borderId="11" xfId="0" applyFont="1" applyFill="1" applyBorder="1" applyAlignment="1">
      <alignment vertical="center"/>
    </xf>
    <xf numFmtId="0" fontId="26" fillId="2" borderId="11" xfId="0" applyFont="1" applyFill="1" applyBorder="1" applyAlignment="1">
      <alignment horizontal="right" vertical="center"/>
    </xf>
    <xf numFmtId="3" fontId="18" fillId="0" borderId="19" xfId="0" applyNumberFormat="1" applyFont="1" applyBorder="1" applyAlignment="1">
      <alignment horizontal="center" vertical="center" shrinkToFit="1"/>
    </xf>
    <xf numFmtId="0" fontId="0" fillId="6" borderId="0" xfId="0" applyFill="1" applyAlignment="1">
      <alignment vertical="center"/>
    </xf>
    <xf numFmtId="0" fontId="56" fillId="0" borderId="18" xfId="0" applyFont="1" applyBorder="1" applyAlignment="1">
      <alignment horizontal="left" vertical="center"/>
    </xf>
    <xf numFmtId="0" fontId="4" fillId="0" borderId="1" xfId="0" applyFont="1" applyBorder="1" applyAlignment="1">
      <alignment vertical="center"/>
    </xf>
    <xf numFmtId="0" fontId="0" fillId="0" borderId="1" xfId="0" applyBorder="1" applyAlignment="1">
      <alignment vertical="center"/>
    </xf>
    <xf numFmtId="0" fontId="0" fillId="6" borderId="8" xfId="0" applyFill="1" applyBorder="1" applyAlignment="1">
      <alignment vertical="center"/>
    </xf>
    <xf numFmtId="0" fontId="12" fillId="6" borderId="8" xfId="0" applyFont="1" applyFill="1" applyBorder="1" applyAlignment="1">
      <alignment horizontal="center" vertical="center"/>
    </xf>
    <xf numFmtId="0" fontId="12" fillId="6" borderId="5" xfId="0" applyFont="1" applyFill="1" applyBorder="1" applyAlignment="1">
      <alignment horizontal="center" vertical="center"/>
    </xf>
    <xf numFmtId="0" fontId="3" fillId="6" borderId="8" xfId="0" applyFont="1" applyFill="1" applyBorder="1" applyAlignment="1">
      <alignment vertical="center"/>
    </xf>
    <xf numFmtId="0" fontId="4" fillId="6" borderId="23" xfId="0" applyFont="1" applyFill="1" applyBorder="1" applyAlignment="1">
      <alignment horizontal="left" vertical="center"/>
    </xf>
    <xf numFmtId="0" fontId="0" fillId="3" borderId="1" xfId="0" applyFill="1" applyBorder="1" applyAlignment="1">
      <alignment vertical="center"/>
    </xf>
    <xf numFmtId="0" fontId="12" fillId="3" borderId="1" xfId="0" applyFont="1" applyFill="1" applyBorder="1" applyAlignment="1">
      <alignment horizontal="center" vertical="center"/>
    </xf>
    <xf numFmtId="0" fontId="29" fillId="6" borderId="17" xfId="0" applyFont="1" applyFill="1" applyBorder="1" applyAlignment="1">
      <alignment horizontal="left" vertical="center"/>
    </xf>
    <xf numFmtId="0" fontId="29" fillId="6" borderId="2" xfId="0" applyFont="1" applyFill="1" applyBorder="1" applyAlignment="1">
      <alignment horizontal="left" vertical="center"/>
    </xf>
    <xf numFmtId="0" fontId="12" fillId="6" borderId="7" xfId="0" applyFont="1" applyFill="1" applyBorder="1" applyAlignment="1">
      <alignment horizontal="center" vertical="center"/>
    </xf>
    <xf numFmtId="0" fontId="56" fillId="6" borderId="17" xfId="0" applyFont="1" applyFill="1" applyBorder="1" applyAlignment="1">
      <alignment horizontal="left" vertical="center"/>
    </xf>
    <xf numFmtId="0" fontId="23" fillId="6" borderId="2" xfId="0" applyFont="1" applyFill="1" applyBorder="1" applyAlignment="1">
      <alignment horizontal="left" vertical="center"/>
    </xf>
    <xf numFmtId="0" fontId="0" fillId="6" borderId="4" xfId="0" applyFill="1" applyBorder="1" applyAlignment="1">
      <alignment vertical="center"/>
    </xf>
    <xf numFmtId="0" fontId="24" fillId="0" borderId="7" xfId="0" applyFont="1" applyBorder="1" applyAlignment="1">
      <alignment horizontal="center" vertical="center"/>
    </xf>
    <xf numFmtId="0" fontId="12" fillId="6" borderId="22" xfId="0" applyFont="1" applyFill="1" applyBorder="1" applyAlignment="1">
      <alignment horizontal="center" vertical="center"/>
    </xf>
    <xf numFmtId="0" fontId="0" fillId="6" borderId="18" xfId="0" applyFill="1" applyBorder="1" applyAlignment="1">
      <alignment vertical="center"/>
    </xf>
    <xf numFmtId="0" fontId="0" fillId="6" borderId="6" xfId="0" applyFill="1" applyBorder="1" applyAlignment="1">
      <alignment vertical="center"/>
    </xf>
    <xf numFmtId="0" fontId="8" fillId="6" borderId="7" xfId="0" applyFont="1" applyFill="1" applyBorder="1" applyAlignment="1">
      <alignment horizontal="center" vertical="center"/>
    </xf>
    <xf numFmtId="0" fontId="4" fillId="6" borderId="8" xfId="0" applyFont="1" applyFill="1" applyBorder="1" applyAlignment="1">
      <alignment vertical="center"/>
    </xf>
    <xf numFmtId="0" fontId="4" fillId="2" borderId="8" xfId="0" applyFont="1" applyFill="1" applyBorder="1" applyAlignment="1">
      <alignment vertical="center"/>
    </xf>
    <xf numFmtId="0" fontId="0" fillId="2" borderId="8" xfId="0" applyFill="1" applyBorder="1" applyAlignment="1">
      <alignment vertical="center"/>
    </xf>
    <xf numFmtId="0" fontId="1" fillId="6" borderId="4" xfId="0" applyFont="1" applyFill="1" applyBorder="1" applyAlignment="1">
      <alignment vertical="center"/>
    </xf>
    <xf numFmtId="0" fontId="1" fillId="6" borderId="18" xfId="0" applyFont="1" applyFill="1" applyBorder="1" applyAlignment="1">
      <alignment vertical="center"/>
    </xf>
    <xf numFmtId="0" fontId="1" fillId="6" borderId="6" xfId="0" applyFont="1" applyFill="1" applyBorder="1" applyAlignment="1">
      <alignment vertical="center"/>
    </xf>
    <xf numFmtId="0" fontId="23" fillId="0" borderId="20" xfId="0" applyFont="1" applyBorder="1" applyAlignment="1">
      <alignment horizontal="center" vertical="center"/>
    </xf>
    <xf numFmtId="0" fontId="28" fillId="6" borderId="3" xfId="0" applyFont="1" applyFill="1" applyBorder="1" applyAlignment="1">
      <alignment vertical="center"/>
    </xf>
    <xf numFmtId="0" fontId="1" fillId="6" borderId="3" xfId="0" applyFont="1" applyFill="1" applyBorder="1" applyAlignment="1">
      <alignment vertical="center"/>
    </xf>
    <xf numFmtId="0" fontId="28" fillId="6" borderId="4" xfId="0" applyFont="1" applyFill="1" applyBorder="1" applyAlignment="1">
      <alignment horizontal="right" vertical="center"/>
    </xf>
    <xf numFmtId="0" fontId="28" fillId="6" borderId="8" xfId="0" applyFont="1" applyFill="1" applyBorder="1" applyAlignment="1">
      <alignment vertical="center"/>
    </xf>
    <xf numFmtId="0" fontId="28" fillId="6" borderId="1" xfId="0" applyFont="1" applyFill="1" applyBorder="1" applyAlignment="1">
      <alignment vertical="center"/>
    </xf>
    <xf numFmtId="0" fontId="34" fillId="6" borderId="8" xfId="0" applyFont="1" applyFill="1" applyBorder="1" applyAlignment="1">
      <alignment vertical="center"/>
    </xf>
    <xf numFmtId="0" fontId="25" fillId="6" borderId="5" xfId="0" applyFont="1" applyFill="1" applyBorder="1" applyAlignment="1">
      <alignment horizontal="right" vertical="center"/>
    </xf>
    <xf numFmtId="0" fontId="34" fillId="6" borderId="3" xfId="0" applyFont="1" applyFill="1" applyBorder="1" applyAlignment="1">
      <alignment vertical="center"/>
    </xf>
    <xf numFmtId="0" fontId="25" fillId="6" borderId="3" xfId="0" applyFont="1" applyFill="1" applyBorder="1" applyAlignment="1">
      <alignment horizontal="right" vertical="center"/>
    </xf>
    <xf numFmtId="0" fontId="28" fillId="6" borderId="18" xfId="0" applyFont="1" applyFill="1" applyBorder="1" applyAlignment="1">
      <alignment horizontal="left" vertical="center"/>
    </xf>
    <xf numFmtId="0" fontId="1" fillId="6" borderId="1" xfId="0" applyFont="1" applyFill="1" applyBorder="1" applyAlignment="1">
      <alignment vertical="center"/>
    </xf>
    <xf numFmtId="0" fontId="28" fillId="6" borderId="6" xfId="0" applyFont="1" applyFill="1" applyBorder="1" applyAlignment="1">
      <alignment horizontal="right" vertical="center"/>
    </xf>
    <xf numFmtId="0" fontId="30" fillId="6" borderId="16" xfId="0" applyFont="1" applyFill="1" applyBorder="1" applyAlignment="1">
      <alignment horizontal="left" vertical="center"/>
    </xf>
    <xf numFmtId="0" fontId="4" fillId="6" borderId="3" xfId="0" applyFont="1" applyFill="1" applyBorder="1" applyAlignment="1">
      <alignment vertical="center"/>
    </xf>
    <xf numFmtId="0" fontId="3" fillId="6" borderId="3" xfId="0" applyFont="1" applyFill="1" applyBorder="1" applyAlignment="1">
      <alignment vertical="center"/>
    </xf>
    <xf numFmtId="0" fontId="4" fillId="6" borderId="3" xfId="0" applyFont="1" applyFill="1" applyBorder="1" applyAlignment="1">
      <alignment horizontal="right" vertical="center"/>
    </xf>
    <xf numFmtId="0" fontId="58" fillId="6" borderId="8" xfId="0" applyFont="1" applyFill="1" applyBorder="1" applyAlignment="1">
      <alignment vertical="center"/>
    </xf>
    <xf numFmtId="0" fontId="28" fillId="6" borderId="5" xfId="0" applyFont="1" applyFill="1" applyBorder="1" applyAlignment="1">
      <alignment horizontal="right" vertical="center"/>
    </xf>
    <xf numFmtId="0" fontId="28" fillId="6" borderId="0" xfId="0" applyFont="1" applyFill="1" applyAlignment="1">
      <alignment vertical="center"/>
    </xf>
    <xf numFmtId="0" fontId="1" fillId="6" borderId="0" xfId="0" applyFont="1" applyFill="1" applyAlignment="1">
      <alignment vertical="center"/>
    </xf>
    <xf numFmtId="0" fontId="28" fillId="6" borderId="2" xfId="0" applyFont="1" applyFill="1" applyBorder="1" applyAlignment="1">
      <alignment horizontal="right" vertical="center"/>
    </xf>
    <xf numFmtId="0" fontId="0" fillId="6" borderId="3" xfId="0" applyFill="1" applyBorder="1" applyAlignment="1">
      <alignment vertical="center"/>
    </xf>
    <xf numFmtId="0" fontId="4" fillId="6" borderId="4" xfId="0" applyFont="1" applyFill="1" applyBorder="1" applyAlignment="1">
      <alignment horizontal="right" vertical="center"/>
    </xf>
    <xf numFmtId="0" fontId="4" fillId="6" borderId="17" xfId="0" applyFont="1" applyFill="1" applyBorder="1" applyAlignment="1">
      <alignment horizontal="left" vertical="center"/>
    </xf>
    <xf numFmtId="0" fontId="4" fillId="6" borderId="0" xfId="0" applyFont="1" applyFill="1" applyAlignment="1">
      <alignment vertical="center"/>
    </xf>
    <xf numFmtId="0" fontId="44" fillId="6" borderId="1" xfId="0" applyFont="1" applyFill="1" applyBorder="1" applyAlignment="1">
      <alignment vertical="center"/>
    </xf>
    <xf numFmtId="0" fontId="58" fillId="6" borderId="1" xfId="0" applyFont="1" applyFill="1" applyBorder="1" applyAlignment="1">
      <alignment vertical="center"/>
    </xf>
    <xf numFmtId="0" fontId="44" fillId="6" borderId="6" xfId="0" applyFont="1" applyFill="1" applyBorder="1" applyAlignment="1">
      <alignment horizontal="right" vertical="center"/>
    </xf>
    <xf numFmtId="0" fontId="44" fillId="6" borderId="18" xfId="0" applyFont="1" applyFill="1" applyBorder="1" applyAlignment="1">
      <alignment vertical="center"/>
    </xf>
    <xf numFmtId="0" fontId="44" fillId="6" borderId="1" xfId="0" applyFont="1" applyFill="1" applyBorder="1" applyAlignment="1">
      <alignment horizontal="right" vertical="center"/>
    </xf>
    <xf numFmtId="0" fontId="19" fillId="11" borderId="0" xfId="0" applyFont="1" applyFill="1" applyAlignment="1">
      <alignment horizontal="center" vertical="center"/>
    </xf>
    <xf numFmtId="0" fontId="19" fillId="0" borderId="0" xfId="0" applyFont="1" applyAlignment="1">
      <alignment vertical="center"/>
    </xf>
    <xf numFmtId="0" fontId="62" fillId="2" borderId="13" xfId="0" applyFont="1" applyFill="1" applyBorder="1" applyAlignment="1">
      <alignment vertical="center"/>
    </xf>
    <xf numFmtId="0" fontId="5" fillId="2" borderId="9" xfId="0" applyFont="1" applyFill="1" applyBorder="1" applyAlignment="1">
      <alignment vertical="center"/>
    </xf>
    <xf numFmtId="0" fontId="16" fillId="6" borderId="18" xfId="0" applyFont="1" applyFill="1" applyBorder="1" applyAlignment="1">
      <alignment vertical="center"/>
    </xf>
    <xf numFmtId="0" fontId="3" fillId="6" borderId="1" xfId="0" applyFont="1" applyFill="1" applyBorder="1"/>
    <xf numFmtId="0" fontId="12" fillId="6" borderId="6" xfId="0" applyFont="1" applyFill="1" applyBorder="1" applyAlignment="1">
      <alignment horizontal="right" vertical="center"/>
    </xf>
    <xf numFmtId="0" fontId="37" fillId="4" borderId="19" xfId="0" applyFont="1" applyFill="1" applyBorder="1" applyAlignment="1">
      <alignment horizontal="right" vertical="center"/>
    </xf>
    <xf numFmtId="0" fontId="4" fillId="3" borderId="0" xfId="0" applyFont="1" applyFill="1"/>
    <xf numFmtId="0" fontId="3" fillId="3" borderId="0" xfId="0" applyFont="1" applyFill="1"/>
    <xf numFmtId="0" fontId="4" fillId="3" borderId="0" xfId="0" applyFont="1" applyFill="1" applyAlignment="1">
      <alignment horizontal="right" vertical="center"/>
    </xf>
    <xf numFmtId="0" fontId="56" fillId="0" borderId="28" xfId="0" applyFont="1" applyBorder="1" applyAlignment="1">
      <alignment vertical="center"/>
    </xf>
    <xf numFmtId="0" fontId="4" fillId="0" borderId="11" xfId="0" applyFont="1" applyBorder="1"/>
    <xf numFmtId="0" fontId="3" fillId="0" borderId="11" xfId="0" applyFont="1" applyBorder="1"/>
    <xf numFmtId="0" fontId="4" fillId="0" borderId="11" xfId="0" applyFont="1" applyBorder="1" applyAlignment="1">
      <alignment horizontal="right" vertical="center"/>
    </xf>
    <xf numFmtId="0" fontId="12" fillId="0" borderId="11" xfId="0" applyFont="1" applyBorder="1" applyAlignment="1">
      <alignment horizontal="right" vertical="center"/>
    </xf>
    <xf numFmtId="3" fontId="15" fillId="3" borderId="11" xfId="0" applyNumberFormat="1" applyFont="1" applyFill="1" applyBorder="1" applyAlignment="1">
      <alignment horizontal="right" vertical="center"/>
    </xf>
    <xf numFmtId="0" fontId="56" fillId="0" borderId="37" xfId="0" applyFont="1" applyBorder="1" applyAlignment="1">
      <alignment vertical="center"/>
    </xf>
    <xf numFmtId="0" fontId="4" fillId="0" borderId="36" xfId="0" applyFont="1" applyBorder="1"/>
    <xf numFmtId="0" fontId="3" fillId="0" borderId="36" xfId="0" applyFont="1" applyBorder="1"/>
    <xf numFmtId="0" fontId="4" fillId="0" borderId="36" xfId="0" applyFont="1" applyBorder="1" applyAlignment="1">
      <alignment horizontal="right" vertical="center"/>
    </xf>
    <xf numFmtId="0" fontId="12" fillId="0" borderId="36" xfId="0" applyFont="1" applyBorder="1" applyAlignment="1">
      <alignment horizontal="right" vertical="center"/>
    </xf>
    <xf numFmtId="0" fontId="3" fillId="6" borderId="3" xfId="0" applyFont="1" applyFill="1" applyBorder="1"/>
    <xf numFmtId="0" fontId="4" fillId="6" borderId="6" xfId="0" applyFont="1" applyFill="1" applyBorder="1" applyAlignment="1">
      <alignment horizontal="right" vertical="center"/>
    </xf>
    <xf numFmtId="0" fontId="44" fillId="0" borderId="18" xfId="0" applyFont="1" applyBorder="1" applyAlignment="1">
      <alignment vertical="center"/>
    </xf>
    <xf numFmtId="0" fontId="3" fillId="0" borderId="1" xfId="0" applyFont="1" applyBorder="1"/>
    <xf numFmtId="0" fontId="44" fillId="6" borderId="31" xfId="0" applyFont="1" applyFill="1" applyBorder="1" applyAlignment="1">
      <alignment horizontal="right" vertical="center"/>
    </xf>
    <xf numFmtId="0" fontId="63" fillId="6" borderId="39" xfId="0" applyFont="1" applyFill="1" applyBorder="1" applyAlignment="1">
      <alignment horizontal="right" vertical="center"/>
    </xf>
    <xf numFmtId="3" fontId="18" fillId="0" borderId="19" xfId="0" applyNumberFormat="1" applyFont="1" applyBorder="1" applyAlignment="1">
      <alignment horizontal="center" vertical="center"/>
    </xf>
    <xf numFmtId="0" fontId="41" fillId="2" borderId="37" xfId="0" applyFont="1" applyFill="1" applyBorder="1" applyAlignment="1">
      <alignment vertical="center"/>
    </xf>
    <xf numFmtId="0" fontId="8" fillId="2" borderId="36" xfId="0" applyFont="1" applyFill="1" applyBorder="1"/>
    <xf numFmtId="0" fontId="44" fillId="6" borderId="8" xfId="0" applyFont="1" applyFill="1" applyBorder="1" applyAlignment="1">
      <alignment horizontal="right" vertical="center"/>
    </xf>
    <xf numFmtId="0" fontId="44" fillId="6" borderId="5" xfId="0" applyFont="1" applyFill="1" applyBorder="1" applyAlignment="1">
      <alignment horizontal="right" vertical="center"/>
    </xf>
    <xf numFmtId="0" fontId="44" fillId="6" borderId="17" xfId="0" applyFont="1" applyFill="1" applyBorder="1" applyAlignment="1">
      <alignment vertical="center"/>
    </xf>
    <xf numFmtId="0" fontId="44" fillId="6" borderId="0" xfId="0" applyFont="1" applyFill="1" applyAlignment="1">
      <alignment horizontal="right" vertical="center"/>
    </xf>
    <xf numFmtId="0" fontId="63" fillId="6" borderId="31" xfId="0" applyFont="1" applyFill="1" applyBorder="1" applyAlignment="1">
      <alignment horizontal="right" vertical="center"/>
    </xf>
    <xf numFmtId="0" fontId="41" fillId="2" borderId="34" xfId="0" applyFont="1" applyFill="1" applyBorder="1" applyAlignment="1">
      <alignment vertical="center"/>
    </xf>
    <xf numFmtId="0" fontId="8" fillId="2" borderId="29" xfId="0" applyFont="1" applyFill="1" applyBorder="1"/>
    <xf numFmtId="0" fontId="44" fillId="6" borderId="3" xfId="0" applyFont="1" applyFill="1" applyBorder="1" applyAlignment="1">
      <alignment horizontal="right" vertical="center"/>
    </xf>
    <xf numFmtId="0" fontId="5" fillId="2" borderId="3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18" fillId="6" borderId="28" xfId="0" applyFont="1" applyFill="1" applyBorder="1"/>
    <xf numFmtId="0" fontId="24" fillId="6" borderId="5" xfId="0" applyFont="1" applyFill="1" applyBorder="1" applyAlignment="1">
      <alignment vertical="center"/>
    </xf>
    <xf numFmtId="0" fontId="44" fillId="6" borderId="10" xfId="0" applyFont="1" applyFill="1" applyBorder="1"/>
    <xf numFmtId="0" fontId="44" fillId="6" borderId="10" xfId="0" applyFont="1" applyFill="1" applyBorder="1" applyAlignment="1">
      <alignment horizontal="left" wrapText="1"/>
    </xf>
    <xf numFmtId="0" fontId="4" fillId="6" borderId="17" xfId="0" applyFont="1" applyFill="1" applyBorder="1"/>
    <xf numFmtId="0" fontId="12" fillId="6" borderId="0" xfId="0" applyFont="1" applyFill="1" applyAlignment="1">
      <alignment vertical="center"/>
    </xf>
    <xf numFmtId="0" fontId="21" fillId="2" borderId="34" xfId="0" applyFont="1" applyFill="1" applyBorder="1" applyAlignment="1">
      <alignment horizontal="center" vertical="center"/>
    </xf>
    <xf numFmtId="0" fontId="21" fillId="2" borderId="29" xfId="0" applyFont="1" applyFill="1" applyBorder="1" applyAlignment="1">
      <alignment horizontal="center" vertical="center"/>
    </xf>
    <xf numFmtId="0" fontId="26" fillId="2" borderId="36" xfId="0" applyFont="1" applyFill="1" applyBorder="1" applyAlignment="1">
      <alignment horizontal="center" vertical="center" wrapText="1"/>
    </xf>
    <xf numFmtId="9" fontId="21" fillId="2" borderId="35" xfId="0" applyNumberFormat="1" applyFont="1" applyFill="1" applyBorder="1" applyAlignment="1">
      <alignment horizontal="center" vertical="center" wrapText="1"/>
    </xf>
    <xf numFmtId="0" fontId="21" fillId="2" borderId="35" xfId="0" applyFont="1" applyFill="1" applyBorder="1" applyAlignment="1">
      <alignment horizontal="center" vertical="center" wrapText="1"/>
    </xf>
    <xf numFmtId="3" fontId="3" fillId="11" borderId="20" xfId="0" applyNumberFormat="1" applyFont="1" applyFill="1" applyBorder="1" applyAlignment="1">
      <alignment horizontal="center" vertical="center"/>
    </xf>
    <xf numFmtId="0" fontId="49" fillId="9" borderId="37" xfId="0" applyFont="1" applyFill="1" applyBorder="1"/>
    <xf numFmtId="0" fontId="37" fillId="9" borderId="36" xfId="0" applyFont="1" applyFill="1" applyBorder="1"/>
    <xf numFmtId="0" fontId="37" fillId="2" borderId="36" xfId="0" applyFont="1" applyFill="1" applyBorder="1" applyAlignment="1">
      <alignment vertical="top"/>
    </xf>
    <xf numFmtId="0" fontId="4" fillId="2" borderId="13" xfId="0" applyFont="1" applyFill="1" applyBorder="1" applyAlignment="1">
      <alignment vertical="center"/>
    </xf>
    <xf numFmtId="0" fontId="4" fillId="2" borderId="9" xfId="0" applyFont="1" applyFill="1" applyBorder="1" applyAlignment="1">
      <alignment vertical="center"/>
    </xf>
    <xf numFmtId="0" fontId="4" fillId="2" borderId="38" xfId="0" applyFont="1" applyFill="1" applyBorder="1" applyAlignment="1">
      <alignment vertical="center"/>
    </xf>
    <xf numFmtId="0" fontId="4" fillId="2" borderId="31" xfId="0" applyFont="1" applyFill="1" applyBorder="1" applyAlignment="1">
      <alignment vertical="center"/>
    </xf>
    <xf numFmtId="0" fontId="56" fillId="6" borderId="28" xfId="0" applyFont="1" applyFill="1" applyBorder="1" applyAlignment="1">
      <alignment vertical="center"/>
    </xf>
    <xf numFmtId="0" fontId="56" fillId="6" borderId="11" xfId="0" applyFont="1" applyFill="1" applyBorder="1" applyAlignment="1">
      <alignment vertical="center"/>
    </xf>
    <xf numFmtId="0" fontId="44" fillId="6" borderId="11" xfId="0" applyFont="1" applyFill="1" applyBorder="1" applyAlignment="1">
      <alignment vertical="center"/>
    </xf>
    <xf numFmtId="0" fontId="4" fillId="6" borderId="11" xfId="0" applyFont="1" applyFill="1" applyBorder="1" applyAlignment="1">
      <alignment horizontal="right" vertical="center"/>
    </xf>
    <xf numFmtId="0" fontId="4" fillId="6" borderId="33" xfId="0" applyFont="1" applyFill="1" applyBorder="1" applyAlignment="1">
      <alignment horizontal="right" vertical="center"/>
    </xf>
    <xf numFmtId="0" fontId="44" fillId="6" borderId="8" xfId="0" applyFont="1" applyFill="1" applyBorder="1" applyAlignment="1">
      <alignment vertical="center"/>
    </xf>
    <xf numFmtId="3" fontId="34" fillId="0" borderId="0" xfId="0" applyNumberFormat="1" applyFont="1"/>
    <xf numFmtId="0" fontId="38" fillId="6" borderId="5" xfId="0" applyFont="1" applyFill="1" applyBorder="1" applyAlignment="1">
      <alignment horizontal="right" vertical="center"/>
    </xf>
    <xf numFmtId="0" fontId="7" fillId="6" borderId="5" xfId="0" applyFont="1" applyFill="1" applyBorder="1" applyAlignment="1">
      <alignment horizontal="right" vertical="center"/>
    </xf>
    <xf numFmtId="0" fontId="25" fillId="7" borderId="16" xfId="0" applyFont="1" applyFill="1" applyBorder="1" applyAlignment="1">
      <alignment vertical="center"/>
    </xf>
    <xf numFmtId="0" fontId="44" fillId="7" borderId="0" xfId="0" applyFont="1" applyFill="1"/>
    <xf numFmtId="0" fontId="44" fillId="7" borderId="3" xfId="0" applyFont="1" applyFill="1" applyBorder="1" applyAlignment="1">
      <alignment vertical="center"/>
    </xf>
    <xf numFmtId="0" fontId="25" fillId="7" borderId="3" xfId="0" applyFont="1" applyFill="1" applyBorder="1" applyAlignment="1">
      <alignment horizontal="right" vertical="center"/>
    </xf>
    <xf numFmtId="0" fontId="44" fillId="0" borderId="8" xfId="0" applyFont="1" applyBorder="1"/>
    <xf numFmtId="0" fontId="4" fillId="7" borderId="10" xfId="0" applyFont="1" applyFill="1" applyBorder="1" applyAlignment="1">
      <alignment vertical="center"/>
    </xf>
    <xf numFmtId="0" fontId="4" fillId="7" borderId="8" xfId="0" applyFont="1" applyFill="1" applyBorder="1" applyAlignment="1">
      <alignment vertical="center"/>
    </xf>
    <xf numFmtId="0" fontId="9" fillId="7" borderId="8" xfId="0" applyFont="1" applyFill="1" applyBorder="1" applyAlignment="1">
      <alignment horizontal="right" vertical="top"/>
    </xf>
    <xf numFmtId="0" fontId="9" fillId="7" borderId="8" xfId="0" applyFont="1" applyFill="1" applyBorder="1" applyAlignment="1">
      <alignment horizontal="right" vertical="center"/>
    </xf>
    <xf numFmtId="0" fontId="4" fillId="7" borderId="8" xfId="0" applyFont="1" applyFill="1" applyBorder="1" applyAlignment="1">
      <alignment horizontal="right" vertical="center"/>
    </xf>
    <xf numFmtId="0" fontId="59" fillId="2" borderId="9" xfId="0" applyFont="1" applyFill="1" applyBorder="1" applyAlignment="1">
      <alignment vertical="center"/>
    </xf>
    <xf numFmtId="0" fontId="49" fillId="2" borderId="9" xfId="0" applyFont="1" applyFill="1" applyBorder="1" applyAlignment="1">
      <alignment horizontal="right"/>
    </xf>
    <xf numFmtId="0" fontId="4" fillId="2" borderId="18" xfId="0" applyFont="1" applyFill="1" applyBorder="1" applyAlignment="1">
      <alignment vertical="center"/>
    </xf>
    <xf numFmtId="0" fontId="4" fillId="2" borderId="1" xfId="0" applyFont="1" applyFill="1" applyBorder="1" applyAlignment="1">
      <alignment vertical="center"/>
    </xf>
    <xf numFmtId="0" fontId="59" fillId="2" borderId="1" xfId="0" applyFont="1" applyFill="1" applyBorder="1" applyAlignment="1">
      <alignment vertical="center"/>
    </xf>
    <xf numFmtId="0" fontId="49" fillId="2" borderId="1" xfId="0" applyFont="1" applyFill="1" applyBorder="1" applyAlignment="1">
      <alignment horizontal="right" vertical="top"/>
    </xf>
    <xf numFmtId="0" fontId="49" fillId="2" borderId="46" xfId="0" applyFont="1" applyFill="1" applyBorder="1" applyAlignment="1">
      <alignment vertical="center"/>
    </xf>
    <xf numFmtId="0" fontId="9" fillId="2" borderId="45" xfId="0" applyFont="1" applyFill="1" applyBorder="1" applyAlignment="1">
      <alignment vertical="center"/>
    </xf>
    <xf numFmtId="0" fontId="9" fillId="2" borderId="45" xfId="0" applyFont="1" applyFill="1" applyBorder="1"/>
    <xf numFmtId="0" fontId="5" fillId="2" borderId="71" xfId="0" applyFont="1" applyFill="1" applyBorder="1" applyAlignment="1">
      <alignment horizontal="center" vertical="center"/>
    </xf>
    <xf numFmtId="0" fontId="9" fillId="2" borderId="17" xfId="0" applyFont="1" applyFill="1" applyBorder="1" applyAlignment="1">
      <alignment vertical="center"/>
    </xf>
    <xf numFmtId="0" fontId="9" fillId="2" borderId="0" xfId="0" applyFont="1" applyFill="1" applyAlignment="1">
      <alignment vertical="center"/>
    </xf>
    <xf numFmtId="0" fontId="9" fillId="2" borderId="0" xfId="0" applyFont="1" applyFill="1"/>
    <xf numFmtId="0" fontId="5" fillId="2" borderId="14" xfId="0" applyFont="1" applyFill="1" applyBorder="1" applyAlignment="1">
      <alignment horizontal="center" vertical="center"/>
    </xf>
    <xf numFmtId="3" fontId="4" fillId="11" borderId="19" xfId="0" applyNumberFormat="1" applyFont="1" applyFill="1" applyBorder="1" applyAlignment="1" applyProtection="1">
      <alignment horizontal="center" vertical="center"/>
      <protection locked="0"/>
    </xf>
    <xf numFmtId="0" fontId="37" fillId="2" borderId="34" xfId="0" applyFont="1" applyFill="1" applyBorder="1" applyAlignment="1">
      <alignment vertical="center"/>
    </xf>
    <xf numFmtId="0" fontId="16" fillId="2" borderId="29" xfId="0" applyFont="1" applyFill="1" applyBorder="1"/>
    <xf numFmtId="0" fontId="16" fillId="2" borderId="29" xfId="0" applyFont="1" applyFill="1" applyBorder="1" applyAlignment="1">
      <alignment horizontal="center" vertical="center"/>
    </xf>
    <xf numFmtId="0" fontId="16" fillId="2" borderId="19" xfId="0" applyFont="1" applyFill="1" applyBorder="1"/>
    <xf numFmtId="0" fontId="4" fillId="2" borderId="35" xfId="0" applyFont="1" applyFill="1" applyBorder="1"/>
    <xf numFmtId="0" fontId="4" fillId="6" borderId="5" xfId="0" applyFont="1" applyFill="1" applyBorder="1"/>
    <xf numFmtId="0" fontId="4" fillId="3" borderId="14" xfId="0" applyFont="1" applyFill="1" applyBorder="1"/>
    <xf numFmtId="0" fontId="16" fillId="6" borderId="10" xfId="0" applyFont="1" applyFill="1" applyBorder="1" applyAlignment="1">
      <alignment vertical="center"/>
    </xf>
    <xf numFmtId="0" fontId="4" fillId="6" borderId="10" xfId="0" applyFont="1" applyFill="1" applyBorder="1"/>
    <xf numFmtId="0" fontId="16" fillId="6" borderId="10" xfId="0" applyFont="1" applyFill="1" applyBorder="1"/>
    <xf numFmtId="0" fontId="16" fillId="6" borderId="8" xfId="0" applyFont="1" applyFill="1" applyBorder="1"/>
    <xf numFmtId="0" fontId="49" fillId="2" borderId="13" xfId="0" applyFont="1" applyFill="1" applyBorder="1" applyAlignment="1">
      <alignment vertical="center"/>
    </xf>
    <xf numFmtId="0" fontId="9" fillId="2" borderId="9" xfId="0" applyFont="1" applyFill="1" applyBorder="1"/>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165" fontId="4" fillId="3" borderId="14" xfId="0" applyNumberFormat="1" applyFont="1" applyFill="1" applyBorder="1" applyAlignment="1">
      <alignment horizontal="center"/>
    </xf>
    <xf numFmtId="0" fontId="44" fillId="0" borderId="10" xfId="2" applyFont="1" applyBorder="1" applyAlignment="1">
      <alignment vertical="center"/>
    </xf>
    <xf numFmtId="0" fontId="4" fillId="0" borderId="6" xfId="2" applyFont="1" applyBorder="1" applyAlignment="1">
      <alignment vertical="center"/>
    </xf>
    <xf numFmtId="0" fontId="4" fillId="0" borderId="8" xfId="2" applyFont="1" applyBorder="1" applyAlignment="1">
      <alignment vertical="center"/>
    </xf>
    <xf numFmtId="0" fontId="4" fillId="0" borderId="20" xfId="2" applyFont="1" applyBorder="1" applyAlignment="1">
      <alignment vertical="center"/>
    </xf>
    <xf numFmtId="0" fontId="44" fillId="0" borderId="17" xfId="0" applyFont="1" applyBorder="1" applyAlignment="1">
      <alignment vertical="center"/>
    </xf>
    <xf numFmtId="0" fontId="25" fillId="0" borderId="2" xfId="0" applyFont="1" applyBorder="1" applyAlignment="1">
      <alignment vertical="center"/>
    </xf>
    <xf numFmtId="0" fontId="44" fillId="0" borderId="38" xfId="2" applyFont="1" applyBorder="1" applyAlignment="1">
      <alignment vertical="center"/>
    </xf>
    <xf numFmtId="0" fontId="4" fillId="0" borderId="31" xfId="2" applyFont="1" applyBorder="1" applyAlignment="1">
      <alignment vertical="center"/>
    </xf>
    <xf numFmtId="165" fontId="4" fillId="3" borderId="12" xfId="0" applyNumberFormat="1" applyFont="1" applyFill="1" applyBorder="1" applyAlignment="1">
      <alignment horizontal="center"/>
    </xf>
    <xf numFmtId="10" fontId="4" fillId="0" borderId="0" xfId="0" applyNumberFormat="1" applyFont="1"/>
    <xf numFmtId="0" fontId="9" fillId="2" borderId="13" xfId="0" applyFont="1" applyFill="1" applyBorder="1" applyAlignment="1">
      <alignment vertical="center"/>
    </xf>
    <xf numFmtId="0" fontId="4" fillId="6" borderId="38" xfId="0" applyFont="1" applyFill="1" applyBorder="1" applyAlignment="1">
      <alignment vertical="center"/>
    </xf>
    <xf numFmtId="0" fontId="4" fillId="6" borderId="38" xfId="0" applyFont="1" applyFill="1" applyBorder="1"/>
    <xf numFmtId="0" fontId="37" fillId="2" borderId="37" xfId="0" applyFont="1" applyFill="1" applyBorder="1" applyAlignment="1">
      <alignment vertical="center"/>
    </xf>
    <xf numFmtId="0" fontId="16" fillId="2" borderId="36" xfId="0" applyFont="1" applyFill="1" applyBorder="1"/>
    <xf numFmtId="0" fontId="16" fillId="2" borderId="19" xfId="0" applyFont="1" applyFill="1" applyBorder="1" applyAlignment="1">
      <alignment horizontal="center"/>
    </xf>
    <xf numFmtId="0" fontId="16" fillId="2" borderId="36" xfId="0" applyFont="1" applyFill="1" applyBorder="1" applyAlignment="1">
      <alignment horizontal="center" vertical="center"/>
    </xf>
    <xf numFmtId="0" fontId="16" fillId="2" borderId="35" xfId="0" applyFont="1" applyFill="1" applyBorder="1" applyAlignment="1">
      <alignment horizontal="center"/>
    </xf>
    <xf numFmtId="0" fontId="4" fillId="3" borderId="17" xfId="0" applyFont="1" applyFill="1" applyBorder="1"/>
    <xf numFmtId="0" fontId="4" fillId="6" borderId="18" xfId="0" applyFont="1" applyFill="1" applyBorder="1"/>
    <xf numFmtId="0" fontId="4" fillId="6" borderId="6" xfId="0" applyFont="1" applyFill="1" applyBorder="1"/>
    <xf numFmtId="0" fontId="4" fillId="6" borderId="28" xfId="0" applyFont="1" applyFill="1" applyBorder="1"/>
    <xf numFmtId="0" fontId="4" fillId="6" borderId="11" xfId="0" applyFont="1" applyFill="1" applyBorder="1"/>
    <xf numFmtId="0" fontId="4" fillId="6" borderId="33" xfId="0" applyFont="1" applyFill="1" applyBorder="1"/>
    <xf numFmtId="3" fontId="4" fillId="6" borderId="5" xfId="0" applyNumberFormat="1" applyFont="1" applyFill="1" applyBorder="1" applyAlignment="1">
      <alignment horizontal="left" vertical="center"/>
    </xf>
    <xf numFmtId="0" fontId="56" fillId="6" borderId="10" xfId="0" applyFont="1" applyFill="1" applyBorder="1" applyAlignment="1">
      <alignment vertical="center"/>
    </xf>
    <xf numFmtId="3" fontId="4" fillId="6" borderId="8" xfId="0" applyNumberFormat="1" applyFont="1" applyFill="1" applyBorder="1" applyAlignment="1">
      <alignment horizontal="right" vertical="center"/>
    </xf>
    <xf numFmtId="3" fontId="4" fillId="3" borderId="0" xfId="0" applyNumberFormat="1" applyFont="1" applyFill="1" applyAlignment="1">
      <alignment horizontal="left" vertical="center"/>
    </xf>
    <xf numFmtId="0" fontId="4" fillId="6" borderId="5" xfId="0" applyFont="1" applyFill="1" applyBorder="1" applyAlignment="1">
      <alignment vertical="center"/>
    </xf>
    <xf numFmtId="0" fontId="44" fillId="0" borderId="10" xfId="0" applyFont="1" applyBorder="1" applyAlignment="1">
      <alignment vertical="center"/>
    </xf>
    <xf numFmtId="0" fontId="56" fillId="6" borderId="17" xfId="0" applyFont="1" applyFill="1" applyBorder="1" applyAlignment="1">
      <alignment vertical="center"/>
    </xf>
    <xf numFmtId="0" fontId="16" fillId="6" borderId="0" xfId="0" applyFont="1" applyFill="1" applyAlignment="1">
      <alignment vertical="center"/>
    </xf>
    <xf numFmtId="0" fontId="16" fillId="3" borderId="17" xfId="0" applyFont="1" applyFill="1" applyBorder="1" applyAlignment="1">
      <alignment vertical="center"/>
    </xf>
    <xf numFmtId="0" fontId="28" fillId="0" borderId="17" xfId="0" applyFont="1" applyBorder="1" applyAlignment="1">
      <alignment vertical="center"/>
    </xf>
    <xf numFmtId="0" fontId="28" fillId="0" borderId="0" xfId="0" applyFont="1" applyAlignment="1">
      <alignment vertical="center"/>
    </xf>
    <xf numFmtId="0" fontId="25" fillId="6" borderId="0" xfId="0" applyFont="1" applyFill="1"/>
    <xf numFmtId="0" fontId="4" fillId="3" borderId="16" xfId="0" applyFont="1" applyFill="1" applyBorder="1" applyAlignment="1">
      <alignment vertical="center"/>
    </xf>
    <xf numFmtId="0" fontId="4" fillId="3" borderId="3" xfId="0" applyFont="1" applyFill="1" applyBorder="1" applyAlignment="1">
      <alignment vertical="center"/>
    </xf>
    <xf numFmtId="0" fontId="16" fillId="6" borderId="37" xfId="0" applyFont="1" applyFill="1" applyBorder="1" applyAlignment="1">
      <alignment vertical="center"/>
    </xf>
    <xf numFmtId="0" fontId="4" fillId="6" borderId="36" xfId="0" applyFont="1" applyFill="1" applyBorder="1"/>
    <xf numFmtId="0" fontId="16" fillId="3" borderId="0" xfId="0" applyFont="1" applyFill="1"/>
    <xf numFmtId="0" fontId="4" fillId="3" borderId="0" xfId="0" applyFont="1" applyFill="1" applyAlignment="1">
      <alignment horizontal="center"/>
    </xf>
    <xf numFmtId="0" fontId="4" fillId="3" borderId="14" xfId="0" applyFont="1" applyFill="1" applyBorder="1" applyAlignment="1">
      <alignment horizontal="center"/>
    </xf>
    <xf numFmtId="0" fontId="49" fillId="2" borderId="34" xfId="0" applyFont="1" applyFill="1" applyBorder="1" applyAlignment="1">
      <alignment vertical="center"/>
    </xf>
    <xf numFmtId="0" fontId="16" fillId="2" borderId="41" xfId="0" applyFont="1" applyFill="1" applyBorder="1"/>
    <xf numFmtId="0" fontId="4" fillId="2" borderId="32" xfId="0" applyFont="1" applyFill="1" applyBorder="1"/>
    <xf numFmtId="0" fontId="44" fillId="6" borderId="13" xfId="0" applyFont="1" applyFill="1" applyBorder="1" applyAlignment="1">
      <alignment vertical="center"/>
    </xf>
    <xf numFmtId="0" fontId="4" fillId="6" borderId="9" xfId="0" applyFont="1" applyFill="1" applyBorder="1" applyAlignment="1">
      <alignment vertical="center"/>
    </xf>
    <xf numFmtId="3" fontId="4" fillId="6" borderId="9" xfId="0" applyNumberFormat="1" applyFont="1" applyFill="1" applyBorder="1" applyAlignment="1">
      <alignment horizontal="left" vertical="center"/>
    </xf>
    <xf numFmtId="0" fontId="4" fillId="6" borderId="18" xfId="0" applyFont="1" applyFill="1" applyBorder="1" applyAlignment="1">
      <alignment vertical="center"/>
    </xf>
    <xf numFmtId="0" fontId="4" fillId="6" borderId="1" xfId="0" applyFont="1" applyFill="1" applyBorder="1" applyAlignment="1">
      <alignment vertical="center"/>
    </xf>
    <xf numFmtId="3" fontId="4" fillId="6"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3" fontId="4" fillId="6" borderId="6" xfId="0" applyNumberFormat="1" applyFont="1" applyFill="1" applyBorder="1" applyAlignment="1">
      <alignment horizontal="left" vertical="center"/>
    </xf>
    <xf numFmtId="3" fontId="4" fillId="6" borderId="4" xfId="0" applyNumberFormat="1" applyFont="1" applyFill="1" applyBorder="1" applyAlignment="1">
      <alignment horizontal="left" vertical="center"/>
    </xf>
    <xf numFmtId="0" fontId="4" fillId="6" borderId="23" xfId="0" applyFont="1" applyFill="1" applyBorder="1" applyAlignment="1">
      <alignment vertical="center"/>
    </xf>
    <xf numFmtId="0" fontId="4" fillId="3" borderId="37" xfId="0" applyFont="1" applyFill="1" applyBorder="1"/>
    <xf numFmtId="0" fontId="4" fillId="3" borderId="36" xfId="0" applyFont="1" applyFill="1" applyBorder="1"/>
    <xf numFmtId="0" fontId="4" fillId="3" borderId="35" xfId="0" applyFont="1" applyFill="1" applyBorder="1"/>
    <xf numFmtId="0" fontId="16" fillId="6" borderId="28" xfId="0" applyFont="1" applyFill="1" applyBorder="1"/>
    <xf numFmtId="0" fontId="16" fillId="4" borderId="12" xfId="0" applyFont="1" applyFill="1" applyBorder="1" applyAlignment="1">
      <alignment horizontal="right" vertical="center"/>
    </xf>
    <xf numFmtId="3" fontId="16" fillId="0" borderId="12" xfId="0" applyNumberFormat="1" applyFont="1" applyBorder="1" applyAlignment="1">
      <alignment horizontal="center" vertical="center"/>
    </xf>
    <xf numFmtId="0" fontId="4" fillId="6" borderId="31" xfId="0" applyFont="1" applyFill="1" applyBorder="1" applyAlignment="1">
      <alignment vertical="center"/>
    </xf>
    <xf numFmtId="0" fontId="16" fillId="2" borderId="9" xfId="0" applyFont="1" applyFill="1" applyBorder="1"/>
    <xf numFmtId="0" fontId="44" fillId="0" borderId="10" xfId="0" applyFont="1" applyBorder="1" applyAlignment="1">
      <alignment horizontal="left" vertical="center"/>
    </xf>
    <xf numFmtId="0" fontId="37" fillId="2" borderId="13" xfId="0" applyFont="1" applyFill="1" applyBorder="1" applyAlignment="1">
      <alignment vertical="center"/>
    </xf>
    <xf numFmtId="0" fontId="44" fillId="0" borderId="16" xfId="0" applyFont="1" applyBorder="1" applyAlignment="1">
      <alignment horizontal="left" vertical="center"/>
    </xf>
    <xf numFmtId="0" fontId="49" fillId="2" borderId="9" xfId="0" applyFont="1" applyFill="1" applyBorder="1"/>
    <xf numFmtId="0" fontId="16" fillId="2" borderId="32" xfId="0" applyFont="1" applyFill="1" applyBorder="1"/>
    <xf numFmtId="167" fontId="18" fillId="0" borderId="39" xfId="13" applyNumberFormat="1" applyFont="1" applyBorder="1" applyAlignment="1" applyProtection="1">
      <alignment horizontal="center"/>
    </xf>
    <xf numFmtId="167" fontId="4" fillId="6" borderId="0" xfId="13" applyNumberFormat="1" applyFont="1" applyFill="1" applyAlignment="1" applyProtection="1">
      <alignment horizontal="center"/>
    </xf>
    <xf numFmtId="167" fontId="16" fillId="6" borderId="11" xfId="13" applyNumberFormat="1" applyFont="1" applyFill="1" applyBorder="1" applyAlignment="1" applyProtection="1">
      <alignment horizontal="center" vertical="center"/>
    </xf>
    <xf numFmtId="167" fontId="15" fillId="11" borderId="19" xfId="13" applyNumberFormat="1" applyFont="1" applyFill="1" applyBorder="1" applyAlignment="1" applyProtection="1">
      <alignment horizontal="center" vertical="center"/>
      <protection locked="0"/>
    </xf>
    <xf numFmtId="167" fontId="18" fillId="0" borderId="19" xfId="13" applyNumberFormat="1" applyFont="1" applyBorder="1" applyAlignment="1" applyProtection="1">
      <alignment horizontal="center" vertical="center"/>
    </xf>
    <xf numFmtId="167" fontId="16" fillId="0" borderId="19" xfId="13" applyNumberFormat="1" applyFont="1" applyBorder="1" applyAlignment="1" applyProtection="1">
      <alignment horizontal="center" vertical="center"/>
    </xf>
    <xf numFmtId="167" fontId="15" fillId="11" borderId="7" xfId="13" applyNumberFormat="1" applyFont="1" applyFill="1" applyBorder="1" applyAlignment="1" applyProtection="1">
      <alignment horizontal="center" vertical="center"/>
      <protection locked="0"/>
    </xf>
    <xf numFmtId="167" fontId="18" fillId="0" borderId="24" xfId="13" applyNumberFormat="1" applyFont="1" applyBorder="1" applyAlignment="1" applyProtection="1">
      <alignment horizontal="center" vertical="center"/>
    </xf>
    <xf numFmtId="167" fontId="15" fillId="6" borderId="0" xfId="13" applyNumberFormat="1" applyFont="1" applyFill="1" applyAlignment="1" applyProtection="1">
      <alignment horizontal="center"/>
    </xf>
    <xf numFmtId="167" fontId="21" fillId="2" borderId="9" xfId="13" applyNumberFormat="1" applyFont="1" applyFill="1" applyBorder="1" applyAlignment="1" applyProtection="1">
      <alignment horizontal="center" vertical="center" wrapText="1"/>
    </xf>
    <xf numFmtId="167" fontId="15" fillId="11" borderId="7" xfId="13" applyNumberFormat="1" applyFont="1" applyFill="1" applyBorder="1" applyAlignment="1" applyProtection="1">
      <alignment horizontal="center"/>
      <protection locked="0"/>
    </xf>
    <xf numFmtId="167" fontId="15" fillId="0" borderId="7" xfId="13" applyNumberFormat="1" applyFont="1" applyBorder="1" applyAlignment="1" applyProtection="1">
      <alignment horizontal="center" vertical="center"/>
    </xf>
    <xf numFmtId="167" fontId="18" fillId="0" borderId="73" xfId="13" applyNumberFormat="1" applyFont="1" applyBorder="1" applyAlignment="1" applyProtection="1">
      <alignment horizontal="center" vertical="center"/>
    </xf>
    <xf numFmtId="9" fontId="15" fillId="3" borderId="7" xfId="0" applyNumberFormat="1" applyFont="1" applyFill="1" applyBorder="1" applyAlignment="1">
      <alignment horizontal="center" vertical="center"/>
    </xf>
    <xf numFmtId="9" fontId="15" fillId="3" borderId="23" xfId="0" applyNumberFormat="1" applyFont="1" applyFill="1" applyBorder="1" applyAlignment="1">
      <alignment horizontal="center"/>
    </xf>
    <xf numFmtId="9" fontId="20" fillId="3" borderId="23" xfId="0" applyNumberFormat="1" applyFont="1" applyFill="1" applyBorder="1" applyAlignment="1">
      <alignment horizontal="center"/>
    </xf>
    <xf numFmtId="167" fontId="18" fillId="0" borderId="35" xfId="13" applyNumberFormat="1" applyFont="1" applyBorder="1" applyAlignment="1" applyProtection="1">
      <alignment horizontal="center"/>
    </xf>
    <xf numFmtId="0" fontId="15" fillId="7" borderId="0" xfId="2" applyFont="1" applyFill="1" applyAlignment="1">
      <alignment vertical="center"/>
    </xf>
    <xf numFmtId="167" fontId="18" fillId="0" borderId="24" xfId="13" applyNumberFormat="1" applyFont="1" applyBorder="1" applyAlignment="1" applyProtection="1">
      <alignment vertical="center"/>
    </xf>
    <xf numFmtId="165" fontId="15" fillId="0" borderId="7" xfId="2" applyNumberFormat="1" applyFont="1" applyBorder="1" applyAlignment="1">
      <alignment vertical="center"/>
    </xf>
    <xf numFmtId="165" fontId="15" fillId="0" borderId="24" xfId="2" applyNumberFormat="1" applyFont="1" applyBorder="1" applyAlignment="1">
      <alignment vertical="center"/>
    </xf>
    <xf numFmtId="167" fontId="15" fillId="0" borderId="7" xfId="13" applyNumberFormat="1" applyFont="1" applyBorder="1" applyAlignment="1" applyProtection="1">
      <alignment horizontal="right" vertical="center"/>
    </xf>
    <xf numFmtId="167" fontId="64" fillId="7" borderId="0" xfId="13" applyNumberFormat="1" applyFont="1" applyFill="1" applyAlignment="1" applyProtection="1">
      <alignment horizontal="center" vertical="center"/>
    </xf>
    <xf numFmtId="167" fontId="15" fillId="0" borderId="22" xfId="13" applyNumberFormat="1" applyFont="1" applyBorder="1" applyAlignment="1" applyProtection="1">
      <alignment vertical="center"/>
    </xf>
    <xf numFmtId="167" fontId="15" fillId="0" borderId="60" xfId="13" applyNumberFormat="1" applyFont="1" applyBorder="1" applyAlignment="1" applyProtection="1">
      <alignment vertical="center"/>
    </xf>
    <xf numFmtId="167" fontId="15" fillId="13" borderId="0" xfId="13" applyNumberFormat="1" applyFont="1" applyFill="1" applyAlignment="1" applyProtection="1">
      <alignment vertical="center"/>
    </xf>
    <xf numFmtId="167" fontId="15" fillId="0" borderId="7" xfId="13" applyNumberFormat="1" applyFont="1" applyBorder="1" applyAlignment="1" applyProtection="1">
      <alignment vertical="center"/>
    </xf>
    <xf numFmtId="167" fontId="15" fillId="0" borderId="23" xfId="13" applyNumberFormat="1" applyFont="1" applyBorder="1" applyAlignment="1" applyProtection="1">
      <alignment vertical="center"/>
    </xf>
    <xf numFmtId="167" fontId="15" fillId="7" borderId="1" xfId="13" applyNumberFormat="1" applyFont="1" applyFill="1" applyBorder="1" applyAlignment="1" applyProtection="1">
      <alignment vertical="center"/>
    </xf>
    <xf numFmtId="167" fontId="15" fillId="14" borderId="7" xfId="13" applyNumberFormat="1" applyFont="1" applyFill="1" applyBorder="1" applyAlignment="1" applyProtection="1">
      <alignment horizontal="center" vertical="center"/>
    </xf>
    <xf numFmtId="167" fontId="15" fillId="7" borderId="7" xfId="13" applyNumberFormat="1" applyFont="1" applyFill="1" applyBorder="1" applyProtection="1"/>
    <xf numFmtId="167" fontId="15" fillId="7" borderId="7" xfId="13" applyNumberFormat="1" applyFont="1" applyFill="1" applyBorder="1" applyAlignment="1" applyProtection="1">
      <alignment vertical="center"/>
    </xf>
    <xf numFmtId="167" fontId="15" fillId="0" borderId="24" xfId="13" applyNumberFormat="1" applyFont="1" applyBorder="1" applyAlignment="1" applyProtection="1">
      <alignment vertical="center"/>
    </xf>
    <xf numFmtId="167" fontId="67" fillId="14" borderId="7" xfId="13" applyNumberFormat="1" applyFont="1" applyFill="1" applyBorder="1" applyAlignment="1" applyProtection="1">
      <alignment vertical="top"/>
    </xf>
    <xf numFmtId="167" fontId="15" fillId="0" borderId="66" xfId="13" applyNumberFormat="1" applyFont="1" applyBorder="1" applyAlignment="1" applyProtection="1">
      <alignment vertical="center"/>
    </xf>
    <xf numFmtId="167" fontId="67" fillId="14" borderId="22" xfId="13" applyNumberFormat="1" applyFont="1" applyFill="1" applyBorder="1" applyAlignment="1" applyProtection="1">
      <alignment vertical="top"/>
    </xf>
    <xf numFmtId="167" fontId="67" fillId="14" borderId="64" xfId="13" applyNumberFormat="1" applyFont="1" applyFill="1" applyBorder="1" applyAlignment="1" applyProtection="1">
      <alignment vertical="top"/>
    </xf>
    <xf numFmtId="167" fontId="15" fillId="7" borderId="0" xfId="13" applyNumberFormat="1" applyFont="1" applyFill="1" applyAlignment="1" applyProtection="1">
      <alignment vertical="center"/>
    </xf>
    <xf numFmtId="0" fontId="15" fillId="0" borderId="64" xfId="0" applyFont="1" applyBorder="1" applyAlignment="1">
      <alignment vertical="center"/>
    </xf>
    <xf numFmtId="0" fontId="15" fillId="0" borderId="72" xfId="0" applyFont="1" applyBorder="1" applyAlignment="1">
      <alignment vertical="center"/>
    </xf>
    <xf numFmtId="167" fontId="15" fillId="11" borderId="3" xfId="13" applyNumberFormat="1" applyFont="1" applyFill="1" applyBorder="1" applyAlignment="1" applyProtection="1">
      <alignment horizontal="center" vertical="center"/>
      <protection locked="0"/>
    </xf>
    <xf numFmtId="167" fontId="15" fillId="11" borderId="8" xfId="13" applyNumberFormat="1" applyFont="1" applyFill="1" applyBorder="1" applyAlignment="1" applyProtection="1">
      <alignment horizontal="center" vertical="center"/>
      <protection locked="0"/>
    </xf>
    <xf numFmtId="167" fontId="15" fillId="11" borderId="52" xfId="13" applyNumberFormat="1" applyFont="1" applyFill="1" applyBorder="1" applyAlignment="1" applyProtection="1">
      <alignment horizontal="center" vertical="top"/>
      <protection locked="0"/>
    </xf>
    <xf numFmtId="167" fontId="15" fillId="11" borderId="30" xfId="13" applyNumberFormat="1" applyFont="1" applyFill="1" applyBorder="1" applyAlignment="1" applyProtection="1">
      <alignment horizontal="center" vertical="top"/>
      <protection locked="0"/>
    </xf>
    <xf numFmtId="167" fontId="18" fillId="6" borderId="72" xfId="13" applyNumberFormat="1" applyFont="1" applyFill="1" applyBorder="1" applyAlignment="1" applyProtection="1">
      <alignment horizontal="center" vertical="center"/>
    </xf>
    <xf numFmtId="167" fontId="15" fillId="11" borderId="5" xfId="13" applyNumberFormat="1" applyFont="1" applyFill="1" applyBorder="1" applyAlignment="1" applyProtection="1">
      <alignment horizontal="center"/>
      <protection locked="0"/>
    </xf>
    <xf numFmtId="167" fontId="15" fillId="11" borderId="30" xfId="13" applyNumberFormat="1" applyFont="1" applyFill="1" applyBorder="1" applyAlignment="1" applyProtection="1">
      <alignment horizontal="center"/>
      <protection locked="0"/>
    </xf>
    <xf numFmtId="167" fontId="18" fillId="0" borderId="48" xfId="13" applyNumberFormat="1" applyFont="1" applyBorder="1" applyAlignment="1" applyProtection="1">
      <alignment horizontal="center"/>
    </xf>
    <xf numFmtId="167" fontId="15" fillId="0" borderId="5" xfId="13" applyNumberFormat="1" applyFont="1" applyBorder="1" applyAlignment="1" applyProtection="1">
      <alignment horizontal="center"/>
    </xf>
    <xf numFmtId="9" fontId="15" fillId="3" borderId="64" xfId="0" applyNumberFormat="1" applyFont="1" applyFill="1" applyBorder="1" applyAlignment="1">
      <alignment horizontal="center" vertical="center"/>
    </xf>
    <xf numFmtId="167" fontId="15" fillId="0" borderId="39" xfId="13" applyNumberFormat="1" applyFont="1" applyBorder="1" applyAlignment="1" applyProtection="1">
      <alignment horizontal="center"/>
    </xf>
    <xf numFmtId="9" fontId="15" fillId="3" borderId="72" xfId="0" applyNumberFormat="1" applyFont="1" applyFill="1" applyBorder="1" applyAlignment="1">
      <alignment horizontal="center" vertical="center"/>
    </xf>
    <xf numFmtId="9" fontId="15" fillId="3" borderId="64" xfId="0" applyNumberFormat="1" applyFont="1" applyFill="1" applyBorder="1" applyAlignment="1">
      <alignment horizontal="center"/>
    </xf>
    <xf numFmtId="9" fontId="15" fillId="3" borderId="12" xfId="0" applyNumberFormat="1" applyFont="1" applyFill="1" applyBorder="1" applyAlignment="1">
      <alignment horizontal="center" vertical="center"/>
    </xf>
    <xf numFmtId="167" fontId="15" fillId="0" borderId="30" xfId="13" applyNumberFormat="1" applyFont="1" applyBorder="1" applyAlignment="1" applyProtection="1">
      <alignment horizontal="center"/>
    </xf>
    <xf numFmtId="167" fontId="15" fillId="0" borderId="5" xfId="13" applyNumberFormat="1" applyFont="1" applyBorder="1" applyAlignment="1" applyProtection="1">
      <alignment horizontal="center" vertical="center"/>
    </xf>
    <xf numFmtId="167" fontId="15" fillId="11" borderId="39" xfId="13" applyNumberFormat="1" applyFont="1" applyFill="1" applyBorder="1" applyAlignment="1" applyProtection="1">
      <alignment horizontal="center" vertical="center"/>
      <protection locked="0"/>
    </xf>
    <xf numFmtId="167" fontId="15" fillId="11" borderId="5" xfId="13" applyNumberFormat="1" applyFont="1" applyFill="1" applyBorder="1" applyAlignment="1" applyProtection="1">
      <alignment horizontal="center" vertical="center"/>
      <protection locked="0"/>
    </xf>
    <xf numFmtId="0" fontId="15" fillId="3" borderId="0" xfId="0" applyFont="1" applyFill="1" applyAlignment="1">
      <alignment vertical="center"/>
    </xf>
    <xf numFmtId="9" fontId="15" fillId="3" borderId="14" xfId="0" applyNumberFormat="1" applyFont="1" applyFill="1" applyBorder="1" applyAlignment="1">
      <alignment horizontal="center" vertical="center"/>
    </xf>
    <xf numFmtId="0" fontId="15" fillId="0" borderId="0" xfId="0" applyFont="1" applyAlignment="1">
      <alignment vertical="center"/>
    </xf>
    <xf numFmtId="167" fontId="68" fillId="3" borderId="0" xfId="13" applyNumberFormat="1" applyFont="1" applyFill="1" applyAlignment="1" applyProtection="1">
      <alignment vertical="center" shrinkToFit="1"/>
    </xf>
    <xf numFmtId="167" fontId="68" fillId="2" borderId="5" xfId="13" applyNumberFormat="1" applyFont="1" applyFill="1" applyBorder="1" applyAlignment="1" applyProtection="1">
      <alignment vertical="center" shrinkToFit="1"/>
    </xf>
    <xf numFmtId="0" fontId="15" fillId="2" borderId="8" xfId="0" applyFont="1" applyFill="1" applyBorder="1" applyAlignment="1">
      <alignment vertical="center"/>
    </xf>
    <xf numFmtId="9" fontId="15" fillId="2" borderId="30" xfId="0" applyNumberFormat="1" applyFont="1" applyFill="1" applyBorder="1" applyAlignment="1">
      <alignment horizontal="center" vertical="center"/>
    </xf>
    <xf numFmtId="167" fontId="68" fillId="7" borderId="0" xfId="13" applyNumberFormat="1" applyFont="1" applyFill="1" applyAlignment="1" applyProtection="1">
      <alignment vertical="center" shrinkToFit="1"/>
    </xf>
    <xf numFmtId="0" fontId="69" fillId="0" borderId="0" xfId="0" applyFont="1" applyAlignment="1">
      <alignment vertical="center"/>
    </xf>
    <xf numFmtId="167" fontId="68" fillId="3" borderId="1" xfId="13" applyNumberFormat="1" applyFont="1" applyFill="1" applyBorder="1" applyAlignment="1" applyProtection="1">
      <alignment vertical="center" shrinkToFit="1"/>
    </xf>
    <xf numFmtId="0" fontId="15" fillId="3" borderId="12" xfId="0" applyFont="1" applyFill="1" applyBorder="1" applyAlignment="1">
      <alignment vertical="center"/>
    </xf>
    <xf numFmtId="167" fontId="15" fillId="11" borderId="4" xfId="13" applyNumberFormat="1" applyFont="1" applyFill="1" applyBorder="1" applyAlignment="1" applyProtection="1">
      <alignment horizontal="center"/>
      <protection locked="0"/>
    </xf>
    <xf numFmtId="0" fontId="68" fillId="3" borderId="0" xfId="0" applyFont="1" applyFill="1" applyAlignment="1">
      <alignment vertical="center"/>
    </xf>
    <xf numFmtId="9" fontId="15" fillId="3" borderId="14" xfId="0" applyNumberFormat="1" applyFont="1" applyFill="1" applyBorder="1" applyAlignment="1">
      <alignment horizontal="center"/>
    </xf>
    <xf numFmtId="0" fontId="15" fillId="0" borderId="0" xfId="0" applyFont="1"/>
    <xf numFmtId="0" fontId="26" fillId="4" borderId="19" xfId="0" applyFont="1" applyFill="1" applyBorder="1" applyAlignment="1">
      <alignment horizontal="center" vertical="center"/>
    </xf>
    <xf numFmtId="0" fontId="15" fillId="3" borderId="12" xfId="0" applyFont="1" applyFill="1" applyBorder="1"/>
    <xf numFmtId="0" fontId="15" fillId="6" borderId="0" xfId="0" applyFont="1" applyFill="1" applyAlignment="1">
      <alignment horizontal="center"/>
    </xf>
    <xf numFmtId="0" fontId="15" fillId="6" borderId="0" xfId="0" applyFont="1" applyFill="1"/>
    <xf numFmtId="0" fontId="18" fillId="2" borderId="29" xfId="0" applyFont="1" applyFill="1" applyBorder="1" applyAlignment="1">
      <alignment horizontal="center" vertical="center" wrapText="1"/>
    </xf>
    <xf numFmtId="0" fontId="18" fillId="2" borderId="29" xfId="0" applyFont="1" applyFill="1" applyBorder="1"/>
    <xf numFmtId="0" fontId="18" fillId="2" borderId="32" xfId="0" applyFont="1" applyFill="1" applyBorder="1" applyAlignment="1">
      <alignment horizontal="center" vertical="center" wrapText="1"/>
    </xf>
    <xf numFmtId="0" fontId="26" fillId="4" borderId="35" xfId="0" applyFont="1" applyFill="1" applyBorder="1" applyAlignment="1">
      <alignment horizontal="center" vertical="center"/>
    </xf>
    <xf numFmtId="0" fontId="69" fillId="0" borderId="0" xfId="0" applyFont="1"/>
    <xf numFmtId="0" fontId="18" fillId="2" borderId="36" xfId="0" applyFont="1" applyFill="1" applyBorder="1" applyAlignment="1">
      <alignment horizontal="center" vertical="center" wrapText="1"/>
    </xf>
    <xf numFmtId="0" fontId="18" fillId="2" borderId="36" xfId="0" applyFont="1" applyFill="1" applyBorder="1"/>
    <xf numFmtId="0" fontId="18" fillId="2" borderId="35" xfId="0" applyFont="1" applyFill="1" applyBorder="1" applyAlignment="1">
      <alignment horizontal="center" vertical="center" wrapText="1"/>
    </xf>
    <xf numFmtId="167" fontId="15" fillId="11" borderId="0" xfId="13" applyNumberFormat="1" applyFont="1" applyFill="1" applyAlignment="1" applyProtection="1">
      <alignment horizontal="center" vertical="center"/>
      <protection locked="0"/>
    </xf>
    <xf numFmtId="0" fontId="26" fillId="4" borderId="19" xfId="0" applyFont="1" applyFill="1" applyBorder="1" applyAlignment="1">
      <alignment horizontal="right" vertical="center"/>
    </xf>
    <xf numFmtId="167" fontId="15" fillId="11" borderId="20" xfId="13" applyNumberFormat="1" applyFont="1" applyFill="1" applyBorder="1" applyAlignment="1" applyProtection="1">
      <alignment horizontal="center" vertical="center"/>
      <protection locked="0"/>
    </xf>
    <xf numFmtId="0" fontId="32" fillId="6" borderId="5" xfId="0" applyFont="1" applyFill="1" applyBorder="1" applyAlignment="1">
      <alignment vertical="center"/>
    </xf>
    <xf numFmtId="3" fontId="15" fillId="0" borderId="20" xfId="0" applyNumberFormat="1" applyFont="1" applyBorder="1" applyAlignment="1">
      <alignment horizontal="center" vertical="center"/>
    </xf>
    <xf numFmtId="0" fontId="32" fillId="7" borderId="5" xfId="0" applyFont="1" applyFill="1" applyBorder="1" applyAlignment="1">
      <alignment vertical="center"/>
    </xf>
    <xf numFmtId="167" fontId="15" fillId="7" borderId="7" xfId="13" applyNumberFormat="1" applyFont="1" applyFill="1" applyBorder="1" applyAlignment="1" applyProtection="1">
      <alignment horizontal="center" vertical="center"/>
    </xf>
    <xf numFmtId="3" fontId="15" fillId="7" borderId="7" xfId="0" applyNumberFormat="1" applyFont="1" applyFill="1" applyBorder="1" applyAlignment="1">
      <alignment horizontal="center" vertical="center"/>
    </xf>
    <xf numFmtId="167" fontId="27" fillId="7" borderId="7" xfId="13" applyNumberFormat="1" applyFont="1" applyFill="1" applyBorder="1" applyAlignment="1" applyProtection="1">
      <alignment horizontal="center" vertical="center"/>
    </xf>
    <xf numFmtId="3" fontId="27" fillId="7" borderId="7" xfId="0" applyNumberFormat="1" applyFont="1" applyFill="1" applyBorder="1" applyAlignment="1">
      <alignment horizontal="center" vertical="center"/>
    </xf>
    <xf numFmtId="9" fontId="17" fillId="3" borderId="14" xfId="0" applyNumberFormat="1" applyFont="1" applyFill="1" applyBorder="1" applyAlignment="1">
      <alignment horizontal="center" vertical="center"/>
    </xf>
    <xf numFmtId="0" fontId="15" fillId="6" borderId="24" xfId="0" applyFont="1" applyFill="1" applyBorder="1" applyAlignment="1">
      <alignment vertical="center"/>
    </xf>
    <xf numFmtId="167" fontId="15" fillId="11" borderId="24" xfId="13" applyNumberFormat="1" applyFont="1" applyFill="1" applyBorder="1" applyAlignment="1" applyProtection="1">
      <alignment horizontal="center" vertical="center"/>
      <protection locked="0"/>
    </xf>
    <xf numFmtId="3" fontId="15" fillId="0" borderId="40" xfId="0" applyNumberFormat="1" applyFont="1" applyBorder="1" applyAlignment="1">
      <alignment horizontal="center" vertical="center"/>
    </xf>
    <xf numFmtId="167" fontId="15" fillId="7" borderId="30" xfId="13" applyNumberFormat="1" applyFont="1" applyFill="1" applyBorder="1" applyProtection="1"/>
    <xf numFmtId="167" fontId="15" fillId="11" borderId="69" xfId="13" applyNumberFormat="1" applyFont="1" applyFill="1" applyBorder="1" applyAlignment="1" applyProtection="1">
      <alignment horizontal="center" vertical="center"/>
      <protection locked="0"/>
    </xf>
    <xf numFmtId="167" fontId="15" fillId="7" borderId="52" xfId="13" applyNumberFormat="1" applyFont="1" applyFill="1" applyBorder="1" applyAlignment="1" applyProtection="1">
      <alignment horizontal="center" vertical="center"/>
    </xf>
    <xf numFmtId="167" fontId="15" fillId="11" borderId="64" xfId="13" applyNumberFormat="1" applyFont="1" applyFill="1" applyBorder="1" applyAlignment="1" applyProtection="1">
      <alignment horizontal="center" vertical="center"/>
      <protection locked="0"/>
    </xf>
    <xf numFmtId="167" fontId="15" fillId="6" borderId="64" xfId="13" applyNumberFormat="1" applyFont="1" applyFill="1" applyBorder="1" applyAlignment="1" applyProtection="1">
      <alignment horizontal="center" vertical="center"/>
    </xf>
    <xf numFmtId="167" fontId="15" fillId="11" borderId="72" xfId="13" applyNumberFormat="1" applyFont="1" applyFill="1" applyBorder="1" applyAlignment="1" applyProtection="1">
      <alignment horizontal="center" vertical="center"/>
      <protection locked="0"/>
    </xf>
    <xf numFmtId="167" fontId="15" fillId="6" borderId="14" xfId="13" applyNumberFormat="1" applyFont="1" applyFill="1" applyBorder="1" applyProtection="1"/>
    <xf numFmtId="167" fontId="15" fillId="11" borderId="74" xfId="13" applyNumberFormat="1" applyFont="1" applyFill="1" applyBorder="1" applyAlignment="1" applyProtection="1">
      <alignment horizontal="center"/>
      <protection locked="0"/>
    </xf>
    <xf numFmtId="0" fontId="15" fillId="3" borderId="14" xfId="0" applyFont="1" applyFill="1" applyBorder="1"/>
    <xf numFmtId="3" fontId="15" fillId="11" borderId="22" xfId="0" applyNumberFormat="1" applyFont="1" applyFill="1" applyBorder="1" applyAlignment="1" applyProtection="1">
      <alignment horizontal="center" vertical="center"/>
      <protection locked="0"/>
    </xf>
    <xf numFmtId="0" fontId="18" fillId="2" borderId="9" xfId="0" applyFont="1" applyFill="1" applyBorder="1" applyAlignment="1">
      <alignment horizontal="center" vertical="center"/>
    </xf>
    <xf numFmtId="0" fontId="18" fillId="2" borderId="27" xfId="0" applyFont="1" applyFill="1" applyBorder="1"/>
    <xf numFmtId="0" fontId="15" fillId="2" borderId="15" xfId="0" applyFont="1" applyFill="1" applyBorder="1"/>
    <xf numFmtId="3" fontId="15" fillId="11" borderId="4" xfId="0" applyNumberFormat="1" applyFont="1" applyFill="1" applyBorder="1" applyAlignment="1" applyProtection="1">
      <alignment horizontal="center"/>
      <protection locked="0"/>
    </xf>
    <xf numFmtId="0" fontId="69" fillId="3" borderId="14" xfId="0" applyFont="1" applyFill="1" applyBorder="1"/>
    <xf numFmtId="3" fontId="15" fillId="11" borderId="5" xfId="0" applyNumberFormat="1" applyFont="1" applyFill="1" applyBorder="1" applyAlignment="1" applyProtection="1">
      <alignment horizontal="center"/>
      <protection locked="0"/>
    </xf>
    <xf numFmtId="0" fontId="26" fillId="4" borderId="35" xfId="0" applyFont="1" applyFill="1" applyBorder="1" applyAlignment="1">
      <alignment horizontal="right" vertical="center"/>
    </xf>
    <xf numFmtId="3" fontId="18" fillId="0" borderId="35" xfId="0" applyNumberFormat="1" applyFont="1" applyBorder="1" applyAlignment="1">
      <alignment horizontal="center" vertical="center"/>
    </xf>
    <xf numFmtId="0" fontId="69" fillId="3" borderId="12" xfId="0" applyFont="1" applyFill="1" applyBorder="1"/>
    <xf numFmtId="3" fontId="15" fillId="11" borderId="6" xfId="0" applyNumberFormat="1" applyFont="1" applyFill="1" applyBorder="1" applyAlignment="1" applyProtection="1">
      <alignment horizontal="center"/>
      <protection locked="0"/>
    </xf>
    <xf numFmtId="0" fontId="26" fillId="4" borderId="53" xfId="0" applyFont="1" applyFill="1" applyBorder="1" applyAlignment="1">
      <alignment horizontal="right" vertical="center"/>
    </xf>
    <xf numFmtId="3" fontId="18" fillId="0" borderId="32" xfId="0" applyNumberFormat="1" applyFont="1" applyBorder="1" applyAlignment="1">
      <alignment horizontal="center"/>
    </xf>
    <xf numFmtId="0" fontId="15" fillId="3" borderId="14" xfId="0" applyFont="1" applyFill="1" applyBorder="1" applyAlignment="1">
      <alignment vertical="center"/>
    </xf>
    <xf numFmtId="3" fontId="15" fillId="0" borderId="7" xfId="0" applyNumberFormat="1" applyFont="1" applyBorder="1" applyAlignment="1">
      <alignment horizontal="center" vertical="center"/>
    </xf>
    <xf numFmtId="0" fontId="15" fillId="3" borderId="29" xfId="0" applyFont="1" applyFill="1" applyBorder="1" applyAlignment="1">
      <alignment vertical="center"/>
    </xf>
    <xf numFmtId="0" fontId="15" fillId="3" borderId="32" xfId="0" applyFont="1" applyFill="1" applyBorder="1"/>
    <xf numFmtId="3" fontId="15" fillId="6" borderId="7" xfId="0" applyNumberFormat="1" applyFont="1" applyFill="1" applyBorder="1" applyAlignment="1">
      <alignment horizontal="center"/>
    </xf>
    <xf numFmtId="0" fontId="69" fillId="3" borderId="14" xfId="0" applyFont="1" applyFill="1" applyBorder="1" applyAlignment="1">
      <alignment vertical="center"/>
    </xf>
    <xf numFmtId="0" fontId="15" fillId="0" borderId="17" xfId="0" applyFont="1" applyBorder="1"/>
    <xf numFmtId="3" fontId="15" fillId="7" borderId="0" xfId="0" applyNumberFormat="1" applyFont="1" applyFill="1" applyAlignment="1">
      <alignment horizontal="center"/>
    </xf>
    <xf numFmtId="0" fontId="15" fillId="7" borderId="0" xfId="0" applyFont="1" applyFill="1"/>
    <xf numFmtId="3" fontId="15" fillId="6" borderId="5" xfId="0" applyNumberFormat="1" applyFont="1" applyFill="1" applyBorder="1" applyAlignment="1">
      <alignment horizontal="center"/>
    </xf>
    <xf numFmtId="0" fontId="15" fillId="3" borderId="0" xfId="0" applyFont="1" applyFill="1"/>
    <xf numFmtId="3" fontId="18" fillId="0" borderId="35" xfId="0" applyNumberFormat="1" applyFont="1" applyBorder="1" applyAlignment="1">
      <alignment horizontal="center"/>
    </xf>
    <xf numFmtId="3" fontId="18" fillId="0" borderId="7" xfId="0" applyNumberFormat="1" applyFont="1" applyBorder="1" applyAlignment="1">
      <alignment horizontal="center" vertical="center"/>
    </xf>
    <xf numFmtId="3" fontId="32" fillId="0" borderId="20" xfId="0" applyNumberFormat="1" applyFont="1" applyBorder="1" applyAlignment="1">
      <alignment horizontal="center"/>
    </xf>
    <xf numFmtId="0" fontId="32" fillId="3" borderId="0" xfId="0" applyFont="1" applyFill="1" applyAlignment="1">
      <alignment vertical="center"/>
    </xf>
    <xf numFmtId="3" fontId="15" fillId="3" borderId="3" xfId="0" applyNumberFormat="1" applyFont="1" applyFill="1" applyBorder="1" applyAlignment="1">
      <alignment horizontal="center"/>
    </xf>
    <xf numFmtId="0" fontId="15" fillId="6" borderId="35" xfId="0" applyFont="1" applyFill="1" applyBorder="1" applyAlignment="1">
      <alignment horizontal="right" vertical="center"/>
    </xf>
    <xf numFmtId="3" fontId="15" fillId="11" borderId="35" xfId="0" applyNumberFormat="1" applyFont="1" applyFill="1" applyBorder="1" applyAlignment="1" applyProtection="1">
      <alignment horizontal="center"/>
      <protection locked="0"/>
    </xf>
    <xf numFmtId="0" fontId="15" fillId="0" borderId="0" xfId="0" applyFont="1" applyAlignment="1">
      <alignment horizontal="left"/>
    </xf>
    <xf numFmtId="0" fontId="26" fillId="4" borderId="7" xfId="0" applyFont="1" applyFill="1" applyBorder="1" applyAlignment="1">
      <alignment horizontal="right" vertical="center"/>
    </xf>
    <xf numFmtId="0" fontId="15" fillId="7" borderId="21" xfId="2" applyFont="1" applyFill="1" applyBorder="1" applyAlignment="1">
      <alignment vertical="center"/>
    </xf>
    <xf numFmtId="0" fontId="15" fillId="7" borderId="14" xfId="2" applyFont="1" applyFill="1" applyBorder="1" applyAlignment="1">
      <alignment vertical="center"/>
    </xf>
    <xf numFmtId="0" fontId="15" fillId="7" borderId="11" xfId="2" applyFont="1" applyFill="1" applyBorder="1" applyAlignment="1">
      <alignment vertical="center"/>
    </xf>
    <xf numFmtId="0" fontId="15" fillId="7" borderId="12" xfId="2" applyFont="1" applyFill="1" applyBorder="1" applyAlignment="1">
      <alignment vertical="center"/>
    </xf>
    <xf numFmtId="167" fontId="32" fillId="0" borderId="7" xfId="13" applyNumberFormat="1" applyFont="1" applyBorder="1" applyAlignment="1" applyProtection="1">
      <alignment horizontal="center"/>
    </xf>
    <xf numFmtId="167" fontId="31" fillId="0" borderId="7" xfId="13" applyNumberFormat="1" applyFont="1" applyBorder="1" applyAlignment="1" applyProtection="1">
      <alignment horizontal="center"/>
    </xf>
    <xf numFmtId="10" fontId="15" fillId="0" borderId="5" xfId="0" applyNumberFormat="1" applyFont="1" applyBorder="1" applyAlignment="1">
      <alignment horizontal="center"/>
    </xf>
    <xf numFmtId="165" fontId="15" fillId="3" borderId="14" xfId="0" applyNumberFormat="1" applyFont="1" applyFill="1" applyBorder="1" applyAlignment="1">
      <alignment horizontal="center"/>
    </xf>
    <xf numFmtId="10" fontId="15" fillId="0" borderId="39" xfId="0" applyNumberFormat="1" applyFont="1" applyBorder="1" applyAlignment="1">
      <alignment horizontal="center"/>
    </xf>
    <xf numFmtId="165" fontId="15" fillId="3" borderId="12" xfId="0" applyNumberFormat="1" applyFont="1" applyFill="1" applyBorder="1" applyAlignment="1">
      <alignment horizontal="center"/>
    </xf>
    <xf numFmtId="167" fontId="15" fillId="0" borderId="7" xfId="13" applyNumberFormat="1" applyFont="1" applyBorder="1" applyAlignment="1" applyProtection="1">
      <alignment horizontal="center"/>
    </xf>
    <xf numFmtId="167" fontId="15" fillId="0" borderId="22" xfId="13" applyNumberFormat="1" applyFont="1" applyBorder="1" applyAlignment="1" applyProtection="1">
      <alignment horizontal="center"/>
    </xf>
    <xf numFmtId="0" fontId="73" fillId="0" borderId="0" xfId="0" applyFont="1" applyAlignment="1">
      <alignment horizontal="center"/>
    </xf>
    <xf numFmtId="0" fontId="8" fillId="0" borderId="0" xfId="0" applyFont="1" applyAlignment="1">
      <alignment horizontal="center"/>
    </xf>
    <xf numFmtId="0" fontId="74" fillId="2" borderId="13" xfId="0" applyFont="1" applyFill="1" applyBorder="1" applyAlignment="1">
      <alignment vertical="center"/>
    </xf>
    <xf numFmtId="0" fontId="8" fillId="0" borderId="0" xfId="0" applyFont="1" applyAlignment="1">
      <alignment horizontal="center" vertical="center" wrapText="1"/>
    </xf>
    <xf numFmtId="0" fontId="75" fillId="0" borderId="0" xfId="0" applyFont="1" applyAlignment="1">
      <alignment horizontal="center"/>
    </xf>
    <xf numFmtId="167" fontId="16" fillId="0" borderId="0" xfId="13" applyNumberFormat="1" applyFont="1" applyFill="1" applyBorder="1" applyAlignment="1" applyProtection="1">
      <alignment horizontal="center" vertical="center"/>
    </xf>
    <xf numFmtId="167" fontId="16" fillId="0" borderId="0" xfId="13" applyNumberFormat="1" applyFont="1" applyFill="1" applyBorder="1" applyAlignment="1" applyProtection="1">
      <alignment horizontal="center"/>
    </xf>
    <xf numFmtId="167" fontId="4" fillId="0" borderId="0" xfId="13" applyNumberFormat="1" applyFont="1" applyFill="1" applyBorder="1" applyProtection="1"/>
    <xf numFmtId="2" fontId="3" fillId="0" borderId="0" xfId="0" applyNumberFormat="1" applyFont="1" applyAlignment="1">
      <alignment horizontal="center" vertical="center"/>
    </xf>
    <xf numFmtId="2" fontId="3" fillId="0" borderId="0" xfId="0" applyNumberFormat="1" applyFont="1" applyAlignment="1">
      <alignment horizontal="center"/>
    </xf>
    <xf numFmtId="9" fontId="3" fillId="0" borderId="0" xfId="0" applyNumberFormat="1" applyFont="1" applyAlignment="1">
      <alignment horizontal="center"/>
    </xf>
    <xf numFmtId="0" fontId="3" fillId="0" borderId="0" xfId="0" applyFont="1" applyAlignment="1">
      <alignment wrapText="1"/>
    </xf>
    <xf numFmtId="3" fontId="3" fillId="0" borderId="0" xfId="0" applyNumberFormat="1" applyFont="1"/>
    <xf numFmtId="167" fontId="16" fillId="0" borderId="0" xfId="13" applyNumberFormat="1" applyFont="1" applyFill="1" applyBorder="1" applyProtection="1"/>
    <xf numFmtId="167" fontId="16" fillId="0" borderId="0" xfId="13" applyNumberFormat="1" applyFont="1" applyFill="1" applyBorder="1" applyAlignment="1" applyProtection="1">
      <alignment vertical="center"/>
    </xf>
    <xf numFmtId="167" fontId="4" fillId="0" borderId="0" xfId="13" applyNumberFormat="1" applyFont="1" applyFill="1" applyBorder="1" applyAlignment="1" applyProtection="1">
      <alignment horizontal="center" vertical="center"/>
    </xf>
    <xf numFmtId="167" fontId="4" fillId="0" borderId="0" xfId="13" applyNumberFormat="1" applyFont="1" applyFill="1" applyBorder="1" applyAlignment="1" applyProtection="1">
      <alignment horizontal="center"/>
    </xf>
    <xf numFmtId="0" fontId="79" fillId="0" borderId="0" xfId="14"/>
    <xf numFmtId="0" fontId="3" fillId="0" borderId="17" xfId="0" applyFont="1" applyBorder="1"/>
    <xf numFmtId="9" fontId="16" fillId="0" borderId="0" xfId="2" applyNumberFormat="1" applyFont="1" applyBorder="1" applyAlignment="1">
      <alignment horizontal="center" vertical="center" wrapText="1"/>
    </xf>
    <xf numFmtId="9" fontId="16" fillId="0" borderId="14" xfId="2" applyNumberFormat="1" applyFont="1" applyBorder="1" applyAlignment="1">
      <alignment horizontal="center" vertical="center" wrapText="1"/>
    </xf>
    <xf numFmtId="167" fontId="4" fillId="0" borderId="14" xfId="13" applyNumberFormat="1" applyFont="1" applyFill="1" applyBorder="1" applyAlignment="1" applyProtection="1">
      <alignment horizontal="center"/>
    </xf>
    <xf numFmtId="0" fontId="16" fillId="0" borderId="17" xfId="0" applyFont="1" applyBorder="1"/>
    <xf numFmtId="167" fontId="16" fillId="0" borderId="14" xfId="13" applyNumberFormat="1" applyFont="1" applyFill="1" applyBorder="1" applyAlignment="1" applyProtection="1">
      <alignment horizontal="center"/>
    </xf>
    <xf numFmtId="0" fontId="16" fillId="0" borderId="0" xfId="0" applyFont="1" applyBorder="1"/>
    <xf numFmtId="0" fontId="16" fillId="0" borderId="14" xfId="0" applyFont="1" applyBorder="1"/>
    <xf numFmtId="0" fontId="16" fillId="0" borderId="28" xfId="0" applyFont="1" applyBorder="1"/>
    <xf numFmtId="167" fontId="16" fillId="0" borderId="11" xfId="13" applyNumberFormat="1" applyFont="1" applyFill="1" applyBorder="1" applyProtection="1"/>
    <xf numFmtId="0" fontId="16" fillId="0" borderId="11" xfId="0" applyFont="1" applyBorder="1"/>
    <xf numFmtId="0" fontId="16" fillId="0" borderId="12" xfId="0" applyFont="1" applyBorder="1"/>
    <xf numFmtId="0" fontId="0" fillId="0" borderId="37" xfId="0" applyBorder="1"/>
    <xf numFmtId="0" fontId="3" fillId="0" borderId="0" xfId="0" applyFont="1" applyBorder="1"/>
    <xf numFmtId="167" fontId="16" fillId="0" borderId="14" xfId="13" applyNumberFormat="1" applyFont="1" applyFill="1" applyBorder="1" applyAlignment="1" applyProtection="1">
      <alignment vertical="center" wrapText="1"/>
    </xf>
    <xf numFmtId="0" fontId="8" fillId="0" borderId="0" xfId="0" applyFont="1" applyBorder="1"/>
    <xf numFmtId="0" fontId="3" fillId="0" borderId="0" xfId="0" applyFont="1" applyBorder="1" applyAlignment="1">
      <alignment horizontal="center"/>
    </xf>
    <xf numFmtId="0" fontId="3" fillId="0" borderId="14" xfId="0" applyFont="1" applyBorder="1" applyAlignment="1">
      <alignment horizontal="center"/>
    </xf>
    <xf numFmtId="0" fontId="16" fillId="0" borderId="14" xfId="2" applyFont="1" applyBorder="1" applyAlignment="1">
      <alignment horizontal="center" vertical="center" wrapText="1"/>
    </xf>
    <xf numFmtId="167" fontId="4" fillId="0" borderId="11" xfId="13" applyNumberFormat="1" applyFont="1" applyFill="1" applyBorder="1" applyProtection="1"/>
    <xf numFmtId="167" fontId="4" fillId="0" borderId="12" xfId="13" applyNumberFormat="1" applyFont="1" applyFill="1" applyBorder="1" applyProtection="1"/>
    <xf numFmtId="0" fontId="3" fillId="0" borderId="17" xfId="0" applyFont="1" applyBorder="1" applyAlignment="1">
      <alignment vertical="center"/>
    </xf>
    <xf numFmtId="167" fontId="4" fillId="0" borderId="14" xfId="13" applyNumberFormat="1" applyFont="1" applyFill="1" applyBorder="1" applyAlignment="1" applyProtection="1">
      <alignment horizontal="center" vertical="center"/>
    </xf>
    <xf numFmtId="3" fontId="3" fillId="0" borderId="17" xfId="0" applyNumberFormat="1" applyFont="1" applyBorder="1" applyAlignment="1">
      <alignment vertical="center"/>
    </xf>
    <xf numFmtId="0" fontId="16" fillId="0" borderId="17" xfId="0" applyFont="1" applyBorder="1" applyAlignment="1">
      <alignment vertical="center"/>
    </xf>
    <xf numFmtId="167" fontId="16" fillId="0" borderId="14" xfId="13" applyNumberFormat="1" applyFont="1" applyFill="1" applyBorder="1" applyAlignment="1" applyProtection="1">
      <alignment horizontal="center" vertical="center"/>
    </xf>
    <xf numFmtId="0" fontId="3" fillId="0" borderId="0" xfId="0" applyFont="1" applyBorder="1" applyAlignment="1">
      <alignment vertical="center"/>
    </xf>
    <xf numFmtId="0" fontId="3" fillId="0" borderId="14" xfId="0" applyFont="1" applyBorder="1" applyAlignment="1">
      <alignment vertical="center"/>
    </xf>
    <xf numFmtId="167" fontId="16" fillId="0" borderId="14" xfId="13" applyNumberFormat="1" applyFont="1" applyFill="1" applyBorder="1" applyAlignment="1" applyProtection="1">
      <alignment vertical="center"/>
    </xf>
    <xf numFmtId="0" fontId="3" fillId="0" borderId="28"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19" fillId="0" borderId="37" xfId="0" applyFont="1" applyBorder="1" applyAlignment="1">
      <alignment vertical="center"/>
    </xf>
    <xf numFmtId="0" fontId="3" fillId="0" borderId="14" xfId="0" applyFont="1" applyBorder="1"/>
    <xf numFmtId="167" fontId="4" fillId="0" borderId="14" xfId="13" applyNumberFormat="1" applyFont="1" applyFill="1" applyBorder="1" applyProtection="1"/>
    <xf numFmtId="167" fontId="16" fillId="0" borderId="14" xfId="13" applyNumberFormat="1" applyFont="1" applyFill="1" applyBorder="1" applyProtection="1"/>
    <xf numFmtId="0" fontId="3" fillId="0" borderId="28" xfId="0" applyFont="1" applyBorder="1"/>
    <xf numFmtId="0" fontId="3" fillId="0" borderId="12" xfId="0" applyFont="1" applyBorder="1"/>
    <xf numFmtId="167" fontId="16" fillId="0" borderId="12" xfId="13" applyNumberFormat="1" applyFont="1" applyFill="1" applyBorder="1" applyAlignment="1" applyProtection="1">
      <alignment horizontal="center" vertical="center"/>
    </xf>
    <xf numFmtId="0" fontId="77" fillId="0" borderId="17" xfId="0" applyFont="1" applyBorder="1"/>
    <xf numFmtId="0" fontId="77" fillId="0" borderId="0" xfId="0" applyFont="1" applyBorder="1"/>
    <xf numFmtId="0" fontId="77" fillId="0" borderId="28" xfId="0" applyFont="1" applyBorder="1"/>
    <xf numFmtId="0" fontId="77" fillId="0" borderId="11" xfId="0" applyFont="1" applyBorder="1"/>
    <xf numFmtId="0" fontId="80" fillId="0" borderId="0" xfId="0" applyFont="1"/>
    <xf numFmtId="0" fontId="80" fillId="6" borderId="0" xfId="0" applyFont="1" applyFill="1"/>
    <xf numFmtId="0" fontId="0" fillId="0" borderId="0" xfId="0" applyAlignment="1">
      <alignment horizontal="left" wrapText="1"/>
    </xf>
    <xf numFmtId="0" fontId="44" fillId="0" borderId="17" xfId="0" applyFont="1" applyBorder="1" applyAlignment="1">
      <alignment horizontal="left" vertical="center" wrapText="1"/>
    </xf>
    <xf numFmtId="0" fontId="44" fillId="0" borderId="2" xfId="0" applyFont="1" applyBorder="1" applyAlignment="1">
      <alignment horizontal="left" vertical="center" wrapText="1"/>
    </xf>
    <xf numFmtId="0" fontId="16" fillId="7" borderId="17" xfId="2" applyFont="1" applyFill="1" applyBorder="1" applyAlignment="1">
      <alignment horizontal="left" vertical="center"/>
    </xf>
    <xf numFmtId="0" fontId="16" fillId="7" borderId="0" xfId="2" applyFont="1" applyFill="1" applyAlignment="1">
      <alignment horizontal="left" vertical="center"/>
    </xf>
    <xf numFmtId="0" fontId="44" fillId="13" borderId="21" xfId="2" applyFont="1" applyFill="1" applyBorder="1" applyAlignment="1">
      <alignment horizontal="left" vertical="center" wrapText="1"/>
    </xf>
    <xf numFmtId="0" fontId="44" fillId="13" borderId="0" xfId="2" applyFont="1" applyFill="1" applyAlignment="1">
      <alignment horizontal="left" vertical="center" wrapText="1"/>
    </xf>
    <xf numFmtId="0" fontId="44" fillId="13" borderId="14" xfId="2" applyFont="1" applyFill="1" applyBorder="1" applyAlignment="1">
      <alignment horizontal="left" vertical="center" wrapText="1"/>
    </xf>
    <xf numFmtId="0" fontId="4" fillId="8" borderId="29" xfId="2" applyFont="1" applyFill="1" applyBorder="1" applyAlignment="1">
      <alignment horizontal="center"/>
    </xf>
    <xf numFmtId="0" fontId="4" fillId="8" borderId="32" xfId="2" applyFont="1" applyFill="1" applyBorder="1" applyAlignment="1">
      <alignment horizontal="center"/>
    </xf>
    <xf numFmtId="0" fontId="16" fillId="7" borderId="7" xfId="2" applyFont="1" applyFill="1" applyBorder="1" applyAlignment="1">
      <alignment horizontal="center" vertical="center" wrapText="1"/>
    </xf>
    <xf numFmtId="0" fontId="16" fillId="7" borderId="64" xfId="2" applyFont="1" applyFill="1" applyBorder="1" applyAlignment="1">
      <alignment horizontal="center" vertical="center" wrapText="1"/>
    </xf>
    <xf numFmtId="0" fontId="44" fillId="0" borderId="10" xfId="2" applyFont="1" applyBorder="1" applyAlignment="1">
      <alignment horizontal="left" vertical="center" wrapText="1"/>
    </xf>
    <xf numFmtId="0" fontId="44" fillId="0" borderId="5" xfId="2" applyFont="1" applyBorder="1" applyAlignment="1">
      <alignment horizontal="left" vertical="center" wrapText="1"/>
    </xf>
    <xf numFmtId="0" fontId="19" fillId="0" borderId="36" xfId="0" applyFont="1" applyBorder="1" applyAlignment="1">
      <alignment horizontal="center"/>
    </xf>
    <xf numFmtId="0" fontId="19" fillId="0" borderId="35" xfId="0" applyFont="1" applyBorder="1" applyAlignment="1">
      <alignment horizontal="center"/>
    </xf>
    <xf numFmtId="167" fontId="4" fillId="0" borderId="0" xfId="13" applyNumberFormat="1" applyFont="1" applyFill="1" applyBorder="1" applyAlignment="1" applyProtection="1">
      <alignment horizontal="center" vertical="center"/>
    </xf>
    <xf numFmtId="167" fontId="4" fillId="0" borderId="14" xfId="13" applyNumberFormat="1" applyFont="1" applyFill="1" applyBorder="1" applyAlignment="1" applyProtection="1">
      <alignment horizontal="center" vertical="center"/>
    </xf>
    <xf numFmtId="167" fontId="4" fillId="0" borderId="0" xfId="13" applyNumberFormat="1" applyFont="1" applyFill="1" applyBorder="1" applyAlignment="1" applyProtection="1">
      <alignment horizontal="center"/>
    </xf>
    <xf numFmtId="167" fontId="4" fillId="0" borderId="14" xfId="13" applyNumberFormat="1" applyFont="1" applyFill="1" applyBorder="1" applyAlignment="1" applyProtection="1">
      <alignment horizontal="center"/>
    </xf>
    <xf numFmtId="0" fontId="44" fillId="6" borderId="10" xfId="0" applyFont="1" applyFill="1" applyBorder="1" applyAlignment="1">
      <alignment horizontal="left" vertical="center" wrapText="1"/>
    </xf>
    <xf numFmtId="0" fontId="44" fillId="6" borderId="8" xfId="0" applyFont="1" applyFill="1" applyBorder="1" applyAlignment="1">
      <alignment horizontal="left" vertical="center" wrapText="1"/>
    </xf>
    <xf numFmtId="9" fontId="15" fillId="3" borderId="51" xfId="0" applyNumberFormat="1" applyFont="1" applyFill="1" applyBorder="1" applyAlignment="1">
      <alignment horizontal="center" vertical="center"/>
    </xf>
    <xf numFmtId="9" fontId="15" fillId="3" borderId="49" xfId="0" applyNumberFormat="1" applyFont="1" applyFill="1" applyBorder="1" applyAlignment="1">
      <alignment horizontal="center" vertical="center"/>
    </xf>
    <xf numFmtId="0" fontId="15" fillId="0" borderId="64" xfId="0" applyFont="1" applyBorder="1" applyAlignment="1">
      <alignment horizontal="left" vertical="center"/>
    </xf>
    <xf numFmtId="0" fontId="4" fillId="6" borderId="6" xfId="0" applyFont="1" applyFill="1" applyBorder="1" applyAlignment="1">
      <alignment horizontal="right" vertical="center"/>
    </xf>
    <xf numFmtId="0" fontId="4" fillId="6" borderId="4" xfId="0" applyFont="1" applyFill="1" applyBorder="1" applyAlignment="1">
      <alignment horizontal="right" vertical="center"/>
    </xf>
    <xf numFmtId="167" fontId="15" fillId="11" borderId="7" xfId="13" applyNumberFormat="1" applyFont="1" applyFill="1" applyBorder="1" applyAlignment="1" applyProtection="1">
      <alignment horizontal="center" vertical="center"/>
      <protection locked="0"/>
    </xf>
    <xf numFmtId="0" fontId="4" fillId="6" borderId="1" xfId="0" applyFont="1" applyFill="1" applyBorder="1" applyAlignment="1">
      <alignment horizontal="right" vertical="center"/>
    </xf>
    <xf numFmtId="0" fontId="4" fillId="6" borderId="3" xfId="0" applyFont="1" applyFill="1" applyBorder="1" applyAlignment="1">
      <alignment horizontal="right" vertical="center"/>
    </xf>
    <xf numFmtId="0" fontId="8" fillId="0" borderId="0" xfId="0" applyFont="1" applyAlignment="1">
      <alignment horizontal="center" vertical="center" wrapText="1"/>
    </xf>
    <xf numFmtId="0" fontId="41" fillId="8" borderId="34" xfId="0" applyFont="1" applyFill="1" applyBorder="1" applyAlignment="1">
      <alignment horizontal="center" vertical="center" wrapText="1"/>
    </xf>
    <xf numFmtId="0" fontId="41" fillId="8" borderId="17" xfId="0" applyFont="1" applyFill="1" applyBorder="1" applyAlignment="1">
      <alignment horizontal="center" vertical="center" wrapText="1"/>
    </xf>
    <xf numFmtId="0" fontId="41" fillId="8" borderId="28" xfId="0" applyFont="1" applyFill="1" applyBorder="1" applyAlignment="1">
      <alignment horizontal="center" vertical="center" wrapText="1"/>
    </xf>
    <xf numFmtId="0" fontId="16" fillId="0" borderId="50" xfId="0" applyFont="1" applyBorder="1" applyAlignment="1">
      <alignment horizontal="center" vertical="center"/>
    </xf>
    <xf numFmtId="0" fontId="16" fillId="0" borderId="39"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9" fillId="2" borderId="29" xfId="0" applyFont="1" applyFill="1" applyBorder="1" applyAlignment="1">
      <alignment horizontal="center"/>
    </xf>
    <xf numFmtId="0" fontId="9" fillId="2" borderId="32" xfId="0" applyFont="1" applyFill="1" applyBorder="1" applyAlignment="1">
      <alignment horizontal="center"/>
    </xf>
    <xf numFmtId="0" fontId="9" fillId="2" borderId="0" xfId="0" applyFont="1" applyFill="1" applyAlignment="1">
      <alignment horizontal="center"/>
    </xf>
    <xf numFmtId="0" fontId="9" fillId="2" borderId="14" xfId="0" applyFont="1" applyFill="1" applyBorder="1" applyAlignment="1">
      <alignment horizont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52" fillId="2" borderId="17" xfId="0" applyFont="1" applyFill="1" applyBorder="1" applyAlignment="1">
      <alignment horizontal="center" vertical="center"/>
    </xf>
    <xf numFmtId="0" fontId="52" fillId="2" borderId="0" xfId="0" applyFont="1" applyFill="1" applyAlignment="1">
      <alignment horizontal="center" vertical="center"/>
    </xf>
    <xf numFmtId="0" fontId="4" fillId="6" borderId="10" xfId="0" applyFont="1" applyFill="1" applyBorder="1" applyAlignment="1">
      <alignment horizontal="left" vertical="center" wrapText="1"/>
    </xf>
    <xf numFmtId="0" fontId="4" fillId="6" borderId="8"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76" fillId="0" borderId="37" xfId="0" applyFont="1" applyBorder="1" applyAlignment="1">
      <alignment horizontal="center"/>
    </xf>
    <xf numFmtId="0" fontId="76" fillId="0" borderId="36" xfId="0" applyFont="1" applyBorder="1" applyAlignment="1">
      <alignment horizontal="center"/>
    </xf>
    <xf numFmtId="0" fontId="76" fillId="0" borderId="35" xfId="0" applyFont="1" applyBorder="1" applyAlignment="1">
      <alignment horizontal="center"/>
    </xf>
    <xf numFmtId="0" fontId="19" fillId="0" borderId="36" xfId="0" applyFont="1" applyBorder="1" applyAlignment="1">
      <alignment horizontal="center" vertical="center"/>
    </xf>
    <xf numFmtId="0" fontId="19" fillId="0" borderId="35" xfId="0" applyFont="1" applyBorder="1" applyAlignment="1">
      <alignment horizontal="center" vertical="center"/>
    </xf>
    <xf numFmtId="0" fontId="29" fillId="6" borderId="17" xfId="0" applyFont="1" applyFill="1" applyBorder="1" applyAlignment="1">
      <alignment horizontal="left" vertical="center"/>
    </xf>
    <xf numFmtId="0" fontId="29" fillId="6" borderId="2" xfId="0" applyFont="1" applyFill="1" applyBorder="1" applyAlignment="1">
      <alignment horizontal="left" vertical="center"/>
    </xf>
    <xf numFmtId="0" fontId="44" fillId="6" borderId="13" xfId="0" applyFont="1" applyFill="1" applyBorder="1" applyAlignment="1">
      <alignment horizontal="left" vertical="center" wrapText="1"/>
    </xf>
    <xf numFmtId="0" fontId="44" fillId="6" borderId="9" xfId="0" applyFont="1" applyFill="1" applyBorder="1" applyAlignment="1">
      <alignment horizontal="left" vertical="center" wrapText="1"/>
    </xf>
    <xf numFmtId="0" fontId="19" fillId="0" borderId="37" xfId="0" applyFont="1" applyBorder="1" applyAlignment="1">
      <alignment horizontal="center" vertical="center"/>
    </xf>
    <xf numFmtId="0" fontId="16" fillId="0" borderId="28" xfId="0" applyFont="1" applyBorder="1" applyAlignment="1">
      <alignment horizontal="left"/>
    </xf>
    <xf numFmtId="0" fontId="16" fillId="0" borderId="11" xfId="0" applyFont="1" applyBorder="1" applyAlignment="1">
      <alignment horizontal="left"/>
    </xf>
    <xf numFmtId="0" fontId="19" fillId="0" borderId="37" xfId="0" applyFont="1" applyBorder="1" applyAlignment="1">
      <alignment horizontal="center"/>
    </xf>
    <xf numFmtId="0" fontId="49" fillId="2" borderId="29" xfId="0" applyFont="1" applyFill="1" applyBorder="1" applyAlignment="1">
      <alignment horizontal="center" vertical="center"/>
    </xf>
    <xf numFmtId="0" fontId="49" fillId="2" borderId="32" xfId="0" applyFont="1" applyFill="1" applyBorder="1" applyAlignment="1">
      <alignment horizontal="center" vertical="center"/>
    </xf>
    <xf numFmtId="0" fontId="49" fillId="2" borderId="11" xfId="0" applyFont="1" applyFill="1" applyBorder="1" applyAlignment="1">
      <alignment horizontal="center" vertical="center"/>
    </xf>
    <xf numFmtId="0" fontId="49" fillId="2" borderId="12" xfId="0" applyFont="1" applyFill="1" applyBorder="1" applyAlignment="1">
      <alignment horizontal="center" vertical="center"/>
    </xf>
    <xf numFmtId="0" fontId="49" fillId="2" borderId="29" xfId="0" applyFont="1" applyFill="1" applyBorder="1" applyAlignment="1">
      <alignment horizontal="right" vertical="center"/>
    </xf>
    <xf numFmtId="0" fontId="49" fillId="2" borderId="0" xfId="0" applyFont="1" applyFill="1" applyAlignment="1">
      <alignment horizontal="right" vertical="center"/>
    </xf>
    <xf numFmtId="167" fontId="18" fillId="0" borderId="41" xfId="13" applyNumberFormat="1" applyFont="1" applyBorder="1" applyAlignment="1" applyProtection="1">
      <alignment horizontal="center" vertical="center"/>
    </xf>
    <xf numFmtId="167" fontId="18" fillId="0" borderId="73" xfId="13" applyNumberFormat="1" applyFont="1" applyBorder="1" applyAlignment="1" applyProtection="1">
      <alignment horizontal="center" vertical="center"/>
    </xf>
    <xf numFmtId="167" fontId="15" fillId="11" borderId="41" xfId="13" applyNumberFormat="1" applyFont="1" applyFill="1" applyBorder="1" applyAlignment="1" applyProtection="1">
      <alignment horizontal="center" vertical="center"/>
      <protection locked="0"/>
    </xf>
    <xf numFmtId="167" fontId="15" fillId="11" borderId="42" xfId="13" applyNumberFormat="1" applyFont="1" applyFill="1" applyBorder="1" applyAlignment="1" applyProtection="1">
      <protection locked="0"/>
    </xf>
    <xf numFmtId="0" fontId="55" fillId="2" borderId="32" xfId="0" applyFont="1" applyFill="1" applyBorder="1" applyAlignment="1">
      <alignment horizontal="right" vertical="center"/>
    </xf>
    <xf numFmtId="0" fontId="25" fillId="0" borderId="14" xfId="0" applyFont="1" applyBorder="1" applyAlignment="1">
      <alignment horizontal="right" vertical="center"/>
    </xf>
    <xf numFmtId="0" fontId="78" fillId="0" borderId="37" xfId="0" applyFont="1" applyFill="1" applyBorder="1" applyAlignment="1">
      <alignment horizontal="center"/>
    </xf>
    <xf numFmtId="0" fontId="78" fillId="0" borderId="36" xfId="0" applyFont="1" applyFill="1" applyBorder="1" applyAlignment="1">
      <alignment horizontal="center"/>
    </xf>
    <xf numFmtId="0" fontId="78" fillId="0" borderId="35" xfId="0" applyFont="1" applyFill="1" applyBorder="1" applyAlignment="1">
      <alignment horizontal="center"/>
    </xf>
    <xf numFmtId="0" fontId="16" fillId="6" borderId="0" xfId="0" applyFont="1" applyFill="1" applyAlignment="1">
      <alignment horizontal="left" vertical="center"/>
    </xf>
    <xf numFmtId="0" fontId="15" fillId="0" borderId="17" xfId="0" applyFont="1" applyBorder="1" applyAlignment="1">
      <alignment horizontal="left"/>
    </xf>
    <xf numFmtId="3" fontId="15" fillId="5" borderId="66" xfId="0" applyNumberFormat="1" applyFont="1" applyFill="1" applyBorder="1" applyAlignment="1">
      <alignment horizontal="center" vertical="center"/>
    </xf>
    <xf numFmtId="3" fontId="15" fillId="5" borderId="67" xfId="0" applyNumberFormat="1" applyFont="1" applyFill="1" applyBorder="1" applyAlignment="1">
      <alignment horizontal="center" vertical="center"/>
    </xf>
    <xf numFmtId="3" fontId="15" fillId="11" borderId="22" xfId="0" applyNumberFormat="1" applyFont="1" applyFill="1" applyBorder="1" applyAlignment="1" applyProtection="1">
      <alignment horizontal="center" vertical="center"/>
      <protection locked="0"/>
    </xf>
    <xf numFmtId="3" fontId="15" fillId="11" borderId="40" xfId="0" applyNumberFormat="1" applyFont="1" applyFill="1" applyBorder="1" applyAlignment="1" applyProtection="1">
      <alignment horizontal="center" vertical="center"/>
      <protection locked="0"/>
    </xf>
  </cellXfs>
  <cellStyles count="15">
    <cellStyle name="Calculated Cell" xfId="6" xr:uid="{00000000-0005-0000-0000-000000000000}"/>
    <cellStyle name="Calculation 2" xfId="4" xr:uid="{00000000-0005-0000-0000-000001000000}"/>
    <cellStyle name="Comma" xfId="13" builtinId="3"/>
    <cellStyle name="Comma 2" xfId="12" xr:uid="{00000000-0005-0000-0000-000002000000}"/>
    <cellStyle name="DPA" xfId="5" xr:uid="{00000000-0005-0000-0000-000003000000}"/>
    <cellStyle name="Greyed Out Cell" xfId="7" xr:uid="{00000000-0005-0000-0000-000004000000}"/>
    <cellStyle name="Heading Style 1" xfId="8" xr:uid="{00000000-0005-0000-0000-000005000000}"/>
    <cellStyle name="HStyle 2" xfId="9" xr:uid="{00000000-0005-0000-0000-000006000000}"/>
    <cellStyle name="HStyle 3" xfId="10" xr:uid="{00000000-0005-0000-0000-000007000000}"/>
    <cellStyle name="HStyle 4" xfId="11" xr:uid="{00000000-0005-0000-0000-000008000000}"/>
    <cellStyle name="Hyperlink" xfId="14" builtinId="8"/>
    <cellStyle name="Normal" xfId="0" builtinId="0"/>
    <cellStyle name="Normal 2" xfId="1" xr:uid="{00000000-0005-0000-0000-00000B000000}"/>
    <cellStyle name="Normal 3" xfId="2" xr:uid="{00000000-0005-0000-0000-00000C000000}"/>
    <cellStyle name="Normal 4" xfId="3" xr:uid="{00000000-0005-0000-0000-00000D000000}"/>
  </cellStyles>
  <dxfs count="0"/>
  <tableStyles count="0" defaultTableStyle="TableStyleMedium9" defaultPivotStyle="PivotStyleLight16"/>
  <colors>
    <mruColors>
      <color rgb="FFE6E6E6"/>
      <color rgb="FFDEDEDE"/>
      <color rgb="FFEAEA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9525</xdr:colOff>
      <xdr:row>26</xdr:row>
      <xdr:rowOff>0</xdr:rowOff>
    </xdr:from>
    <xdr:to>
      <xdr:col>6</xdr:col>
      <xdr:colOff>95250</xdr:colOff>
      <xdr:row>26</xdr:row>
      <xdr:rowOff>0</xdr:rowOff>
    </xdr:to>
    <xdr:sp macro="" textlink="">
      <xdr:nvSpPr>
        <xdr:cNvPr id="17" name="AutoShape 21">
          <a:extLst>
            <a:ext uri="{FF2B5EF4-FFF2-40B4-BE49-F238E27FC236}">
              <a16:creationId xmlns:a16="http://schemas.microsoft.com/office/drawing/2014/main" id="{00000000-0008-0000-0200-000011000000}"/>
            </a:ext>
          </a:extLst>
        </xdr:cNvPr>
        <xdr:cNvSpPr>
          <a:spLocks noChangeArrowheads="1"/>
        </xdr:cNvSpPr>
      </xdr:nvSpPr>
      <xdr:spPr bwMode="auto">
        <a:xfrm rot="5400000">
          <a:off x="4081463" y="212883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28</xdr:row>
      <xdr:rowOff>0</xdr:rowOff>
    </xdr:from>
    <xdr:to>
      <xdr:col>6</xdr:col>
      <xdr:colOff>95250</xdr:colOff>
      <xdr:row>28</xdr:row>
      <xdr:rowOff>0</xdr:rowOff>
    </xdr:to>
    <xdr:sp macro="" textlink="">
      <xdr:nvSpPr>
        <xdr:cNvPr id="37" name="AutoShape 21">
          <a:extLst>
            <a:ext uri="{FF2B5EF4-FFF2-40B4-BE49-F238E27FC236}">
              <a16:creationId xmlns:a16="http://schemas.microsoft.com/office/drawing/2014/main" id="{00000000-0008-0000-0200-000025000000}"/>
            </a:ext>
          </a:extLst>
        </xdr:cNvPr>
        <xdr:cNvSpPr>
          <a:spLocks noChangeArrowheads="1"/>
        </xdr:cNvSpPr>
      </xdr:nvSpPr>
      <xdr:spPr bwMode="auto">
        <a:xfrm rot="5400000">
          <a:off x="4081463" y="247173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29</xdr:row>
      <xdr:rowOff>0</xdr:rowOff>
    </xdr:from>
    <xdr:to>
      <xdr:col>6</xdr:col>
      <xdr:colOff>95250</xdr:colOff>
      <xdr:row>29</xdr:row>
      <xdr:rowOff>0</xdr:rowOff>
    </xdr:to>
    <xdr:sp macro="" textlink="">
      <xdr:nvSpPr>
        <xdr:cNvPr id="40" name="AutoShape 21">
          <a:extLst>
            <a:ext uri="{FF2B5EF4-FFF2-40B4-BE49-F238E27FC236}">
              <a16:creationId xmlns:a16="http://schemas.microsoft.com/office/drawing/2014/main" id="{00000000-0008-0000-0200-000028000000}"/>
            </a:ext>
          </a:extLst>
        </xdr:cNvPr>
        <xdr:cNvSpPr>
          <a:spLocks noChangeArrowheads="1"/>
        </xdr:cNvSpPr>
      </xdr:nvSpPr>
      <xdr:spPr bwMode="auto">
        <a:xfrm rot="5400000">
          <a:off x="4081463" y="26431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32</xdr:row>
      <xdr:rowOff>0</xdr:rowOff>
    </xdr:from>
    <xdr:to>
      <xdr:col>6</xdr:col>
      <xdr:colOff>95250</xdr:colOff>
      <xdr:row>32</xdr:row>
      <xdr:rowOff>0</xdr:rowOff>
    </xdr:to>
    <xdr:sp macro="" textlink="">
      <xdr:nvSpPr>
        <xdr:cNvPr id="45" name="AutoShape 21">
          <a:extLst>
            <a:ext uri="{FF2B5EF4-FFF2-40B4-BE49-F238E27FC236}">
              <a16:creationId xmlns:a16="http://schemas.microsoft.com/office/drawing/2014/main" id="{00000000-0008-0000-0200-00002D000000}"/>
            </a:ext>
          </a:extLst>
        </xdr:cNvPr>
        <xdr:cNvSpPr>
          <a:spLocks noChangeArrowheads="1"/>
        </xdr:cNvSpPr>
      </xdr:nvSpPr>
      <xdr:spPr bwMode="auto">
        <a:xfrm rot="5400000">
          <a:off x="4081463" y="30146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32</xdr:row>
      <xdr:rowOff>0</xdr:rowOff>
    </xdr:from>
    <xdr:to>
      <xdr:col>6</xdr:col>
      <xdr:colOff>95250</xdr:colOff>
      <xdr:row>32</xdr:row>
      <xdr:rowOff>0</xdr:rowOff>
    </xdr:to>
    <xdr:sp macro="" textlink="">
      <xdr:nvSpPr>
        <xdr:cNvPr id="47" name="AutoShape 21">
          <a:extLst>
            <a:ext uri="{FF2B5EF4-FFF2-40B4-BE49-F238E27FC236}">
              <a16:creationId xmlns:a16="http://schemas.microsoft.com/office/drawing/2014/main" id="{00000000-0008-0000-0200-00002F000000}"/>
            </a:ext>
          </a:extLst>
        </xdr:cNvPr>
        <xdr:cNvSpPr>
          <a:spLocks noChangeArrowheads="1"/>
        </xdr:cNvSpPr>
      </xdr:nvSpPr>
      <xdr:spPr bwMode="auto">
        <a:xfrm rot="5400000">
          <a:off x="4081463" y="30146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41</xdr:row>
      <xdr:rowOff>0</xdr:rowOff>
    </xdr:from>
    <xdr:to>
      <xdr:col>6</xdr:col>
      <xdr:colOff>95250</xdr:colOff>
      <xdr:row>41</xdr:row>
      <xdr:rowOff>0</xdr:rowOff>
    </xdr:to>
    <xdr:sp macro="" textlink="">
      <xdr:nvSpPr>
        <xdr:cNvPr id="55" name="AutoShape 21">
          <a:extLst>
            <a:ext uri="{FF2B5EF4-FFF2-40B4-BE49-F238E27FC236}">
              <a16:creationId xmlns:a16="http://schemas.microsoft.com/office/drawing/2014/main" id="{00000000-0008-0000-0200-000037000000}"/>
            </a:ext>
          </a:extLst>
        </xdr:cNvPr>
        <xdr:cNvSpPr>
          <a:spLocks noChangeArrowheads="1"/>
        </xdr:cNvSpPr>
      </xdr:nvSpPr>
      <xdr:spPr bwMode="auto">
        <a:xfrm rot="5400000">
          <a:off x="4081463" y="33575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41</xdr:row>
      <xdr:rowOff>0</xdr:rowOff>
    </xdr:from>
    <xdr:to>
      <xdr:col>6</xdr:col>
      <xdr:colOff>95250</xdr:colOff>
      <xdr:row>41</xdr:row>
      <xdr:rowOff>0</xdr:rowOff>
    </xdr:to>
    <xdr:sp macro="" textlink="">
      <xdr:nvSpPr>
        <xdr:cNvPr id="57" name="AutoShape 21">
          <a:extLst>
            <a:ext uri="{FF2B5EF4-FFF2-40B4-BE49-F238E27FC236}">
              <a16:creationId xmlns:a16="http://schemas.microsoft.com/office/drawing/2014/main" id="{00000000-0008-0000-0200-000039000000}"/>
            </a:ext>
          </a:extLst>
        </xdr:cNvPr>
        <xdr:cNvSpPr>
          <a:spLocks noChangeArrowheads="1"/>
        </xdr:cNvSpPr>
      </xdr:nvSpPr>
      <xdr:spPr bwMode="auto">
        <a:xfrm rot="5400000">
          <a:off x="4081463" y="33575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42</xdr:row>
      <xdr:rowOff>0</xdr:rowOff>
    </xdr:from>
    <xdr:to>
      <xdr:col>6</xdr:col>
      <xdr:colOff>95250</xdr:colOff>
      <xdr:row>42</xdr:row>
      <xdr:rowOff>0</xdr:rowOff>
    </xdr:to>
    <xdr:sp macro="" textlink="">
      <xdr:nvSpPr>
        <xdr:cNvPr id="60" name="AutoShape 21">
          <a:extLst>
            <a:ext uri="{FF2B5EF4-FFF2-40B4-BE49-F238E27FC236}">
              <a16:creationId xmlns:a16="http://schemas.microsoft.com/office/drawing/2014/main" id="{00000000-0008-0000-0200-00003C000000}"/>
            </a:ext>
          </a:extLst>
        </xdr:cNvPr>
        <xdr:cNvSpPr>
          <a:spLocks noChangeArrowheads="1"/>
        </xdr:cNvSpPr>
      </xdr:nvSpPr>
      <xdr:spPr bwMode="auto">
        <a:xfrm rot="5400000">
          <a:off x="4081463" y="35290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45</xdr:row>
      <xdr:rowOff>0</xdr:rowOff>
    </xdr:from>
    <xdr:to>
      <xdr:col>6</xdr:col>
      <xdr:colOff>95250</xdr:colOff>
      <xdr:row>45</xdr:row>
      <xdr:rowOff>0</xdr:rowOff>
    </xdr:to>
    <xdr:sp macro="" textlink="">
      <xdr:nvSpPr>
        <xdr:cNvPr id="67" name="AutoShape 21">
          <a:extLst>
            <a:ext uri="{FF2B5EF4-FFF2-40B4-BE49-F238E27FC236}">
              <a16:creationId xmlns:a16="http://schemas.microsoft.com/office/drawing/2014/main" id="{00000000-0008-0000-0200-000043000000}"/>
            </a:ext>
          </a:extLst>
        </xdr:cNvPr>
        <xdr:cNvSpPr>
          <a:spLocks noChangeArrowheads="1"/>
        </xdr:cNvSpPr>
      </xdr:nvSpPr>
      <xdr:spPr bwMode="auto">
        <a:xfrm rot="5400000">
          <a:off x="4081463" y="388143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21</xdr:row>
      <xdr:rowOff>0</xdr:rowOff>
    </xdr:from>
    <xdr:to>
      <xdr:col>6</xdr:col>
      <xdr:colOff>95250</xdr:colOff>
      <xdr:row>21</xdr:row>
      <xdr:rowOff>0</xdr:rowOff>
    </xdr:to>
    <xdr:sp macro="" textlink="">
      <xdr:nvSpPr>
        <xdr:cNvPr id="106" name="AutoShape 21">
          <a:extLst>
            <a:ext uri="{FF2B5EF4-FFF2-40B4-BE49-F238E27FC236}">
              <a16:creationId xmlns:a16="http://schemas.microsoft.com/office/drawing/2014/main" id="{00000000-0008-0000-0200-00006A000000}"/>
            </a:ext>
          </a:extLst>
        </xdr:cNvPr>
        <xdr:cNvSpPr>
          <a:spLocks noChangeArrowheads="1"/>
        </xdr:cNvSpPr>
      </xdr:nvSpPr>
      <xdr:spPr bwMode="auto">
        <a:xfrm rot="5400000">
          <a:off x="5200651" y="3143250"/>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41</xdr:row>
      <xdr:rowOff>0</xdr:rowOff>
    </xdr:from>
    <xdr:to>
      <xdr:col>6</xdr:col>
      <xdr:colOff>95250</xdr:colOff>
      <xdr:row>41</xdr:row>
      <xdr:rowOff>0</xdr:rowOff>
    </xdr:to>
    <xdr:sp macro="" textlink="">
      <xdr:nvSpPr>
        <xdr:cNvPr id="115" name="AutoShape 21">
          <a:extLst>
            <a:ext uri="{FF2B5EF4-FFF2-40B4-BE49-F238E27FC236}">
              <a16:creationId xmlns:a16="http://schemas.microsoft.com/office/drawing/2014/main" id="{00000000-0008-0000-0200-000073000000}"/>
            </a:ext>
          </a:extLst>
        </xdr:cNvPr>
        <xdr:cNvSpPr>
          <a:spLocks noChangeArrowheads="1"/>
        </xdr:cNvSpPr>
      </xdr:nvSpPr>
      <xdr:spPr bwMode="auto">
        <a:xfrm rot="5400000">
          <a:off x="5200651" y="55102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37</xdr:row>
      <xdr:rowOff>0</xdr:rowOff>
    </xdr:from>
    <xdr:to>
      <xdr:col>6</xdr:col>
      <xdr:colOff>95250</xdr:colOff>
      <xdr:row>37</xdr:row>
      <xdr:rowOff>0</xdr:rowOff>
    </xdr:to>
    <xdr:sp macro="" textlink="">
      <xdr:nvSpPr>
        <xdr:cNvPr id="130" name="AutoShape 21">
          <a:extLst>
            <a:ext uri="{FF2B5EF4-FFF2-40B4-BE49-F238E27FC236}">
              <a16:creationId xmlns:a16="http://schemas.microsoft.com/office/drawing/2014/main" id="{00000000-0008-0000-0200-000082000000}"/>
            </a:ext>
          </a:extLst>
        </xdr:cNvPr>
        <xdr:cNvSpPr>
          <a:spLocks noChangeArrowheads="1"/>
        </xdr:cNvSpPr>
      </xdr:nvSpPr>
      <xdr:spPr bwMode="auto">
        <a:xfrm rot="5400000">
          <a:off x="5200651" y="6019800"/>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37</xdr:row>
      <xdr:rowOff>0</xdr:rowOff>
    </xdr:from>
    <xdr:to>
      <xdr:col>6</xdr:col>
      <xdr:colOff>95250</xdr:colOff>
      <xdr:row>37</xdr:row>
      <xdr:rowOff>0</xdr:rowOff>
    </xdr:to>
    <xdr:sp macro="" textlink="">
      <xdr:nvSpPr>
        <xdr:cNvPr id="131" name="AutoShape 21">
          <a:extLst>
            <a:ext uri="{FF2B5EF4-FFF2-40B4-BE49-F238E27FC236}">
              <a16:creationId xmlns:a16="http://schemas.microsoft.com/office/drawing/2014/main" id="{00000000-0008-0000-0200-000083000000}"/>
            </a:ext>
          </a:extLst>
        </xdr:cNvPr>
        <xdr:cNvSpPr>
          <a:spLocks noChangeArrowheads="1"/>
        </xdr:cNvSpPr>
      </xdr:nvSpPr>
      <xdr:spPr bwMode="auto">
        <a:xfrm rot="5400000">
          <a:off x="5200651" y="6019800"/>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37</xdr:row>
      <xdr:rowOff>0</xdr:rowOff>
    </xdr:from>
    <xdr:to>
      <xdr:col>6</xdr:col>
      <xdr:colOff>95250</xdr:colOff>
      <xdr:row>37</xdr:row>
      <xdr:rowOff>0</xdr:rowOff>
    </xdr:to>
    <xdr:sp macro="" textlink="">
      <xdr:nvSpPr>
        <xdr:cNvPr id="136" name="AutoShape 21">
          <a:extLst>
            <a:ext uri="{FF2B5EF4-FFF2-40B4-BE49-F238E27FC236}">
              <a16:creationId xmlns:a16="http://schemas.microsoft.com/office/drawing/2014/main" id="{00000000-0008-0000-0200-000088000000}"/>
            </a:ext>
          </a:extLst>
        </xdr:cNvPr>
        <xdr:cNvSpPr>
          <a:spLocks noChangeArrowheads="1"/>
        </xdr:cNvSpPr>
      </xdr:nvSpPr>
      <xdr:spPr bwMode="auto">
        <a:xfrm rot="5400000">
          <a:off x="5200651" y="6019800"/>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45</xdr:row>
      <xdr:rowOff>0</xdr:rowOff>
    </xdr:from>
    <xdr:to>
      <xdr:col>6</xdr:col>
      <xdr:colOff>95250</xdr:colOff>
      <xdr:row>45</xdr:row>
      <xdr:rowOff>0</xdr:rowOff>
    </xdr:to>
    <xdr:sp macro="" textlink="">
      <xdr:nvSpPr>
        <xdr:cNvPr id="180" name="AutoShape 21">
          <a:extLst>
            <a:ext uri="{FF2B5EF4-FFF2-40B4-BE49-F238E27FC236}">
              <a16:creationId xmlns:a16="http://schemas.microsoft.com/office/drawing/2014/main" id="{00000000-0008-0000-0200-0000B4000000}"/>
            </a:ext>
          </a:extLst>
        </xdr:cNvPr>
        <xdr:cNvSpPr>
          <a:spLocks noChangeArrowheads="1"/>
        </xdr:cNvSpPr>
      </xdr:nvSpPr>
      <xdr:spPr bwMode="auto">
        <a:xfrm rot="5400000">
          <a:off x="5537923" y="830017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45</xdr:row>
      <xdr:rowOff>0</xdr:rowOff>
    </xdr:from>
    <xdr:to>
      <xdr:col>6</xdr:col>
      <xdr:colOff>95250</xdr:colOff>
      <xdr:row>45</xdr:row>
      <xdr:rowOff>0</xdr:rowOff>
    </xdr:to>
    <xdr:sp macro="" textlink="">
      <xdr:nvSpPr>
        <xdr:cNvPr id="181" name="AutoShape 21">
          <a:extLst>
            <a:ext uri="{FF2B5EF4-FFF2-40B4-BE49-F238E27FC236}">
              <a16:creationId xmlns:a16="http://schemas.microsoft.com/office/drawing/2014/main" id="{00000000-0008-0000-0200-0000B5000000}"/>
            </a:ext>
          </a:extLst>
        </xdr:cNvPr>
        <xdr:cNvSpPr>
          <a:spLocks noChangeArrowheads="1"/>
        </xdr:cNvSpPr>
      </xdr:nvSpPr>
      <xdr:spPr bwMode="auto">
        <a:xfrm rot="5400000">
          <a:off x="5537923" y="830017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45</xdr:row>
      <xdr:rowOff>0</xdr:rowOff>
    </xdr:from>
    <xdr:to>
      <xdr:col>6</xdr:col>
      <xdr:colOff>95250</xdr:colOff>
      <xdr:row>45</xdr:row>
      <xdr:rowOff>0</xdr:rowOff>
    </xdr:to>
    <xdr:sp macro="" textlink="">
      <xdr:nvSpPr>
        <xdr:cNvPr id="185" name="AutoShape 21">
          <a:extLst>
            <a:ext uri="{FF2B5EF4-FFF2-40B4-BE49-F238E27FC236}">
              <a16:creationId xmlns:a16="http://schemas.microsoft.com/office/drawing/2014/main" id="{00000000-0008-0000-0200-0000B9000000}"/>
            </a:ext>
          </a:extLst>
        </xdr:cNvPr>
        <xdr:cNvSpPr>
          <a:spLocks noChangeArrowheads="1"/>
        </xdr:cNvSpPr>
      </xdr:nvSpPr>
      <xdr:spPr bwMode="auto">
        <a:xfrm rot="5400000">
          <a:off x="5537923" y="830017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46</xdr:row>
      <xdr:rowOff>0</xdr:rowOff>
    </xdr:from>
    <xdr:to>
      <xdr:col>6</xdr:col>
      <xdr:colOff>85725</xdr:colOff>
      <xdr:row>46</xdr:row>
      <xdr:rowOff>158750</xdr:rowOff>
    </xdr:to>
    <xdr:sp macro="" textlink="">
      <xdr:nvSpPr>
        <xdr:cNvPr id="173" name="AutoShape 39">
          <a:extLst>
            <a:ext uri="{FF2B5EF4-FFF2-40B4-BE49-F238E27FC236}">
              <a16:creationId xmlns:a16="http://schemas.microsoft.com/office/drawing/2014/main" id="{70F71549-0130-4DBE-A4CD-9812E27BE207}"/>
            </a:ext>
          </a:extLst>
        </xdr:cNvPr>
        <xdr:cNvSpPr>
          <a:spLocks noChangeArrowheads="1"/>
        </xdr:cNvSpPr>
      </xdr:nvSpPr>
      <xdr:spPr bwMode="auto">
        <a:xfrm rot="5400000">
          <a:off x="5593821" y="8101012"/>
          <a:ext cx="15875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17</xdr:row>
      <xdr:rowOff>0</xdr:rowOff>
    </xdr:from>
    <xdr:to>
      <xdr:col>5</xdr:col>
      <xdr:colOff>95250</xdr:colOff>
      <xdr:row>17</xdr:row>
      <xdr:rowOff>190500</xdr:rowOff>
    </xdr:to>
    <xdr:sp macro="" textlink="">
      <xdr:nvSpPr>
        <xdr:cNvPr id="5" name="AutoShape 9">
          <a:extLst>
            <a:ext uri="{FF2B5EF4-FFF2-40B4-BE49-F238E27FC236}">
              <a16:creationId xmlns:a16="http://schemas.microsoft.com/office/drawing/2014/main" id="{00000000-0008-0000-0300-000005000000}"/>
            </a:ext>
          </a:extLst>
        </xdr:cNvPr>
        <xdr:cNvSpPr>
          <a:spLocks noChangeArrowheads="1"/>
        </xdr:cNvSpPr>
      </xdr:nvSpPr>
      <xdr:spPr bwMode="auto">
        <a:xfrm rot="5400000">
          <a:off x="5410200" y="5429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18</xdr:row>
      <xdr:rowOff>0</xdr:rowOff>
    </xdr:from>
    <xdr:to>
      <xdr:col>5</xdr:col>
      <xdr:colOff>95250</xdr:colOff>
      <xdr:row>18</xdr:row>
      <xdr:rowOff>190500</xdr:rowOff>
    </xdr:to>
    <xdr:sp macro="" textlink="">
      <xdr:nvSpPr>
        <xdr:cNvPr id="6" name="AutoShape 10">
          <a:extLst>
            <a:ext uri="{FF2B5EF4-FFF2-40B4-BE49-F238E27FC236}">
              <a16:creationId xmlns:a16="http://schemas.microsoft.com/office/drawing/2014/main" id="{00000000-0008-0000-0300-000006000000}"/>
            </a:ext>
          </a:extLst>
        </xdr:cNvPr>
        <xdr:cNvSpPr>
          <a:spLocks noChangeArrowheads="1"/>
        </xdr:cNvSpPr>
      </xdr:nvSpPr>
      <xdr:spPr bwMode="auto">
        <a:xfrm rot="5400000">
          <a:off x="5405438" y="70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19</xdr:row>
      <xdr:rowOff>0</xdr:rowOff>
    </xdr:from>
    <xdr:to>
      <xdr:col>5</xdr:col>
      <xdr:colOff>95250</xdr:colOff>
      <xdr:row>19</xdr:row>
      <xdr:rowOff>190500</xdr:rowOff>
    </xdr:to>
    <xdr:sp macro="" textlink="">
      <xdr:nvSpPr>
        <xdr:cNvPr id="8" name="AutoShape 12">
          <a:extLst>
            <a:ext uri="{FF2B5EF4-FFF2-40B4-BE49-F238E27FC236}">
              <a16:creationId xmlns:a16="http://schemas.microsoft.com/office/drawing/2014/main" id="{00000000-0008-0000-0300-000008000000}"/>
            </a:ext>
          </a:extLst>
        </xdr:cNvPr>
        <xdr:cNvSpPr>
          <a:spLocks noChangeArrowheads="1"/>
        </xdr:cNvSpPr>
      </xdr:nvSpPr>
      <xdr:spPr bwMode="auto">
        <a:xfrm rot="5400000">
          <a:off x="5405438" y="8810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20</xdr:row>
      <xdr:rowOff>0</xdr:rowOff>
    </xdr:from>
    <xdr:to>
      <xdr:col>5</xdr:col>
      <xdr:colOff>95250</xdr:colOff>
      <xdr:row>20</xdr:row>
      <xdr:rowOff>0</xdr:rowOff>
    </xdr:to>
    <xdr:sp macro="" textlink="">
      <xdr:nvSpPr>
        <xdr:cNvPr id="10" name="AutoShape 14">
          <a:extLst>
            <a:ext uri="{FF2B5EF4-FFF2-40B4-BE49-F238E27FC236}">
              <a16:creationId xmlns:a16="http://schemas.microsoft.com/office/drawing/2014/main" id="{00000000-0008-0000-0300-00000A000000}"/>
            </a:ext>
          </a:extLst>
        </xdr:cNvPr>
        <xdr:cNvSpPr>
          <a:spLocks noChangeArrowheads="1"/>
        </xdr:cNvSpPr>
      </xdr:nvSpPr>
      <xdr:spPr bwMode="auto">
        <a:xfrm rot="5400000">
          <a:off x="5405438" y="10525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23</xdr:row>
      <xdr:rowOff>0</xdr:rowOff>
    </xdr:from>
    <xdr:to>
      <xdr:col>5</xdr:col>
      <xdr:colOff>95250</xdr:colOff>
      <xdr:row>23</xdr:row>
      <xdr:rowOff>190500</xdr:rowOff>
    </xdr:to>
    <xdr:sp macro="" textlink="">
      <xdr:nvSpPr>
        <xdr:cNvPr id="11" name="AutoShape 9">
          <a:extLst>
            <a:ext uri="{FF2B5EF4-FFF2-40B4-BE49-F238E27FC236}">
              <a16:creationId xmlns:a16="http://schemas.microsoft.com/office/drawing/2014/main" id="{00000000-0008-0000-0300-00000B000000}"/>
            </a:ext>
          </a:extLst>
        </xdr:cNvPr>
        <xdr:cNvSpPr>
          <a:spLocks noChangeArrowheads="1"/>
        </xdr:cNvSpPr>
      </xdr:nvSpPr>
      <xdr:spPr bwMode="auto">
        <a:xfrm rot="5400000">
          <a:off x="4748213"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24</xdr:row>
      <xdr:rowOff>0</xdr:rowOff>
    </xdr:from>
    <xdr:to>
      <xdr:col>5</xdr:col>
      <xdr:colOff>95250</xdr:colOff>
      <xdr:row>24</xdr:row>
      <xdr:rowOff>190500</xdr:rowOff>
    </xdr:to>
    <xdr:sp macro="" textlink="">
      <xdr:nvSpPr>
        <xdr:cNvPr id="12" name="AutoShape 10">
          <a:extLst>
            <a:ext uri="{FF2B5EF4-FFF2-40B4-BE49-F238E27FC236}">
              <a16:creationId xmlns:a16="http://schemas.microsoft.com/office/drawing/2014/main" id="{00000000-0008-0000-0300-00000C000000}"/>
            </a:ext>
          </a:extLst>
        </xdr:cNvPr>
        <xdr:cNvSpPr>
          <a:spLocks noChangeArrowheads="1"/>
        </xdr:cNvSpPr>
      </xdr:nvSpPr>
      <xdr:spPr bwMode="auto">
        <a:xfrm rot="5400000">
          <a:off x="4748213" y="4557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26</xdr:row>
      <xdr:rowOff>0</xdr:rowOff>
    </xdr:from>
    <xdr:to>
      <xdr:col>5</xdr:col>
      <xdr:colOff>95250</xdr:colOff>
      <xdr:row>26</xdr:row>
      <xdr:rowOff>190500</xdr:rowOff>
    </xdr:to>
    <xdr:sp macro="" textlink="">
      <xdr:nvSpPr>
        <xdr:cNvPr id="13" name="AutoShape 12">
          <a:extLst>
            <a:ext uri="{FF2B5EF4-FFF2-40B4-BE49-F238E27FC236}">
              <a16:creationId xmlns:a16="http://schemas.microsoft.com/office/drawing/2014/main" id="{00000000-0008-0000-0300-00000D000000}"/>
            </a:ext>
          </a:extLst>
        </xdr:cNvPr>
        <xdr:cNvSpPr>
          <a:spLocks noChangeArrowheads="1"/>
        </xdr:cNvSpPr>
      </xdr:nvSpPr>
      <xdr:spPr bwMode="auto">
        <a:xfrm rot="5400000">
          <a:off x="4748213" y="4795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27</xdr:row>
      <xdr:rowOff>0</xdr:rowOff>
    </xdr:from>
    <xdr:to>
      <xdr:col>5</xdr:col>
      <xdr:colOff>95250</xdr:colOff>
      <xdr:row>27</xdr:row>
      <xdr:rowOff>0</xdr:rowOff>
    </xdr:to>
    <xdr:sp macro="" textlink="">
      <xdr:nvSpPr>
        <xdr:cNvPr id="14" name="AutoShape 14">
          <a:extLst>
            <a:ext uri="{FF2B5EF4-FFF2-40B4-BE49-F238E27FC236}">
              <a16:creationId xmlns:a16="http://schemas.microsoft.com/office/drawing/2014/main" id="{00000000-0008-0000-0300-00000E000000}"/>
            </a:ext>
          </a:extLst>
        </xdr:cNvPr>
        <xdr:cNvSpPr>
          <a:spLocks noChangeArrowheads="1"/>
        </xdr:cNvSpPr>
      </xdr:nvSpPr>
      <xdr:spPr bwMode="auto">
        <a:xfrm rot="5400000">
          <a:off x="4843463" y="4938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25</xdr:row>
      <xdr:rowOff>0</xdr:rowOff>
    </xdr:from>
    <xdr:to>
      <xdr:col>5</xdr:col>
      <xdr:colOff>95250</xdr:colOff>
      <xdr:row>25</xdr:row>
      <xdr:rowOff>190500</xdr:rowOff>
    </xdr:to>
    <xdr:sp macro="" textlink="">
      <xdr:nvSpPr>
        <xdr:cNvPr id="15" name="AutoShape 10">
          <a:extLst>
            <a:ext uri="{FF2B5EF4-FFF2-40B4-BE49-F238E27FC236}">
              <a16:creationId xmlns:a16="http://schemas.microsoft.com/office/drawing/2014/main" id="{00000000-0008-0000-0300-00000F000000}"/>
            </a:ext>
          </a:extLst>
        </xdr:cNvPr>
        <xdr:cNvSpPr>
          <a:spLocks noChangeArrowheads="1"/>
        </xdr:cNvSpPr>
      </xdr:nvSpPr>
      <xdr:spPr bwMode="auto">
        <a:xfrm rot="5400000">
          <a:off x="4762500" y="58483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30</xdr:row>
      <xdr:rowOff>0</xdr:rowOff>
    </xdr:from>
    <xdr:to>
      <xdr:col>5</xdr:col>
      <xdr:colOff>95250</xdr:colOff>
      <xdr:row>30</xdr:row>
      <xdr:rowOff>190500</xdr:rowOff>
    </xdr:to>
    <xdr:sp macro="" textlink="">
      <xdr:nvSpPr>
        <xdr:cNvPr id="16" name="AutoShape 9">
          <a:extLst>
            <a:ext uri="{FF2B5EF4-FFF2-40B4-BE49-F238E27FC236}">
              <a16:creationId xmlns:a16="http://schemas.microsoft.com/office/drawing/2014/main" id="{00000000-0008-0000-0300-000010000000}"/>
            </a:ext>
          </a:extLst>
        </xdr:cNvPr>
        <xdr:cNvSpPr>
          <a:spLocks noChangeArrowheads="1"/>
        </xdr:cNvSpPr>
      </xdr:nvSpPr>
      <xdr:spPr bwMode="auto">
        <a:xfrm rot="5400000">
          <a:off x="4814888"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30</xdr:row>
      <xdr:rowOff>161924</xdr:rowOff>
    </xdr:from>
    <xdr:to>
      <xdr:col>5</xdr:col>
      <xdr:colOff>95251</xdr:colOff>
      <xdr:row>31</xdr:row>
      <xdr:rowOff>285752</xdr:rowOff>
    </xdr:to>
    <xdr:sp macro="" textlink="">
      <xdr:nvSpPr>
        <xdr:cNvPr id="17" name="AutoShape 10">
          <a:extLst>
            <a:ext uri="{FF2B5EF4-FFF2-40B4-BE49-F238E27FC236}">
              <a16:creationId xmlns:a16="http://schemas.microsoft.com/office/drawing/2014/main" id="{00000000-0008-0000-0300-000011000000}"/>
            </a:ext>
          </a:extLst>
        </xdr:cNvPr>
        <xdr:cNvSpPr>
          <a:spLocks noChangeArrowheads="1"/>
        </xdr:cNvSpPr>
      </xdr:nvSpPr>
      <xdr:spPr bwMode="auto">
        <a:xfrm rot="5400000">
          <a:off x="5262561" y="7072313"/>
          <a:ext cx="285753" cy="85726"/>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34</xdr:row>
      <xdr:rowOff>0</xdr:rowOff>
    </xdr:from>
    <xdr:to>
      <xdr:col>5</xdr:col>
      <xdr:colOff>95250</xdr:colOff>
      <xdr:row>34</xdr:row>
      <xdr:rowOff>0</xdr:rowOff>
    </xdr:to>
    <xdr:sp macro="" textlink="">
      <xdr:nvSpPr>
        <xdr:cNvPr id="18" name="AutoShape 12">
          <a:extLst>
            <a:ext uri="{FF2B5EF4-FFF2-40B4-BE49-F238E27FC236}">
              <a16:creationId xmlns:a16="http://schemas.microsoft.com/office/drawing/2014/main" id="{00000000-0008-0000-0300-000012000000}"/>
            </a:ext>
          </a:extLst>
        </xdr:cNvPr>
        <xdr:cNvSpPr>
          <a:spLocks noChangeArrowheads="1"/>
        </xdr:cNvSpPr>
      </xdr:nvSpPr>
      <xdr:spPr bwMode="auto">
        <a:xfrm rot="5400000">
          <a:off x="4814888" y="4795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32</xdr:row>
      <xdr:rowOff>0</xdr:rowOff>
    </xdr:from>
    <xdr:to>
      <xdr:col>5</xdr:col>
      <xdr:colOff>95250</xdr:colOff>
      <xdr:row>32</xdr:row>
      <xdr:rowOff>190500</xdr:rowOff>
    </xdr:to>
    <xdr:sp macro="" textlink="">
      <xdr:nvSpPr>
        <xdr:cNvPr id="23" name="AutoShape 9">
          <a:extLst>
            <a:ext uri="{FF2B5EF4-FFF2-40B4-BE49-F238E27FC236}">
              <a16:creationId xmlns:a16="http://schemas.microsoft.com/office/drawing/2014/main" id="{00000000-0008-0000-0300-000017000000}"/>
            </a:ext>
          </a:extLst>
        </xdr:cNvPr>
        <xdr:cNvSpPr>
          <a:spLocks noChangeArrowheads="1"/>
        </xdr:cNvSpPr>
      </xdr:nvSpPr>
      <xdr:spPr bwMode="auto">
        <a:xfrm rot="5400000">
          <a:off x="4829175" y="7010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33</xdr:row>
      <xdr:rowOff>0</xdr:rowOff>
    </xdr:from>
    <xdr:to>
      <xdr:col>5</xdr:col>
      <xdr:colOff>95250</xdr:colOff>
      <xdr:row>33</xdr:row>
      <xdr:rowOff>190500</xdr:rowOff>
    </xdr:to>
    <xdr:sp macro="" textlink="">
      <xdr:nvSpPr>
        <xdr:cNvPr id="24" name="AutoShape 10">
          <a:extLst>
            <a:ext uri="{FF2B5EF4-FFF2-40B4-BE49-F238E27FC236}">
              <a16:creationId xmlns:a16="http://schemas.microsoft.com/office/drawing/2014/main" id="{00000000-0008-0000-0300-000018000000}"/>
            </a:ext>
          </a:extLst>
        </xdr:cNvPr>
        <xdr:cNvSpPr>
          <a:spLocks noChangeArrowheads="1"/>
        </xdr:cNvSpPr>
      </xdr:nvSpPr>
      <xdr:spPr bwMode="auto">
        <a:xfrm rot="5400000">
          <a:off x="4829175" y="7172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29" name="AutoShape 9">
          <a:extLst>
            <a:ext uri="{FF2B5EF4-FFF2-40B4-BE49-F238E27FC236}">
              <a16:creationId xmlns:a16="http://schemas.microsoft.com/office/drawing/2014/main" id="{00000000-0008-0000-0300-00001D000000}"/>
            </a:ext>
          </a:extLst>
        </xdr:cNvPr>
        <xdr:cNvSpPr>
          <a:spLocks noChangeArrowheads="1"/>
        </xdr:cNvSpPr>
      </xdr:nvSpPr>
      <xdr:spPr bwMode="auto">
        <a:xfrm rot="5400000">
          <a:off x="4814888"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39</xdr:row>
      <xdr:rowOff>0</xdr:rowOff>
    </xdr:from>
    <xdr:to>
      <xdr:col>5</xdr:col>
      <xdr:colOff>95250</xdr:colOff>
      <xdr:row>39</xdr:row>
      <xdr:rowOff>190500</xdr:rowOff>
    </xdr:to>
    <xdr:sp macro="" textlink="">
      <xdr:nvSpPr>
        <xdr:cNvPr id="30" name="AutoShape 10">
          <a:extLst>
            <a:ext uri="{FF2B5EF4-FFF2-40B4-BE49-F238E27FC236}">
              <a16:creationId xmlns:a16="http://schemas.microsoft.com/office/drawing/2014/main" id="{00000000-0008-0000-0300-00001E000000}"/>
            </a:ext>
          </a:extLst>
        </xdr:cNvPr>
        <xdr:cNvSpPr>
          <a:spLocks noChangeArrowheads="1"/>
        </xdr:cNvSpPr>
      </xdr:nvSpPr>
      <xdr:spPr bwMode="auto">
        <a:xfrm rot="5400000">
          <a:off x="4833938" y="45005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40</xdr:row>
      <xdr:rowOff>0</xdr:rowOff>
    </xdr:from>
    <xdr:to>
      <xdr:col>5</xdr:col>
      <xdr:colOff>95250</xdr:colOff>
      <xdr:row>40</xdr:row>
      <xdr:rowOff>190500</xdr:rowOff>
    </xdr:to>
    <xdr:sp macro="" textlink="">
      <xdr:nvSpPr>
        <xdr:cNvPr id="31" name="AutoShape 12">
          <a:extLst>
            <a:ext uri="{FF2B5EF4-FFF2-40B4-BE49-F238E27FC236}">
              <a16:creationId xmlns:a16="http://schemas.microsoft.com/office/drawing/2014/main" id="{00000000-0008-0000-0300-00001F000000}"/>
            </a:ext>
          </a:extLst>
        </xdr:cNvPr>
        <xdr:cNvSpPr>
          <a:spLocks noChangeArrowheads="1"/>
        </xdr:cNvSpPr>
      </xdr:nvSpPr>
      <xdr:spPr bwMode="auto">
        <a:xfrm rot="5400000">
          <a:off x="4814888" y="46720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41</xdr:row>
      <xdr:rowOff>0</xdr:rowOff>
    </xdr:from>
    <xdr:to>
      <xdr:col>5</xdr:col>
      <xdr:colOff>95250</xdr:colOff>
      <xdr:row>41</xdr:row>
      <xdr:rowOff>0</xdr:rowOff>
    </xdr:to>
    <xdr:sp macro="" textlink="">
      <xdr:nvSpPr>
        <xdr:cNvPr id="32" name="AutoShape 14">
          <a:extLst>
            <a:ext uri="{FF2B5EF4-FFF2-40B4-BE49-F238E27FC236}">
              <a16:creationId xmlns:a16="http://schemas.microsoft.com/office/drawing/2014/main" id="{00000000-0008-0000-0300-000020000000}"/>
            </a:ext>
          </a:extLst>
        </xdr:cNvPr>
        <xdr:cNvSpPr>
          <a:spLocks noChangeArrowheads="1"/>
        </xdr:cNvSpPr>
      </xdr:nvSpPr>
      <xdr:spPr bwMode="auto">
        <a:xfrm rot="5400000">
          <a:off x="4910138" y="47672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36</xdr:row>
      <xdr:rowOff>0</xdr:rowOff>
    </xdr:from>
    <xdr:to>
      <xdr:col>5</xdr:col>
      <xdr:colOff>95250</xdr:colOff>
      <xdr:row>36</xdr:row>
      <xdr:rowOff>190500</xdr:rowOff>
    </xdr:to>
    <xdr:sp macro="" textlink="">
      <xdr:nvSpPr>
        <xdr:cNvPr id="33" name="AutoShape 9">
          <a:extLst>
            <a:ext uri="{FF2B5EF4-FFF2-40B4-BE49-F238E27FC236}">
              <a16:creationId xmlns:a16="http://schemas.microsoft.com/office/drawing/2014/main" id="{00000000-0008-0000-0300-000021000000}"/>
            </a:ext>
          </a:extLst>
        </xdr:cNvPr>
        <xdr:cNvSpPr>
          <a:spLocks noChangeArrowheads="1"/>
        </xdr:cNvSpPr>
      </xdr:nvSpPr>
      <xdr:spPr bwMode="auto">
        <a:xfrm rot="5400000">
          <a:off x="4824413" y="95107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37</xdr:row>
      <xdr:rowOff>0</xdr:rowOff>
    </xdr:from>
    <xdr:to>
      <xdr:col>5</xdr:col>
      <xdr:colOff>95250</xdr:colOff>
      <xdr:row>37</xdr:row>
      <xdr:rowOff>190500</xdr:rowOff>
    </xdr:to>
    <xdr:sp macro="" textlink="">
      <xdr:nvSpPr>
        <xdr:cNvPr id="34" name="AutoShape 10">
          <a:extLst>
            <a:ext uri="{FF2B5EF4-FFF2-40B4-BE49-F238E27FC236}">
              <a16:creationId xmlns:a16="http://schemas.microsoft.com/office/drawing/2014/main" id="{00000000-0008-0000-0300-000022000000}"/>
            </a:ext>
          </a:extLst>
        </xdr:cNvPr>
        <xdr:cNvSpPr>
          <a:spLocks noChangeArrowheads="1"/>
        </xdr:cNvSpPr>
      </xdr:nvSpPr>
      <xdr:spPr bwMode="auto">
        <a:xfrm rot="5400000">
          <a:off x="4829175" y="9677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35" name="AutoShape 12">
          <a:extLst>
            <a:ext uri="{FF2B5EF4-FFF2-40B4-BE49-F238E27FC236}">
              <a16:creationId xmlns:a16="http://schemas.microsoft.com/office/drawing/2014/main" id="{00000000-0008-0000-0300-000023000000}"/>
            </a:ext>
          </a:extLst>
        </xdr:cNvPr>
        <xdr:cNvSpPr>
          <a:spLocks noChangeArrowheads="1"/>
        </xdr:cNvSpPr>
      </xdr:nvSpPr>
      <xdr:spPr bwMode="auto">
        <a:xfrm rot="5400000">
          <a:off x="4814888" y="98536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46</xdr:row>
      <xdr:rowOff>0</xdr:rowOff>
    </xdr:from>
    <xdr:to>
      <xdr:col>5</xdr:col>
      <xdr:colOff>95250</xdr:colOff>
      <xdr:row>46</xdr:row>
      <xdr:rowOff>190500</xdr:rowOff>
    </xdr:to>
    <xdr:sp macro="" textlink="">
      <xdr:nvSpPr>
        <xdr:cNvPr id="36" name="AutoShape 9">
          <a:extLst>
            <a:ext uri="{FF2B5EF4-FFF2-40B4-BE49-F238E27FC236}">
              <a16:creationId xmlns:a16="http://schemas.microsoft.com/office/drawing/2014/main" id="{00000000-0008-0000-0300-000024000000}"/>
            </a:ext>
          </a:extLst>
        </xdr:cNvPr>
        <xdr:cNvSpPr>
          <a:spLocks noChangeArrowheads="1"/>
        </xdr:cNvSpPr>
      </xdr:nvSpPr>
      <xdr:spPr bwMode="auto">
        <a:xfrm rot="5400000">
          <a:off x="4824413" y="94821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47</xdr:row>
      <xdr:rowOff>0</xdr:rowOff>
    </xdr:from>
    <xdr:to>
      <xdr:col>5</xdr:col>
      <xdr:colOff>95250</xdr:colOff>
      <xdr:row>47</xdr:row>
      <xdr:rowOff>190500</xdr:rowOff>
    </xdr:to>
    <xdr:sp macro="" textlink="">
      <xdr:nvSpPr>
        <xdr:cNvPr id="38" name="AutoShape 12">
          <a:extLst>
            <a:ext uri="{FF2B5EF4-FFF2-40B4-BE49-F238E27FC236}">
              <a16:creationId xmlns:a16="http://schemas.microsoft.com/office/drawing/2014/main" id="{00000000-0008-0000-0300-000026000000}"/>
            </a:ext>
          </a:extLst>
        </xdr:cNvPr>
        <xdr:cNvSpPr>
          <a:spLocks noChangeArrowheads="1"/>
        </xdr:cNvSpPr>
      </xdr:nvSpPr>
      <xdr:spPr bwMode="auto">
        <a:xfrm rot="5400000">
          <a:off x="4814888" y="98250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44</xdr:row>
      <xdr:rowOff>0</xdr:rowOff>
    </xdr:from>
    <xdr:to>
      <xdr:col>5</xdr:col>
      <xdr:colOff>95250</xdr:colOff>
      <xdr:row>44</xdr:row>
      <xdr:rowOff>190500</xdr:rowOff>
    </xdr:to>
    <xdr:sp macro="" textlink="">
      <xdr:nvSpPr>
        <xdr:cNvPr id="40" name="AutoShape 9">
          <a:extLst>
            <a:ext uri="{FF2B5EF4-FFF2-40B4-BE49-F238E27FC236}">
              <a16:creationId xmlns:a16="http://schemas.microsoft.com/office/drawing/2014/main" id="{00000000-0008-0000-0300-000028000000}"/>
            </a:ext>
          </a:extLst>
        </xdr:cNvPr>
        <xdr:cNvSpPr>
          <a:spLocks noChangeArrowheads="1"/>
        </xdr:cNvSpPr>
      </xdr:nvSpPr>
      <xdr:spPr bwMode="auto">
        <a:xfrm rot="5400000">
          <a:off x="4824413" y="91487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45</xdr:row>
      <xdr:rowOff>0</xdr:rowOff>
    </xdr:from>
    <xdr:to>
      <xdr:col>5</xdr:col>
      <xdr:colOff>95250</xdr:colOff>
      <xdr:row>45</xdr:row>
      <xdr:rowOff>190500</xdr:rowOff>
    </xdr:to>
    <xdr:sp macro="" textlink="">
      <xdr:nvSpPr>
        <xdr:cNvPr id="41" name="AutoShape 10">
          <a:extLst>
            <a:ext uri="{FF2B5EF4-FFF2-40B4-BE49-F238E27FC236}">
              <a16:creationId xmlns:a16="http://schemas.microsoft.com/office/drawing/2014/main" id="{00000000-0008-0000-0300-000029000000}"/>
            </a:ext>
          </a:extLst>
        </xdr:cNvPr>
        <xdr:cNvSpPr>
          <a:spLocks noChangeArrowheads="1"/>
        </xdr:cNvSpPr>
      </xdr:nvSpPr>
      <xdr:spPr bwMode="auto">
        <a:xfrm rot="5400000">
          <a:off x="4829175" y="93154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46</xdr:row>
      <xdr:rowOff>0</xdr:rowOff>
    </xdr:from>
    <xdr:to>
      <xdr:col>5</xdr:col>
      <xdr:colOff>95250</xdr:colOff>
      <xdr:row>46</xdr:row>
      <xdr:rowOff>190500</xdr:rowOff>
    </xdr:to>
    <xdr:sp macro="" textlink="">
      <xdr:nvSpPr>
        <xdr:cNvPr id="42" name="AutoShape 12">
          <a:extLst>
            <a:ext uri="{FF2B5EF4-FFF2-40B4-BE49-F238E27FC236}">
              <a16:creationId xmlns:a16="http://schemas.microsoft.com/office/drawing/2014/main" id="{00000000-0008-0000-0300-00002A000000}"/>
            </a:ext>
          </a:extLst>
        </xdr:cNvPr>
        <xdr:cNvSpPr>
          <a:spLocks noChangeArrowheads="1"/>
        </xdr:cNvSpPr>
      </xdr:nvSpPr>
      <xdr:spPr bwMode="auto">
        <a:xfrm rot="5400000">
          <a:off x="4824413" y="94821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190500</xdr:rowOff>
    </xdr:to>
    <xdr:sp macro="" textlink="">
      <xdr:nvSpPr>
        <xdr:cNvPr id="43" name="AutoShape 9">
          <a:extLst>
            <a:ext uri="{FF2B5EF4-FFF2-40B4-BE49-F238E27FC236}">
              <a16:creationId xmlns:a16="http://schemas.microsoft.com/office/drawing/2014/main" id="{00000000-0008-0000-0300-00002B000000}"/>
            </a:ext>
          </a:extLst>
        </xdr:cNvPr>
        <xdr:cNvSpPr>
          <a:spLocks noChangeArrowheads="1"/>
        </xdr:cNvSpPr>
      </xdr:nvSpPr>
      <xdr:spPr bwMode="auto">
        <a:xfrm rot="5400000">
          <a:off x="4829175" y="111918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44</xdr:row>
      <xdr:rowOff>0</xdr:rowOff>
    </xdr:from>
    <xdr:to>
      <xdr:col>6</xdr:col>
      <xdr:colOff>95250</xdr:colOff>
      <xdr:row>44</xdr:row>
      <xdr:rowOff>190500</xdr:rowOff>
    </xdr:to>
    <xdr:sp macro="" textlink="">
      <xdr:nvSpPr>
        <xdr:cNvPr id="46" name="AutoShape 9">
          <a:extLst>
            <a:ext uri="{FF2B5EF4-FFF2-40B4-BE49-F238E27FC236}">
              <a16:creationId xmlns:a16="http://schemas.microsoft.com/office/drawing/2014/main" id="{00000000-0008-0000-0300-00002E000000}"/>
            </a:ext>
          </a:extLst>
        </xdr:cNvPr>
        <xdr:cNvSpPr>
          <a:spLocks noChangeArrowheads="1"/>
        </xdr:cNvSpPr>
      </xdr:nvSpPr>
      <xdr:spPr bwMode="auto">
        <a:xfrm rot="5400000">
          <a:off x="4829175" y="108680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45</xdr:row>
      <xdr:rowOff>0</xdr:rowOff>
    </xdr:from>
    <xdr:to>
      <xdr:col>6</xdr:col>
      <xdr:colOff>95250</xdr:colOff>
      <xdr:row>45</xdr:row>
      <xdr:rowOff>190500</xdr:rowOff>
    </xdr:to>
    <xdr:sp macro="" textlink="">
      <xdr:nvSpPr>
        <xdr:cNvPr id="47" name="AutoShape 10">
          <a:extLst>
            <a:ext uri="{FF2B5EF4-FFF2-40B4-BE49-F238E27FC236}">
              <a16:creationId xmlns:a16="http://schemas.microsoft.com/office/drawing/2014/main" id="{00000000-0008-0000-0300-00002F000000}"/>
            </a:ext>
          </a:extLst>
        </xdr:cNvPr>
        <xdr:cNvSpPr>
          <a:spLocks noChangeArrowheads="1"/>
        </xdr:cNvSpPr>
      </xdr:nvSpPr>
      <xdr:spPr bwMode="auto">
        <a:xfrm rot="5400000">
          <a:off x="4829175" y="110299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190500</xdr:rowOff>
    </xdr:to>
    <xdr:sp macro="" textlink="">
      <xdr:nvSpPr>
        <xdr:cNvPr id="48" name="AutoShape 12">
          <a:extLst>
            <a:ext uri="{FF2B5EF4-FFF2-40B4-BE49-F238E27FC236}">
              <a16:creationId xmlns:a16="http://schemas.microsoft.com/office/drawing/2014/main" id="{00000000-0008-0000-0300-000030000000}"/>
            </a:ext>
          </a:extLst>
        </xdr:cNvPr>
        <xdr:cNvSpPr>
          <a:spLocks noChangeArrowheads="1"/>
        </xdr:cNvSpPr>
      </xdr:nvSpPr>
      <xdr:spPr bwMode="auto">
        <a:xfrm rot="5400000">
          <a:off x="4829175" y="111918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55</xdr:row>
      <xdr:rowOff>0</xdr:rowOff>
    </xdr:from>
    <xdr:to>
      <xdr:col>5</xdr:col>
      <xdr:colOff>95250</xdr:colOff>
      <xdr:row>55</xdr:row>
      <xdr:rowOff>190500</xdr:rowOff>
    </xdr:to>
    <xdr:sp macro="" textlink="">
      <xdr:nvSpPr>
        <xdr:cNvPr id="52" name="AutoShape 9">
          <a:extLst>
            <a:ext uri="{FF2B5EF4-FFF2-40B4-BE49-F238E27FC236}">
              <a16:creationId xmlns:a16="http://schemas.microsoft.com/office/drawing/2014/main" id="{00000000-0008-0000-0300-000034000000}"/>
            </a:ext>
          </a:extLst>
        </xdr:cNvPr>
        <xdr:cNvSpPr>
          <a:spLocks noChangeArrowheads="1"/>
        </xdr:cNvSpPr>
      </xdr:nvSpPr>
      <xdr:spPr bwMode="auto">
        <a:xfrm rot="5400000">
          <a:off x="4824413" y="10872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55</xdr:row>
      <xdr:rowOff>0</xdr:rowOff>
    </xdr:from>
    <xdr:to>
      <xdr:col>6</xdr:col>
      <xdr:colOff>95250</xdr:colOff>
      <xdr:row>55</xdr:row>
      <xdr:rowOff>190500</xdr:rowOff>
    </xdr:to>
    <xdr:sp macro="" textlink="">
      <xdr:nvSpPr>
        <xdr:cNvPr id="56" name="AutoShape 9">
          <a:extLst>
            <a:ext uri="{FF2B5EF4-FFF2-40B4-BE49-F238E27FC236}">
              <a16:creationId xmlns:a16="http://schemas.microsoft.com/office/drawing/2014/main" id="{00000000-0008-0000-0300-000038000000}"/>
            </a:ext>
          </a:extLst>
        </xdr:cNvPr>
        <xdr:cNvSpPr>
          <a:spLocks noChangeArrowheads="1"/>
        </xdr:cNvSpPr>
      </xdr:nvSpPr>
      <xdr:spPr bwMode="auto">
        <a:xfrm rot="5400000">
          <a:off x="5576888" y="10872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56</xdr:row>
      <xdr:rowOff>0</xdr:rowOff>
    </xdr:from>
    <xdr:to>
      <xdr:col>5</xdr:col>
      <xdr:colOff>95250</xdr:colOff>
      <xdr:row>56</xdr:row>
      <xdr:rowOff>190500</xdr:rowOff>
    </xdr:to>
    <xdr:sp macro="" textlink="">
      <xdr:nvSpPr>
        <xdr:cNvPr id="59" name="AutoShape 9">
          <a:extLst>
            <a:ext uri="{FF2B5EF4-FFF2-40B4-BE49-F238E27FC236}">
              <a16:creationId xmlns:a16="http://schemas.microsoft.com/office/drawing/2014/main" id="{00000000-0008-0000-0300-00003B000000}"/>
            </a:ext>
          </a:extLst>
        </xdr:cNvPr>
        <xdr:cNvSpPr>
          <a:spLocks noChangeArrowheads="1"/>
        </xdr:cNvSpPr>
      </xdr:nvSpPr>
      <xdr:spPr bwMode="auto">
        <a:xfrm rot="5400000">
          <a:off x="4824413"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56</xdr:row>
      <xdr:rowOff>190500</xdr:rowOff>
    </xdr:to>
    <xdr:sp macro="" textlink="">
      <xdr:nvSpPr>
        <xdr:cNvPr id="61" name="AutoShape 9">
          <a:extLst>
            <a:ext uri="{FF2B5EF4-FFF2-40B4-BE49-F238E27FC236}">
              <a16:creationId xmlns:a16="http://schemas.microsoft.com/office/drawing/2014/main" id="{00000000-0008-0000-0300-00003D000000}"/>
            </a:ext>
          </a:extLst>
        </xdr:cNvPr>
        <xdr:cNvSpPr>
          <a:spLocks noChangeArrowheads="1"/>
        </xdr:cNvSpPr>
      </xdr:nvSpPr>
      <xdr:spPr bwMode="auto">
        <a:xfrm rot="5400000">
          <a:off x="5576888"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57</xdr:row>
      <xdr:rowOff>0</xdr:rowOff>
    </xdr:from>
    <xdr:to>
      <xdr:col>5</xdr:col>
      <xdr:colOff>95250</xdr:colOff>
      <xdr:row>57</xdr:row>
      <xdr:rowOff>190500</xdr:rowOff>
    </xdr:to>
    <xdr:sp macro="" textlink="">
      <xdr:nvSpPr>
        <xdr:cNvPr id="63" name="AutoShape 9">
          <a:extLst>
            <a:ext uri="{FF2B5EF4-FFF2-40B4-BE49-F238E27FC236}">
              <a16:creationId xmlns:a16="http://schemas.microsoft.com/office/drawing/2014/main" id="{00000000-0008-0000-0300-00003F000000}"/>
            </a:ext>
          </a:extLst>
        </xdr:cNvPr>
        <xdr:cNvSpPr>
          <a:spLocks noChangeArrowheads="1"/>
        </xdr:cNvSpPr>
      </xdr:nvSpPr>
      <xdr:spPr bwMode="auto">
        <a:xfrm rot="5400000">
          <a:off x="4824413"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57</xdr:row>
      <xdr:rowOff>0</xdr:rowOff>
    </xdr:from>
    <xdr:to>
      <xdr:col>6</xdr:col>
      <xdr:colOff>95250</xdr:colOff>
      <xdr:row>57</xdr:row>
      <xdr:rowOff>190500</xdr:rowOff>
    </xdr:to>
    <xdr:sp macro="" textlink="">
      <xdr:nvSpPr>
        <xdr:cNvPr id="65" name="AutoShape 9">
          <a:extLst>
            <a:ext uri="{FF2B5EF4-FFF2-40B4-BE49-F238E27FC236}">
              <a16:creationId xmlns:a16="http://schemas.microsoft.com/office/drawing/2014/main" id="{00000000-0008-0000-0300-000041000000}"/>
            </a:ext>
          </a:extLst>
        </xdr:cNvPr>
        <xdr:cNvSpPr>
          <a:spLocks noChangeArrowheads="1"/>
        </xdr:cNvSpPr>
      </xdr:nvSpPr>
      <xdr:spPr bwMode="auto">
        <a:xfrm rot="5400000">
          <a:off x="5576888"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58</xdr:row>
      <xdr:rowOff>0</xdr:rowOff>
    </xdr:from>
    <xdr:to>
      <xdr:col>6</xdr:col>
      <xdr:colOff>95250</xdr:colOff>
      <xdr:row>58</xdr:row>
      <xdr:rowOff>0</xdr:rowOff>
    </xdr:to>
    <xdr:sp macro="" textlink="">
      <xdr:nvSpPr>
        <xdr:cNvPr id="66" name="AutoShape 10">
          <a:extLst>
            <a:ext uri="{FF2B5EF4-FFF2-40B4-BE49-F238E27FC236}">
              <a16:creationId xmlns:a16="http://schemas.microsoft.com/office/drawing/2014/main" id="{00000000-0008-0000-0300-000042000000}"/>
            </a:ext>
          </a:extLst>
        </xdr:cNvPr>
        <xdr:cNvSpPr>
          <a:spLocks noChangeArrowheads="1"/>
        </xdr:cNvSpPr>
      </xdr:nvSpPr>
      <xdr:spPr bwMode="auto">
        <a:xfrm rot="5400000">
          <a:off x="5662613" y="123205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9526</xdr:colOff>
      <xdr:row>50</xdr:row>
      <xdr:rowOff>0</xdr:rowOff>
    </xdr:from>
    <xdr:to>
      <xdr:col>5</xdr:col>
      <xdr:colOff>76200</xdr:colOff>
      <xdr:row>50</xdr:row>
      <xdr:rowOff>257178</xdr:rowOff>
    </xdr:to>
    <xdr:sp macro="" textlink="">
      <xdr:nvSpPr>
        <xdr:cNvPr id="73" name="AutoShape 9">
          <a:extLst>
            <a:ext uri="{FF2B5EF4-FFF2-40B4-BE49-F238E27FC236}">
              <a16:creationId xmlns:a16="http://schemas.microsoft.com/office/drawing/2014/main" id="{00000000-0008-0000-0300-000049000000}"/>
            </a:ext>
          </a:extLst>
        </xdr:cNvPr>
        <xdr:cNvSpPr>
          <a:spLocks noChangeArrowheads="1"/>
        </xdr:cNvSpPr>
      </xdr:nvSpPr>
      <xdr:spPr bwMode="auto">
        <a:xfrm rot="5400000">
          <a:off x="5114924" y="11449052"/>
          <a:ext cx="257178" cy="66674"/>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51</xdr:row>
      <xdr:rowOff>0</xdr:rowOff>
    </xdr:from>
    <xdr:to>
      <xdr:col>5</xdr:col>
      <xdr:colOff>95250</xdr:colOff>
      <xdr:row>51</xdr:row>
      <xdr:rowOff>190500</xdr:rowOff>
    </xdr:to>
    <xdr:sp macro="" textlink="">
      <xdr:nvSpPr>
        <xdr:cNvPr id="74" name="AutoShape 10">
          <a:extLst>
            <a:ext uri="{FF2B5EF4-FFF2-40B4-BE49-F238E27FC236}">
              <a16:creationId xmlns:a16="http://schemas.microsoft.com/office/drawing/2014/main" id="{00000000-0008-0000-0300-00004A000000}"/>
            </a:ext>
          </a:extLst>
        </xdr:cNvPr>
        <xdr:cNvSpPr>
          <a:spLocks noChangeArrowheads="1"/>
        </xdr:cNvSpPr>
      </xdr:nvSpPr>
      <xdr:spPr bwMode="auto">
        <a:xfrm rot="5400000">
          <a:off x="4829175" y="8315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37</xdr:row>
      <xdr:rowOff>0</xdr:rowOff>
    </xdr:from>
    <xdr:to>
      <xdr:col>5</xdr:col>
      <xdr:colOff>95250</xdr:colOff>
      <xdr:row>37</xdr:row>
      <xdr:rowOff>190500</xdr:rowOff>
    </xdr:to>
    <xdr:sp macro="" textlink="">
      <xdr:nvSpPr>
        <xdr:cNvPr id="49" name="AutoShape 9">
          <a:extLst>
            <a:ext uri="{FF2B5EF4-FFF2-40B4-BE49-F238E27FC236}">
              <a16:creationId xmlns:a16="http://schemas.microsoft.com/office/drawing/2014/main" id="{38279161-AB12-451F-97FF-4C74BE8EB1DD}"/>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50" name="AutoShape 9">
          <a:extLst>
            <a:ext uri="{FF2B5EF4-FFF2-40B4-BE49-F238E27FC236}">
              <a16:creationId xmlns:a16="http://schemas.microsoft.com/office/drawing/2014/main" id="{47DD470A-7BF4-45ED-84BD-A3FE2560FE93}"/>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39</xdr:row>
      <xdr:rowOff>0</xdr:rowOff>
    </xdr:from>
    <xdr:to>
      <xdr:col>5</xdr:col>
      <xdr:colOff>95250</xdr:colOff>
      <xdr:row>39</xdr:row>
      <xdr:rowOff>190500</xdr:rowOff>
    </xdr:to>
    <xdr:sp macro="" textlink="">
      <xdr:nvSpPr>
        <xdr:cNvPr id="51" name="AutoShape 9">
          <a:extLst>
            <a:ext uri="{FF2B5EF4-FFF2-40B4-BE49-F238E27FC236}">
              <a16:creationId xmlns:a16="http://schemas.microsoft.com/office/drawing/2014/main" id="{1A71BAC2-8F47-46AA-8A5A-1FF1371AD964}"/>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9525</xdr:rowOff>
    </xdr:from>
    <xdr:to>
      <xdr:col>5</xdr:col>
      <xdr:colOff>85725</xdr:colOff>
      <xdr:row>4</xdr:row>
      <xdr:rowOff>0</xdr:rowOff>
    </xdr:to>
    <xdr:sp macro="" textlink="">
      <xdr:nvSpPr>
        <xdr:cNvPr id="66929" name="AutoShape 2">
          <a:extLst>
            <a:ext uri="{FF2B5EF4-FFF2-40B4-BE49-F238E27FC236}">
              <a16:creationId xmlns:a16="http://schemas.microsoft.com/office/drawing/2014/main" id="{00000000-0008-0000-0400-000071050100}"/>
            </a:ext>
          </a:extLst>
        </xdr:cNvPr>
        <xdr:cNvSpPr>
          <a:spLocks noChangeArrowheads="1"/>
        </xdr:cNvSpPr>
      </xdr:nvSpPr>
      <xdr:spPr bwMode="auto">
        <a:xfrm rot="5400000">
          <a:off x="4205288" y="7286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xdr:row>
      <xdr:rowOff>0</xdr:rowOff>
    </xdr:from>
    <xdr:to>
      <xdr:col>5</xdr:col>
      <xdr:colOff>0</xdr:colOff>
      <xdr:row>2</xdr:row>
      <xdr:rowOff>190500</xdr:rowOff>
    </xdr:to>
    <xdr:sp macro="" textlink="">
      <xdr:nvSpPr>
        <xdr:cNvPr id="66930" name="AutoShape 4">
          <a:extLst>
            <a:ext uri="{FF2B5EF4-FFF2-40B4-BE49-F238E27FC236}">
              <a16:creationId xmlns:a16="http://schemas.microsoft.com/office/drawing/2014/main" id="{00000000-0008-0000-0400-000072050100}"/>
            </a:ext>
          </a:extLst>
        </xdr:cNvPr>
        <xdr:cNvSpPr>
          <a:spLocks noChangeArrowheads="1"/>
        </xdr:cNvSpPr>
      </xdr:nvSpPr>
      <xdr:spPr bwMode="auto">
        <a:xfrm rot="5400000">
          <a:off x="4176712"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0</xdr:rowOff>
    </xdr:from>
    <xdr:to>
      <xdr:col>5</xdr:col>
      <xdr:colOff>0</xdr:colOff>
      <xdr:row>3</xdr:row>
      <xdr:rowOff>190500</xdr:rowOff>
    </xdr:to>
    <xdr:sp macro="" textlink="">
      <xdr:nvSpPr>
        <xdr:cNvPr id="66931" name="AutoShape 5">
          <a:extLst>
            <a:ext uri="{FF2B5EF4-FFF2-40B4-BE49-F238E27FC236}">
              <a16:creationId xmlns:a16="http://schemas.microsoft.com/office/drawing/2014/main" id="{00000000-0008-0000-0400-000073050100}"/>
            </a:ext>
          </a:extLst>
        </xdr:cNvPr>
        <xdr:cNvSpPr>
          <a:spLocks noChangeArrowheads="1"/>
        </xdr:cNvSpPr>
      </xdr:nvSpPr>
      <xdr:spPr bwMode="auto">
        <a:xfrm rot="5400000">
          <a:off x="4162425" y="762000"/>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0</xdr:rowOff>
    </xdr:from>
    <xdr:to>
      <xdr:col>5</xdr:col>
      <xdr:colOff>85725</xdr:colOff>
      <xdr:row>47</xdr:row>
      <xdr:rowOff>0</xdr:rowOff>
    </xdr:to>
    <xdr:sp macro="" textlink="">
      <xdr:nvSpPr>
        <xdr:cNvPr id="66933" name="AutoShape 8">
          <a:extLst>
            <a:ext uri="{FF2B5EF4-FFF2-40B4-BE49-F238E27FC236}">
              <a16:creationId xmlns:a16="http://schemas.microsoft.com/office/drawing/2014/main" id="{00000000-0008-0000-0400-000075050100}"/>
            </a:ext>
          </a:extLst>
        </xdr:cNvPr>
        <xdr:cNvSpPr>
          <a:spLocks noChangeArrowheads="1"/>
        </xdr:cNvSpPr>
      </xdr:nvSpPr>
      <xdr:spPr bwMode="auto">
        <a:xfrm rot="5400000">
          <a:off x="4300538" y="6691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0</xdr:rowOff>
    </xdr:from>
    <xdr:to>
      <xdr:col>5</xdr:col>
      <xdr:colOff>0</xdr:colOff>
      <xdr:row>47</xdr:row>
      <xdr:rowOff>0</xdr:rowOff>
    </xdr:to>
    <xdr:sp macro="" textlink="">
      <xdr:nvSpPr>
        <xdr:cNvPr id="66934" name="AutoShape 9">
          <a:extLst>
            <a:ext uri="{FF2B5EF4-FFF2-40B4-BE49-F238E27FC236}">
              <a16:creationId xmlns:a16="http://schemas.microsoft.com/office/drawing/2014/main" id="{00000000-0008-0000-0400-000076050100}"/>
            </a:ext>
          </a:extLst>
        </xdr:cNvPr>
        <xdr:cNvSpPr>
          <a:spLocks noChangeArrowheads="1"/>
        </xdr:cNvSpPr>
      </xdr:nvSpPr>
      <xdr:spPr bwMode="auto">
        <a:xfrm rot="5400000">
          <a:off x="4257675" y="6734175"/>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66936" name="AutoShape 14">
          <a:extLst>
            <a:ext uri="{FF2B5EF4-FFF2-40B4-BE49-F238E27FC236}">
              <a16:creationId xmlns:a16="http://schemas.microsoft.com/office/drawing/2014/main" id="{00000000-0008-0000-0400-000078050100}"/>
            </a:ext>
          </a:extLst>
        </xdr:cNvPr>
        <xdr:cNvSpPr>
          <a:spLocks noChangeArrowheads="1"/>
        </xdr:cNvSpPr>
      </xdr:nvSpPr>
      <xdr:spPr bwMode="auto">
        <a:xfrm rot="5400000">
          <a:off x="4224338" y="28527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16</xdr:row>
      <xdr:rowOff>9525</xdr:rowOff>
    </xdr:from>
    <xdr:to>
      <xdr:col>5</xdr:col>
      <xdr:colOff>85725</xdr:colOff>
      <xdr:row>17</xdr:row>
      <xdr:rowOff>0</xdr:rowOff>
    </xdr:to>
    <xdr:sp macro="" textlink="">
      <xdr:nvSpPr>
        <xdr:cNvPr id="66937" name="AutoShape 15">
          <a:extLst>
            <a:ext uri="{FF2B5EF4-FFF2-40B4-BE49-F238E27FC236}">
              <a16:creationId xmlns:a16="http://schemas.microsoft.com/office/drawing/2014/main" id="{00000000-0008-0000-0400-000079050100}"/>
            </a:ext>
          </a:extLst>
        </xdr:cNvPr>
        <xdr:cNvSpPr>
          <a:spLocks noChangeArrowheads="1"/>
        </xdr:cNvSpPr>
      </xdr:nvSpPr>
      <xdr:spPr bwMode="auto">
        <a:xfrm rot="5400000">
          <a:off x="4205288" y="17287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9525</xdr:rowOff>
    </xdr:from>
    <xdr:to>
      <xdr:col>5</xdr:col>
      <xdr:colOff>85725</xdr:colOff>
      <xdr:row>18</xdr:row>
      <xdr:rowOff>0</xdr:rowOff>
    </xdr:to>
    <xdr:sp macro="" textlink="">
      <xdr:nvSpPr>
        <xdr:cNvPr id="66938" name="AutoShape 16">
          <a:extLst>
            <a:ext uri="{FF2B5EF4-FFF2-40B4-BE49-F238E27FC236}">
              <a16:creationId xmlns:a16="http://schemas.microsoft.com/office/drawing/2014/main" id="{00000000-0008-0000-0400-00007A050100}"/>
            </a:ext>
          </a:extLst>
        </xdr:cNvPr>
        <xdr:cNvSpPr>
          <a:spLocks noChangeArrowheads="1"/>
        </xdr:cNvSpPr>
      </xdr:nvSpPr>
      <xdr:spPr bwMode="auto">
        <a:xfrm rot="5400000">
          <a:off x="4205288" y="19288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66939" name="AutoShape 17">
          <a:extLst>
            <a:ext uri="{FF2B5EF4-FFF2-40B4-BE49-F238E27FC236}">
              <a16:creationId xmlns:a16="http://schemas.microsoft.com/office/drawing/2014/main" id="{00000000-0008-0000-0400-00007B050100}"/>
            </a:ext>
          </a:extLst>
        </xdr:cNvPr>
        <xdr:cNvSpPr>
          <a:spLocks noChangeArrowheads="1"/>
        </xdr:cNvSpPr>
      </xdr:nvSpPr>
      <xdr:spPr bwMode="auto">
        <a:xfrm rot="5400000">
          <a:off x="4205288" y="47386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66940" name="AutoShape 18">
          <a:extLst>
            <a:ext uri="{FF2B5EF4-FFF2-40B4-BE49-F238E27FC236}">
              <a16:creationId xmlns:a16="http://schemas.microsoft.com/office/drawing/2014/main" id="{00000000-0008-0000-0400-00007C050100}"/>
            </a:ext>
          </a:extLst>
        </xdr:cNvPr>
        <xdr:cNvSpPr>
          <a:spLocks noChangeArrowheads="1"/>
        </xdr:cNvSpPr>
      </xdr:nvSpPr>
      <xdr:spPr bwMode="auto">
        <a:xfrm rot="5400000">
          <a:off x="4205288" y="4938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66941" name="AutoShape 19">
          <a:extLst>
            <a:ext uri="{FF2B5EF4-FFF2-40B4-BE49-F238E27FC236}">
              <a16:creationId xmlns:a16="http://schemas.microsoft.com/office/drawing/2014/main" id="{00000000-0008-0000-0400-00007D050100}"/>
            </a:ext>
          </a:extLst>
        </xdr:cNvPr>
        <xdr:cNvSpPr>
          <a:spLocks noChangeArrowheads="1"/>
        </xdr:cNvSpPr>
      </xdr:nvSpPr>
      <xdr:spPr bwMode="auto">
        <a:xfrm rot="5400000">
          <a:off x="4219575" y="26860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66942" name="AutoShape 21">
          <a:extLst>
            <a:ext uri="{FF2B5EF4-FFF2-40B4-BE49-F238E27FC236}">
              <a16:creationId xmlns:a16="http://schemas.microsoft.com/office/drawing/2014/main" id="{00000000-0008-0000-0400-00007E050100}"/>
            </a:ext>
          </a:extLst>
        </xdr:cNvPr>
        <xdr:cNvSpPr>
          <a:spLocks noChangeArrowheads="1"/>
        </xdr:cNvSpPr>
      </xdr:nvSpPr>
      <xdr:spPr bwMode="auto">
        <a:xfrm rot="5400000">
          <a:off x="4205288" y="51387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66943" name="AutoShape 22">
          <a:extLst>
            <a:ext uri="{FF2B5EF4-FFF2-40B4-BE49-F238E27FC236}">
              <a16:creationId xmlns:a16="http://schemas.microsoft.com/office/drawing/2014/main" id="{00000000-0008-0000-0400-00007F050100}"/>
            </a:ext>
          </a:extLst>
        </xdr:cNvPr>
        <xdr:cNvSpPr>
          <a:spLocks noChangeArrowheads="1"/>
        </xdr:cNvSpPr>
      </xdr:nvSpPr>
      <xdr:spPr bwMode="auto">
        <a:xfrm rot="5400000">
          <a:off x="4224338" y="5605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66944" name="AutoShape 23">
          <a:extLst>
            <a:ext uri="{FF2B5EF4-FFF2-40B4-BE49-F238E27FC236}">
              <a16:creationId xmlns:a16="http://schemas.microsoft.com/office/drawing/2014/main" id="{00000000-0008-0000-0400-000080050100}"/>
            </a:ext>
          </a:extLst>
        </xdr:cNvPr>
        <xdr:cNvSpPr>
          <a:spLocks noChangeArrowheads="1"/>
        </xdr:cNvSpPr>
      </xdr:nvSpPr>
      <xdr:spPr bwMode="auto">
        <a:xfrm rot="5400000">
          <a:off x="4205288" y="5786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66945" name="AutoShape 24">
          <a:extLst>
            <a:ext uri="{FF2B5EF4-FFF2-40B4-BE49-F238E27FC236}">
              <a16:creationId xmlns:a16="http://schemas.microsoft.com/office/drawing/2014/main" id="{00000000-0008-0000-0400-000081050100}"/>
            </a:ext>
          </a:extLst>
        </xdr:cNvPr>
        <xdr:cNvSpPr>
          <a:spLocks noChangeArrowheads="1"/>
        </xdr:cNvSpPr>
      </xdr:nvSpPr>
      <xdr:spPr bwMode="auto">
        <a:xfrm rot="5400000">
          <a:off x="4205288" y="59864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66946" name="AutoShape 25">
          <a:extLst>
            <a:ext uri="{FF2B5EF4-FFF2-40B4-BE49-F238E27FC236}">
              <a16:creationId xmlns:a16="http://schemas.microsoft.com/office/drawing/2014/main" id="{00000000-0008-0000-0400-000082050100}"/>
            </a:ext>
          </a:extLst>
        </xdr:cNvPr>
        <xdr:cNvSpPr>
          <a:spLocks noChangeArrowheads="1"/>
        </xdr:cNvSpPr>
      </xdr:nvSpPr>
      <xdr:spPr bwMode="auto">
        <a:xfrm rot="5400000">
          <a:off x="4205288" y="61864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66947" name="AutoShape 31">
          <a:extLst>
            <a:ext uri="{FF2B5EF4-FFF2-40B4-BE49-F238E27FC236}">
              <a16:creationId xmlns:a16="http://schemas.microsoft.com/office/drawing/2014/main" id="{00000000-0008-0000-0400-000083050100}"/>
            </a:ext>
          </a:extLst>
        </xdr:cNvPr>
        <xdr:cNvSpPr>
          <a:spLocks noChangeArrowheads="1"/>
        </xdr:cNvSpPr>
      </xdr:nvSpPr>
      <xdr:spPr bwMode="auto">
        <a:xfrm rot="5400000">
          <a:off x="4200525" y="6591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66948" name="AutoShape 32">
          <a:extLst>
            <a:ext uri="{FF2B5EF4-FFF2-40B4-BE49-F238E27FC236}">
              <a16:creationId xmlns:a16="http://schemas.microsoft.com/office/drawing/2014/main" id="{00000000-0008-0000-0400-000084050100}"/>
            </a:ext>
          </a:extLst>
        </xdr:cNvPr>
        <xdr:cNvSpPr>
          <a:spLocks noChangeArrowheads="1"/>
        </xdr:cNvSpPr>
      </xdr:nvSpPr>
      <xdr:spPr bwMode="auto">
        <a:xfrm rot="5400000">
          <a:off x="4205288" y="3033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xdr:row>
      <xdr:rowOff>9525</xdr:rowOff>
    </xdr:from>
    <xdr:to>
      <xdr:col>5</xdr:col>
      <xdr:colOff>85725</xdr:colOff>
      <xdr:row>3</xdr:row>
      <xdr:rowOff>0</xdr:rowOff>
    </xdr:to>
    <xdr:sp macro="" textlink="">
      <xdr:nvSpPr>
        <xdr:cNvPr id="66949" name="AutoShape 33">
          <a:extLst>
            <a:ext uri="{FF2B5EF4-FFF2-40B4-BE49-F238E27FC236}">
              <a16:creationId xmlns:a16="http://schemas.microsoft.com/office/drawing/2014/main" id="{00000000-0008-0000-0400-000085050100}"/>
            </a:ext>
          </a:extLst>
        </xdr:cNvPr>
        <xdr:cNvSpPr>
          <a:spLocks noChangeArrowheads="1"/>
        </xdr:cNvSpPr>
      </xdr:nvSpPr>
      <xdr:spPr bwMode="auto">
        <a:xfrm rot="5400000">
          <a:off x="4224338"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47</xdr:row>
      <xdr:rowOff>0</xdr:rowOff>
    </xdr:from>
    <xdr:to>
      <xdr:col>6</xdr:col>
      <xdr:colOff>85725</xdr:colOff>
      <xdr:row>47</xdr:row>
      <xdr:rowOff>190500</xdr:rowOff>
    </xdr:to>
    <xdr:sp macro="" textlink="">
      <xdr:nvSpPr>
        <xdr:cNvPr id="66950" name="AutoShape 34">
          <a:extLst>
            <a:ext uri="{FF2B5EF4-FFF2-40B4-BE49-F238E27FC236}">
              <a16:creationId xmlns:a16="http://schemas.microsoft.com/office/drawing/2014/main" id="{00000000-0008-0000-0400-000086050100}"/>
            </a:ext>
          </a:extLst>
        </xdr:cNvPr>
        <xdr:cNvSpPr>
          <a:spLocks noChangeArrowheads="1"/>
        </xdr:cNvSpPr>
      </xdr:nvSpPr>
      <xdr:spPr bwMode="auto">
        <a:xfrm rot="5400000">
          <a:off x="5081588" y="67865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66952" name="AutoShape 22">
          <a:extLst>
            <a:ext uri="{FF2B5EF4-FFF2-40B4-BE49-F238E27FC236}">
              <a16:creationId xmlns:a16="http://schemas.microsoft.com/office/drawing/2014/main" id="{00000000-0008-0000-0400-000088050100}"/>
            </a:ext>
          </a:extLst>
        </xdr:cNvPr>
        <xdr:cNvSpPr>
          <a:spLocks noChangeArrowheads="1"/>
        </xdr:cNvSpPr>
      </xdr:nvSpPr>
      <xdr:spPr bwMode="auto">
        <a:xfrm rot="5400000">
          <a:off x="4205288" y="3938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66953" name="AutoShape 23">
          <a:extLst>
            <a:ext uri="{FF2B5EF4-FFF2-40B4-BE49-F238E27FC236}">
              <a16:creationId xmlns:a16="http://schemas.microsoft.com/office/drawing/2014/main" id="{00000000-0008-0000-0400-000089050100}"/>
            </a:ext>
          </a:extLst>
        </xdr:cNvPr>
        <xdr:cNvSpPr>
          <a:spLocks noChangeArrowheads="1"/>
        </xdr:cNvSpPr>
      </xdr:nvSpPr>
      <xdr:spPr bwMode="auto">
        <a:xfrm rot="5400000">
          <a:off x="4205288" y="41386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66954" name="AutoShape 24">
          <a:extLst>
            <a:ext uri="{FF2B5EF4-FFF2-40B4-BE49-F238E27FC236}">
              <a16:creationId xmlns:a16="http://schemas.microsoft.com/office/drawing/2014/main" id="{00000000-0008-0000-0400-00008A050100}"/>
            </a:ext>
          </a:extLst>
        </xdr:cNvPr>
        <xdr:cNvSpPr>
          <a:spLocks noChangeArrowheads="1"/>
        </xdr:cNvSpPr>
      </xdr:nvSpPr>
      <xdr:spPr bwMode="auto">
        <a:xfrm rot="5400000">
          <a:off x="4205288" y="43386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66955" name="AutoShape 25">
          <a:extLst>
            <a:ext uri="{FF2B5EF4-FFF2-40B4-BE49-F238E27FC236}">
              <a16:creationId xmlns:a16="http://schemas.microsoft.com/office/drawing/2014/main" id="{00000000-0008-0000-0400-00008B050100}"/>
            </a:ext>
          </a:extLst>
        </xdr:cNvPr>
        <xdr:cNvSpPr>
          <a:spLocks noChangeArrowheads="1"/>
        </xdr:cNvSpPr>
      </xdr:nvSpPr>
      <xdr:spPr bwMode="auto">
        <a:xfrm rot="5400000">
          <a:off x="4205288" y="45386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66956" name="AutoShape 13">
          <a:extLst>
            <a:ext uri="{FF2B5EF4-FFF2-40B4-BE49-F238E27FC236}">
              <a16:creationId xmlns:a16="http://schemas.microsoft.com/office/drawing/2014/main" id="{00000000-0008-0000-0400-00008C050100}"/>
            </a:ext>
          </a:extLst>
        </xdr:cNvPr>
        <xdr:cNvSpPr>
          <a:spLocks noChangeArrowheads="1"/>
        </xdr:cNvSpPr>
      </xdr:nvSpPr>
      <xdr:spPr bwMode="auto">
        <a:xfrm rot="5400000">
          <a:off x="4205288" y="1528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18</xdr:row>
      <xdr:rowOff>9525</xdr:rowOff>
    </xdr:from>
    <xdr:to>
      <xdr:col>5</xdr:col>
      <xdr:colOff>85725</xdr:colOff>
      <xdr:row>19</xdr:row>
      <xdr:rowOff>0</xdr:rowOff>
    </xdr:to>
    <xdr:sp macro="" textlink="">
      <xdr:nvSpPr>
        <xdr:cNvPr id="66957" name="AutoShape 17">
          <a:extLst>
            <a:ext uri="{FF2B5EF4-FFF2-40B4-BE49-F238E27FC236}">
              <a16:creationId xmlns:a16="http://schemas.microsoft.com/office/drawing/2014/main" id="{00000000-0008-0000-0400-00008D050100}"/>
            </a:ext>
          </a:extLst>
        </xdr:cNvPr>
        <xdr:cNvSpPr>
          <a:spLocks noChangeArrowheads="1"/>
        </xdr:cNvSpPr>
      </xdr:nvSpPr>
      <xdr:spPr bwMode="auto">
        <a:xfrm rot="5400000">
          <a:off x="4205288" y="2128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66958" name="AutoShape 19">
          <a:extLst>
            <a:ext uri="{FF2B5EF4-FFF2-40B4-BE49-F238E27FC236}">
              <a16:creationId xmlns:a16="http://schemas.microsoft.com/office/drawing/2014/main" id="{00000000-0008-0000-0400-00008E050100}"/>
            </a:ext>
          </a:extLst>
        </xdr:cNvPr>
        <xdr:cNvSpPr>
          <a:spLocks noChangeArrowheads="1"/>
        </xdr:cNvSpPr>
      </xdr:nvSpPr>
      <xdr:spPr bwMode="auto">
        <a:xfrm rot="5400000">
          <a:off x="4205288" y="3433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32" name="AutoShape 19">
          <a:extLst>
            <a:ext uri="{FF2B5EF4-FFF2-40B4-BE49-F238E27FC236}">
              <a16:creationId xmlns:a16="http://schemas.microsoft.com/office/drawing/2014/main" id="{00000000-0008-0000-0400-000020000000}"/>
            </a:ext>
          </a:extLst>
        </xdr:cNvPr>
        <xdr:cNvSpPr>
          <a:spLocks noChangeArrowheads="1"/>
        </xdr:cNvSpPr>
      </xdr:nvSpPr>
      <xdr:spPr bwMode="auto">
        <a:xfrm rot="5400000">
          <a:off x="4200525" y="28575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33" name="AutoShape 14">
          <a:extLst>
            <a:ext uri="{FF2B5EF4-FFF2-40B4-BE49-F238E27FC236}">
              <a16:creationId xmlns:a16="http://schemas.microsoft.com/office/drawing/2014/main" id="{00000000-0008-0000-0400-000021000000}"/>
            </a:ext>
          </a:extLst>
        </xdr:cNvPr>
        <xdr:cNvSpPr>
          <a:spLocks noChangeArrowheads="1"/>
        </xdr:cNvSpPr>
      </xdr:nvSpPr>
      <xdr:spPr bwMode="auto">
        <a:xfrm rot="5400000">
          <a:off x="4200525" y="30670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34" name="AutoShape 19">
          <a:extLst>
            <a:ext uri="{FF2B5EF4-FFF2-40B4-BE49-F238E27FC236}">
              <a16:creationId xmlns:a16="http://schemas.microsoft.com/office/drawing/2014/main" id="{00000000-0008-0000-0400-000022000000}"/>
            </a:ext>
          </a:extLst>
        </xdr:cNvPr>
        <xdr:cNvSpPr>
          <a:spLocks noChangeArrowheads="1"/>
        </xdr:cNvSpPr>
      </xdr:nvSpPr>
      <xdr:spPr bwMode="auto">
        <a:xfrm rot="5400000">
          <a:off x="4200525" y="30670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35" name="AutoShape 18">
          <a:extLst>
            <a:ext uri="{FF2B5EF4-FFF2-40B4-BE49-F238E27FC236}">
              <a16:creationId xmlns:a16="http://schemas.microsoft.com/office/drawing/2014/main" id="{00000000-0008-0000-0400-000023000000}"/>
            </a:ext>
          </a:extLst>
        </xdr:cNvPr>
        <xdr:cNvSpPr>
          <a:spLocks noChangeArrowheads="1"/>
        </xdr:cNvSpPr>
      </xdr:nvSpPr>
      <xdr:spPr bwMode="auto">
        <a:xfrm rot="5400000">
          <a:off x="4214813" y="51673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36" name="AutoShape 18">
          <a:extLst>
            <a:ext uri="{FF2B5EF4-FFF2-40B4-BE49-F238E27FC236}">
              <a16:creationId xmlns:a16="http://schemas.microsoft.com/office/drawing/2014/main" id="{00000000-0008-0000-0400-000024000000}"/>
            </a:ext>
          </a:extLst>
        </xdr:cNvPr>
        <xdr:cNvSpPr>
          <a:spLocks noChangeArrowheads="1"/>
        </xdr:cNvSpPr>
      </xdr:nvSpPr>
      <xdr:spPr bwMode="auto">
        <a:xfrm rot="5400000">
          <a:off x="4214813" y="51673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37" name="AutoShape 22">
          <a:extLst>
            <a:ext uri="{FF2B5EF4-FFF2-40B4-BE49-F238E27FC236}">
              <a16:creationId xmlns:a16="http://schemas.microsoft.com/office/drawing/2014/main" id="{00000000-0008-0000-0400-000025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38" name="AutoShape 18">
          <a:extLst>
            <a:ext uri="{FF2B5EF4-FFF2-40B4-BE49-F238E27FC236}">
              <a16:creationId xmlns:a16="http://schemas.microsoft.com/office/drawing/2014/main" id="{00000000-0008-0000-0400-000026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39" name="AutoShape 22">
          <a:extLst>
            <a:ext uri="{FF2B5EF4-FFF2-40B4-BE49-F238E27FC236}">
              <a16:creationId xmlns:a16="http://schemas.microsoft.com/office/drawing/2014/main" id="{00000000-0008-0000-0400-000027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40" name="AutoShape 18">
          <a:extLst>
            <a:ext uri="{FF2B5EF4-FFF2-40B4-BE49-F238E27FC236}">
              <a16:creationId xmlns:a16="http://schemas.microsoft.com/office/drawing/2014/main" id="{00000000-0008-0000-0400-000028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41" name="AutoShape 22">
          <a:extLst>
            <a:ext uri="{FF2B5EF4-FFF2-40B4-BE49-F238E27FC236}">
              <a16:creationId xmlns:a16="http://schemas.microsoft.com/office/drawing/2014/main" id="{00000000-0008-0000-0400-000029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42" name="AutoShape 18">
          <a:extLst>
            <a:ext uri="{FF2B5EF4-FFF2-40B4-BE49-F238E27FC236}">
              <a16:creationId xmlns:a16="http://schemas.microsoft.com/office/drawing/2014/main" id="{00000000-0008-0000-0400-00002A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43" name="AutoShape 32">
          <a:extLst>
            <a:ext uri="{FF2B5EF4-FFF2-40B4-BE49-F238E27FC236}">
              <a16:creationId xmlns:a16="http://schemas.microsoft.com/office/drawing/2014/main" id="{00000000-0008-0000-0400-00002B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44" name="AutoShape 14">
          <a:extLst>
            <a:ext uri="{FF2B5EF4-FFF2-40B4-BE49-F238E27FC236}">
              <a16:creationId xmlns:a16="http://schemas.microsoft.com/office/drawing/2014/main" id="{00000000-0008-0000-0400-00002C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45" name="AutoShape 19">
          <a:extLst>
            <a:ext uri="{FF2B5EF4-FFF2-40B4-BE49-F238E27FC236}">
              <a16:creationId xmlns:a16="http://schemas.microsoft.com/office/drawing/2014/main" id="{00000000-0008-0000-0400-00002D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46" name="AutoShape 32">
          <a:extLst>
            <a:ext uri="{FF2B5EF4-FFF2-40B4-BE49-F238E27FC236}">
              <a16:creationId xmlns:a16="http://schemas.microsoft.com/office/drawing/2014/main" id="{00000000-0008-0000-0400-00002E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47" name="AutoShape 14">
          <a:extLst>
            <a:ext uri="{FF2B5EF4-FFF2-40B4-BE49-F238E27FC236}">
              <a16:creationId xmlns:a16="http://schemas.microsoft.com/office/drawing/2014/main" id="{00000000-0008-0000-0400-00002F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48" name="AutoShape 19">
          <a:extLst>
            <a:ext uri="{FF2B5EF4-FFF2-40B4-BE49-F238E27FC236}">
              <a16:creationId xmlns:a16="http://schemas.microsoft.com/office/drawing/2014/main" id="{00000000-0008-0000-0400-000030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49" name="AutoShape 22">
          <a:extLst>
            <a:ext uri="{FF2B5EF4-FFF2-40B4-BE49-F238E27FC236}">
              <a16:creationId xmlns:a16="http://schemas.microsoft.com/office/drawing/2014/main" id="{00000000-0008-0000-0400-000031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50" name="AutoShape 32">
          <a:extLst>
            <a:ext uri="{FF2B5EF4-FFF2-40B4-BE49-F238E27FC236}">
              <a16:creationId xmlns:a16="http://schemas.microsoft.com/office/drawing/2014/main" id="{00000000-0008-0000-0400-000032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51" name="AutoShape 14">
          <a:extLst>
            <a:ext uri="{FF2B5EF4-FFF2-40B4-BE49-F238E27FC236}">
              <a16:creationId xmlns:a16="http://schemas.microsoft.com/office/drawing/2014/main" id="{00000000-0008-0000-0400-000033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52" name="AutoShape 19">
          <a:extLst>
            <a:ext uri="{FF2B5EF4-FFF2-40B4-BE49-F238E27FC236}">
              <a16:creationId xmlns:a16="http://schemas.microsoft.com/office/drawing/2014/main" id="{00000000-0008-0000-0400-000034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3" name="AutoShape 22">
          <a:extLst>
            <a:ext uri="{FF2B5EF4-FFF2-40B4-BE49-F238E27FC236}">
              <a16:creationId xmlns:a16="http://schemas.microsoft.com/office/drawing/2014/main" id="{00000000-0008-0000-0400-000035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4" name="AutoShape 32">
          <a:extLst>
            <a:ext uri="{FF2B5EF4-FFF2-40B4-BE49-F238E27FC236}">
              <a16:creationId xmlns:a16="http://schemas.microsoft.com/office/drawing/2014/main" id="{00000000-0008-0000-0400-000036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5" name="AutoShape 14">
          <a:extLst>
            <a:ext uri="{FF2B5EF4-FFF2-40B4-BE49-F238E27FC236}">
              <a16:creationId xmlns:a16="http://schemas.microsoft.com/office/drawing/2014/main" id="{00000000-0008-0000-0400-000037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6" name="AutoShape 19">
          <a:extLst>
            <a:ext uri="{FF2B5EF4-FFF2-40B4-BE49-F238E27FC236}">
              <a16:creationId xmlns:a16="http://schemas.microsoft.com/office/drawing/2014/main" id="{00000000-0008-0000-0400-000038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7" name="AutoShape 22">
          <a:extLst>
            <a:ext uri="{FF2B5EF4-FFF2-40B4-BE49-F238E27FC236}">
              <a16:creationId xmlns:a16="http://schemas.microsoft.com/office/drawing/2014/main" id="{00000000-0008-0000-0400-000039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8" name="AutoShape 32">
          <a:extLst>
            <a:ext uri="{FF2B5EF4-FFF2-40B4-BE49-F238E27FC236}">
              <a16:creationId xmlns:a16="http://schemas.microsoft.com/office/drawing/2014/main" id="{00000000-0008-0000-0400-00003A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9" name="AutoShape 14">
          <a:extLst>
            <a:ext uri="{FF2B5EF4-FFF2-40B4-BE49-F238E27FC236}">
              <a16:creationId xmlns:a16="http://schemas.microsoft.com/office/drawing/2014/main" id="{00000000-0008-0000-0400-00003B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60" name="AutoShape 19">
          <a:extLst>
            <a:ext uri="{FF2B5EF4-FFF2-40B4-BE49-F238E27FC236}">
              <a16:creationId xmlns:a16="http://schemas.microsoft.com/office/drawing/2014/main" id="{00000000-0008-0000-0400-00003C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61" name="AutoShape 32">
          <a:extLst>
            <a:ext uri="{FF2B5EF4-FFF2-40B4-BE49-F238E27FC236}">
              <a16:creationId xmlns:a16="http://schemas.microsoft.com/office/drawing/2014/main" id="{00000000-0008-0000-0400-00003D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62" name="AutoShape 14">
          <a:extLst>
            <a:ext uri="{FF2B5EF4-FFF2-40B4-BE49-F238E27FC236}">
              <a16:creationId xmlns:a16="http://schemas.microsoft.com/office/drawing/2014/main" id="{00000000-0008-0000-0400-00003E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63" name="AutoShape 19">
          <a:extLst>
            <a:ext uri="{FF2B5EF4-FFF2-40B4-BE49-F238E27FC236}">
              <a16:creationId xmlns:a16="http://schemas.microsoft.com/office/drawing/2014/main" id="{00000000-0008-0000-0400-00003F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8" name="AutoShape 14">
          <a:extLst>
            <a:ext uri="{FF2B5EF4-FFF2-40B4-BE49-F238E27FC236}">
              <a16:creationId xmlns:a16="http://schemas.microsoft.com/office/drawing/2014/main" id="{00000000-0008-0000-0400-000044000000}"/>
            </a:ext>
          </a:extLst>
        </xdr:cNvPr>
        <xdr:cNvSpPr>
          <a:spLocks noChangeArrowheads="1"/>
        </xdr:cNvSpPr>
      </xdr:nvSpPr>
      <xdr:spPr bwMode="auto">
        <a:xfrm rot="5400000">
          <a:off x="4505325" y="26479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9" name="AutoShape 19">
          <a:extLst>
            <a:ext uri="{FF2B5EF4-FFF2-40B4-BE49-F238E27FC236}">
              <a16:creationId xmlns:a16="http://schemas.microsoft.com/office/drawing/2014/main" id="{00000000-0008-0000-0400-000045000000}"/>
            </a:ext>
          </a:extLst>
        </xdr:cNvPr>
        <xdr:cNvSpPr>
          <a:spLocks noChangeArrowheads="1"/>
        </xdr:cNvSpPr>
      </xdr:nvSpPr>
      <xdr:spPr bwMode="auto">
        <a:xfrm rot="5400000">
          <a:off x="4505325" y="26479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70" name="AutoShape 31">
          <a:extLst>
            <a:ext uri="{FF2B5EF4-FFF2-40B4-BE49-F238E27FC236}">
              <a16:creationId xmlns:a16="http://schemas.microsoft.com/office/drawing/2014/main" id="{00000000-0008-0000-0400-000046000000}"/>
            </a:ext>
          </a:extLst>
        </xdr:cNvPr>
        <xdr:cNvSpPr>
          <a:spLocks noChangeArrowheads="1"/>
        </xdr:cNvSpPr>
      </xdr:nvSpPr>
      <xdr:spPr bwMode="auto">
        <a:xfrm rot="5400000">
          <a:off x="4510088" y="6862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5" name="AutoShape 32">
          <a:extLst>
            <a:ext uri="{FF2B5EF4-FFF2-40B4-BE49-F238E27FC236}">
              <a16:creationId xmlns:a16="http://schemas.microsoft.com/office/drawing/2014/main" id="{00000000-0008-0000-0400-000041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6" name="AutoShape 14">
          <a:extLst>
            <a:ext uri="{FF2B5EF4-FFF2-40B4-BE49-F238E27FC236}">
              <a16:creationId xmlns:a16="http://schemas.microsoft.com/office/drawing/2014/main" id="{00000000-0008-0000-0400-000042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7" name="AutoShape 19">
          <a:extLst>
            <a:ext uri="{FF2B5EF4-FFF2-40B4-BE49-F238E27FC236}">
              <a16:creationId xmlns:a16="http://schemas.microsoft.com/office/drawing/2014/main" id="{00000000-0008-0000-0400-000043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71" name="AutoShape 32">
          <a:extLst>
            <a:ext uri="{FF2B5EF4-FFF2-40B4-BE49-F238E27FC236}">
              <a16:creationId xmlns:a16="http://schemas.microsoft.com/office/drawing/2014/main" id="{00000000-0008-0000-0400-000047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72" name="AutoShape 14">
          <a:extLst>
            <a:ext uri="{FF2B5EF4-FFF2-40B4-BE49-F238E27FC236}">
              <a16:creationId xmlns:a16="http://schemas.microsoft.com/office/drawing/2014/main" id="{00000000-0008-0000-0400-000048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73" name="AutoShape 19">
          <a:extLst>
            <a:ext uri="{FF2B5EF4-FFF2-40B4-BE49-F238E27FC236}">
              <a16:creationId xmlns:a16="http://schemas.microsoft.com/office/drawing/2014/main" id="{00000000-0008-0000-0400-000049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78" name="AutoShape 31">
          <a:extLst>
            <a:ext uri="{FF2B5EF4-FFF2-40B4-BE49-F238E27FC236}">
              <a16:creationId xmlns:a16="http://schemas.microsoft.com/office/drawing/2014/main" id="{00000000-0008-0000-0400-00004E000000}"/>
            </a:ext>
          </a:extLst>
        </xdr:cNvPr>
        <xdr:cNvSpPr>
          <a:spLocks noChangeArrowheads="1"/>
        </xdr:cNvSpPr>
      </xdr:nvSpPr>
      <xdr:spPr bwMode="auto">
        <a:xfrm rot="5400000">
          <a:off x="4510088" y="74818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51</xdr:row>
      <xdr:rowOff>0</xdr:rowOff>
    </xdr:from>
    <xdr:to>
      <xdr:col>6</xdr:col>
      <xdr:colOff>95250</xdr:colOff>
      <xdr:row>52</xdr:row>
      <xdr:rowOff>0</xdr:rowOff>
    </xdr:to>
    <xdr:sp macro="" textlink="">
      <xdr:nvSpPr>
        <xdr:cNvPr id="76" name="AutoShape 21">
          <a:extLst>
            <a:ext uri="{FF2B5EF4-FFF2-40B4-BE49-F238E27FC236}">
              <a16:creationId xmlns:a16="http://schemas.microsoft.com/office/drawing/2014/main" id="{30DA0720-D88B-4935-96E0-6E9307B5EC25}"/>
            </a:ext>
          </a:extLst>
        </xdr:cNvPr>
        <xdr:cNvSpPr>
          <a:spLocks noChangeArrowheads="1"/>
        </xdr:cNvSpPr>
      </xdr:nvSpPr>
      <xdr:spPr bwMode="auto">
        <a:xfrm rot="5400000">
          <a:off x="7253288" y="87010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75" name="AutoShape 2">
          <a:extLst>
            <a:ext uri="{FF2B5EF4-FFF2-40B4-BE49-F238E27FC236}">
              <a16:creationId xmlns:a16="http://schemas.microsoft.com/office/drawing/2014/main" id="{B41799B0-5306-43AA-B3D9-C839AB4810D2}"/>
            </a:ext>
          </a:extLst>
        </xdr:cNvPr>
        <xdr:cNvSpPr>
          <a:spLocks noChangeArrowheads="1"/>
        </xdr:cNvSpPr>
      </xdr:nvSpPr>
      <xdr:spPr bwMode="auto">
        <a:xfrm rot="5400000">
          <a:off x="4833938" y="787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0</xdr:rowOff>
    </xdr:from>
    <xdr:to>
      <xdr:col>5</xdr:col>
      <xdr:colOff>0</xdr:colOff>
      <xdr:row>5</xdr:row>
      <xdr:rowOff>190500</xdr:rowOff>
    </xdr:to>
    <xdr:sp macro="" textlink="">
      <xdr:nvSpPr>
        <xdr:cNvPr id="77" name="AutoShape 5">
          <a:extLst>
            <a:ext uri="{FF2B5EF4-FFF2-40B4-BE49-F238E27FC236}">
              <a16:creationId xmlns:a16="http://schemas.microsoft.com/office/drawing/2014/main" id="{9209F190-F6E1-4CF2-85CF-B3170FC6CDF2}"/>
            </a:ext>
          </a:extLst>
        </xdr:cNvPr>
        <xdr:cNvSpPr>
          <a:spLocks noChangeArrowheads="1"/>
        </xdr:cNvSpPr>
      </xdr:nvSpPr>
      <xdr:spPr bwMode="auto">
        <a:xfrm rot="5400000">
          <a:off x="4802188" y="8096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79" name="AutoShape 2">
          <a:extLst>
            <a:ext uri="{FF2B5EF4-FFF2-40B4-BE49-F238E27FC236}">
              <a16:creationId xmlns:a16="http://schemas.microsoft.com/office/drawing/2014/main" id="{377D6DEA-CB82-4DE7-98F1-5EE7FDED4784}"/>
            </a:ext>
          </a:extLst>
        </xdr:cNvPr>
        <xdr:cNvSpPr>
          <a:spLocks noChangeArrowheads="1"/>
        </xdr:cNvSpPr>
      </xdr:nvSpPr>
      <xdr:spPr bwMode="auto">
        <a:xfrm rot="5400000">
          <a:off x="4833938" y="12319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0</xdr:rowOff>
    </xdr:from>
    <xdr:to>
      <xdr:col>5</xdr:col>
      <xdr:colOff>0</xdr:colOff>
      <xdr:row>4</xdr:row>
      <xdr:rowOff>190500</xdr:rowOff>
    </xdr:to>
    <xdr:sp macro="" textlink="">
      <xdr:nvSpPr>
        <xdr:cNvPr id="80" name="AutoShape 5">
          <a:extLst>
            <a:ext uri="{FF2B5EF4-FFF2-40B4-BE49-F238E27FC236}">
              <a16:creationId xmlns:a16="http://schemas.microsoft.com/office/drawing/2014/main" id="{8ED5E674-FD37-45FC-8FFC-28C7782E5812}"/>
            </a:ext>
          </a:extLst>
        </xdr:cNvPr>
        <xdr:cNvSpPr>
          <a:spLocks noChangeArrowheads="1"/>
        </xdr:cNvSpPr>
      </xdr:nvSpPr>
      <xdr:spPr bwMode="auto">
        <a:xfrm rot="5400000">
          <a:off x="4802188" y="12541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81" name="AutoShape 2">
          <a:extLst>
            <a:ext uri="{FF2B5EF4-FFF2-40B4-BE49-F238E27FC236}">
              <a16:creationId xmlns:a16="http://schemas.microsoft.com/office/drawing/2014/main" id="{EB52E6BE-8F00-491E-A508-DECD5D73BF48}"/>
            </a:ext>
          </a:extLst>
        </xdr:cNvPr>
        <xdr:cNvSpPr>
          <a:spLocks noChangeArrowheads="1"/>
        </xdr:cNvSpPr>
      </xdr:nvSpPr>
      <xdr:spPr bwMode="auto">
        <a:xfrm rot="5400000">
          <a:off x="4833938" y="12319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0</xdr:rowOff>
    </xdr:from>
    <xdr:to>
      <xdr:col>5</xdr:col>
      <xdr:colOff>0</xdr:colOff>
      <xdr:row>6</xdr:row>
      <xdr:rowOff>190500</xdr:rowOff>
    </xdr:to>
    <xdr:sp macro="" textlink="">
      <xdr:nvSpPr>
        <xdr:cNvPr id="82" name="AutoShape 5">
          <a:extLst>
            <a:ext uri="{FF2B5EF4-FFF2-40B4-BE49-F238E27FC236}">
              <a16:creationId xmlns:a16="http://schemas.microsoft.com/office/drawing/2014/main" id="{2C704508-7E97-487F-889D-371B133B4024}"/>
            </a:ext>
          </a:extLst>
        </xdr:cNvPr>
        <xdr:cNvSpPr>
          <a:spLocks noChangeArrowheads="1"/>
        </xdr:cNvSpPr>
      </xdr:nvSpPr>
      <xdr:spPr bwMode="auto">
        <a:xfrm rot="5400000">
          <a:off x="4802188" y="12541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3" name="AutoShape 15">
          <a:extLst>
            <a:ext uri="{FF2B5EF4-FFF2-40B4-BE49-F238E27FC236}">
              <a16:creationId xmlns:a16="http://schemas.microsoft.com/office/drawing/2014/main" id="{BE001B6E-E644-447F-B935-A437A3E3D398}"/>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4" name="AutoShape 15">
          <a:extLst>
            <a:ext uri="{FF2B5EF4-FFF2-40B4-BE49-F238E27FC236}">
              <a16:creationId xmlns:a16="http://schemas.microsoft.com/office/drawing/2014/main" id="{F6BA5B13-BF53-41CE-8480-32DE58D68B26}"/>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5" name="AutoShape 15">
          <a:extLst>
            <a:ext uri="{FF2B5EF4-FFF2-40B4-BE49-F238E27FC236}">
              <a16:creationId xmlns:a16="http://schemas.microsoft.com/office/drawing/2014/main" id="{2961B4E7-9B1F-4261-A195-03D3136F4AED}"/>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xdr:row>
      <xdr:rowOff>9525</xdr:rowOff>
    </xdr:from>
    <xdr:to>
      <xdr:col>5</xdr:col>
      <xdr:colOff>85725</xdr:colOff>
      <xdr:row>10</xdr:row>
      <xdr:rowOff>0</xdr:rowOff>
    </xdr:to>
    <xdr:sp macro="" textlink="">
      <xdr:nvSpPr>
        <xdr:cNvPr id="86" name="AutoShape 15">
          <a:extLst>
            <a:ext uri="{FF2B5EF4-FFF2-40B4-BE49-F238E27FC236}">
              <a16:creationId xmlns:a16="http://schemas.microsoft.com/office/drawing/2014/main" id="{267B82D1-06AE-416F-8D78-EBE5952CF046}"/>
            </a:ext>
          </a:extLst>
        </xdr:cNvPr>
        <xdr:cNvSpPr>
          <a:spLocks noChangeArrowheads="1"/>
        </xdr:cNvSpPr>
      </xdr:nvSpPr>
      <xdr:spPr bwMode="auto">
        <a:xfrm rot="5400000">
          <a:off x="4833938" y="254158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87" name="AutoShape 15">
          <a:extLst>
            <a:ext uri="{FF2B5EF4-FFF2-40B4-BE49-F238E27FC236}">
              <a16:creationId xmlns:a16="http://schemas.microsoft.com/office/drawing/2014/main" id="{795451E0-E51F-4ADA-BE99-D496E60439CF}"/>
            </a:ext>
          </a:extLst>
        </xdr:cNvPr>
        <xdr:cNvSpPr>
          <a:spLocks noChangeArrowheads="1"/>
        </xdr:cNvSpPr>
      </xdr:nvSpPr>
      <xdr:spPr bwMode="auto">
        <a:xfrm rot="5400000">
          <a:off x="4833938" y="3097213"/>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12</xdr:row>
      <xdr:rowOff>9525</xdr:rowOff>
    </xdr:from>
    <xdr:to>
      <xdr:col>5</xdr:col>
      <xdr:colOff>85725</xdr:colOff>
      <xdr:row>13</xdr:row>
      <xdr:rowOff>0</xdr:rowOff>
    </xdr:to>
    <xdr:sp macro="" textlink="">
      <xdr:nvSpPr>
        <xdr:cNvPr id="88" name="AutoShape 15">
          <a:extLst>
            <a:ext uri="{FF2B5EF4-FFF2-40B4-BE49-F238E27FC236}">
              <a16:creationId xmlns:a16="http://schemas.microsoft.com/office/drawing/2014/main" id="{336DF632-2A8F-4156-A512-67EDBC0DD8BC}"/>
            </a:ext>
          </a:extLst>
        </xdr:cNvPr>
        <xdr:cNvSpPr>
          <a:spLocks noChangeArrowheads="1"/>
        </xdr:cNvSpPr>
      </xdr:nvSpPr>
      <xdr:spPr bwMode="auto">
        <a:xfrm rot="5400000">
          <a:off x="4833938" y="3200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13</xdr:row>
      <xdr:rowOff>9525</xdr:rowOff>
    </xdr:from>
    <xdr:to>
      <xdr:col>5</xdr:col>
      <xdr:colOff>85725</xdr:colOff>
      <xdr:row>14</xdr:row>
      <xdr:rowOff>0</xdr:rowOff>
    </xdr:to>
    <xdr:sp macro="" textlink="">
      <xdr:nvSpPr>
        <xdr:cNvPr id="89" name="AutoShape 15">
          <a:extLst>
            <a:ext uri="{FF2B5EF4-FFF2-40B4-BE49-F238E27FC236}">
              <a16:creationId xmlns:a16="http://schemas.microsoft.com/office/drawing/2014/main" id="{36BF6F68-637F-480B-A2EB-1F8E41969E91}"/>
            </a:ext>
          </a:extLst>
        </xdr:cNvPr>
        <xdr:cNvSpPr>
          <a:spLocks noChangeArrowheads="1"/>
        </xdr:cNvSpPr>
      </xdr:nvSpPr>
      <xdr:spPr bwMode="auto">
        <a:xfrm rot="5400000">
          <a:off x="4833938" y="297815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14</xdr:row>
      <xdr:rowOff>9525</xdr:rowOff>
    </xdr:from>
    <xdr:to>
      <xdr:col>5</xdr:col>
      <xdr:colOff>85725</xdr:colOff>
      <xdr:row>15</xdr:row>
      <xdr:rowOff>0</xdr:rowOff>
    </xdr:to>
    <xdr:sp macro="" textlink="">
      <xdr:nvSpPr>
        <xdr:cNvPr id="90" name="AutoShape 15">
          <a:extLst>
            <a:ext uri="{FF2B5EF4-FFF2-40B4-BE49-F238E27FC236}">
              <a16:creationId xmlns:a16="http://schemas.microsoft.com/office/drawing/2014/main" id="{880930A1-D8E6-4754-9EC9-E8A9819CFAFA}"/>
            </a:ext>
          </a:extLst>
        </xdr:cNvPr>
        <xdr:cNvSpPr>
          <a:spLocks noChangeArrowheads="1"/>
        </xdr:cNvSpPr>
      </xdr:nvSpPr>
      <xdr:spPr bwMode="auto">
        <a:xfrm rot="5400000">
          <a:off x="4833938" y="3200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15</xdr:row>
      <xdr:rowOff>9525</xdr:rowOff>
    </xdr:from>
    <xdr:to>
      <xdr:col>5</xdr:col>
      <xdr:colOff>85725</xdr:colOff>
      <xdr:row>16</xdr:row>
      <xdr:rowOff>0</xdr:rowOff>
    </xdr:to>
    <xdr:sp macro="" textlink="">
      <xdr:nvSpPr>
        <xdr:cNvPr id="91" name="AutoShape 15">
          <a:extLst>
            <a:ext uri="{FF2B5EF4-FFF2-40B4-BE49-F238E27FC236}">
              <a16:creationId xmlns:a16="http://schemas.microsoft.com/office/drawing/2014/main" id="{4443F340-3124-4D15-A9F2-9B60980D2C58}"/>
            </a:ext>
          </a:extLst>
        </xdr:cNvPr>
        <xdr:cNvSpPr>
          <a:spLocks noChangeArrowheads="1"/>
        </xdr:cNvSpPr>
      </xdr:nvSpPr>
      <xdr:spPr bwMode="auto">
        <a:xfrm rot="5400000">
          <a:off x="4833938" y="342265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9525</xdr:rowOff>
    </xdr:from>
    <xdr:to>
      <xdr:col>5</xdr:col>
      <xdr:colOff>85725</xdr:colOff>
      <xdr:row>4</xdr:row>
      <xdr:rowOff>0</xdr:rowOff>
    </xdr:to>
    <xdr:sp macro="" textlink="">
      <xdr:nvSpPr>
        <xdr:cNvPr id="92" name="AutoShape 33">
          <a:extLst>
            <a:ext uri="{FF2B5EF4-FFF2-40B4-BE49-F238E27FC236}">
              <a16:creationId xmlns:a16="http://schemas.microsoft.com/office/drawing/2014/main" id="{6D3022F2-02E2-48F6-B42D-6612BB523CE1}"/>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93" name="AutoShape 33">
          <a:extLst>
            <a:ext uri="{FF2B5EF4-FFF2-40B4-BE49-F238E27FC236}">
              <a16:creationId xmlns:a16="http://schemas.microsoft.com/office/drawing/2014/main" id="{EFB9D9AB-F76F-416B-BF61-68E7C3DE4D0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94" name="AutoShape 33">
          <a:extLst>
            <a:ext uri="{FF2B5EF4-FFF2-40B4-BE49-F238E27FC236}">
              <a16:creationId xmlns:a16="http://schemas.microsoft.com/office/drawing/2014/main" id="{397FD56D-C36E-480E-BE50-82F4A586C5E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95" name="AutoShape 33">
          <a:extLst>
            <a:ext uri="{FF2B5EF4-FFF2-40B4-BE49-F238E27FC236}">
              <a16:creationId xmlns:a16="http://schemas.microsoft.com/office/drawing/2014/main" id="{035CB0A9-8F1B-46C5-A8AC-22E86A7209A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96" name="AutoShape 33">
          <a:extLst>
            <a:ext uri="{FF2B5EF4-FFF2-40B4-BE49-F238E27FC236}">
              <a16:creationId xmlns:a16="http://schemas.microsoft.com/office/drawing/2014/main" id="{D6F590D8-295C-4E85-980F-6DFCE8E8FF67}"/>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xdr:row>
      <xdr:rowOff>9525</xdr:rowOff>
    </xdr:from>
    <xdr:to>
      <xdr:col>5</xdr:col>
      <xdr:colOff>85725</xdr:colOff>
      <xdr:row>10</xdr:row>
      <xdr:rowOff>0</xdr:rowOff>
    </xdr:to>
    <xdr:sp macro="" textlink="">
      <xdr:nvSpPr>
        <xdr:cNvPr id="97" name="AutoShape 33">
          <a:extLst>
            <a:ext uri="{FF2B5EF4-FFF2-40B4-BE49-F238E27FC236}">
              <a16:creationId xmlns:a16="http://schemas.microsoft.com/office/drawing/2014/main" id="{F1A00096-9873-4DD3-AC51-F16E4C7AE50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98" name="AutoShape 33">
          <a:extLst>
            <a:ext uri="{FF2B5EF4-FFF2-40B4-BE49-F238E27FC236}">
              <a16:creationId xmlns:a16="http://schemas.microsoft.com/office/drawing/2014/main" id="{8D0648C1-EB02-4689-A718-D487512E58B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99" name="AutoShape 33">
          <a:extLst>
            <a:ext uri="{FF2B5EF4-FFF2-40B4-BE49-F238E27FC236}">
              <a16:creationId xmlns:a16="http://schemas.microsoft.com/office/drawing/2014/main" id="{ECCF10EC-0AA7-4D70-9208-5A523C74963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12</xdr:row>
      <xdr:rowOff>9525</xdr:rowOff>
    </xdr:from>
    <xdr:to>
      <xdr:col>5</xdr:col>
      <xdr:colOff>85725</xdr:colOff>
      <xdr:row>13</xdr:row>
      <xdr:rowOff>0</xdr:rowOff>
    </xdr:to>
    <xdr:sp macro="" textlink="">
      <xdr:nvSpPr>
        <xdr:cNvPr id="100" name="AutoShape 33">
          <a:extLst>
            <a:ext uri="{FF2B5EF4-FFF2-40B4-BE49-F238E27FC236}">
              <a16:creationId xmlns:a16="http://schemas.microsoft.com/office/drawing/2014/main" id="{0F09BF1E-00D9-4DD8-9963-E267E3B05801}"/>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13</xdr:row>
      <xdr:rowOff>9525</xdr:rowOff>
    </xdr:from>
    <xdr:to>
      <xdr:col>5</xdr:col>
      <xdr:colOff>85725</xdr:colOff>
      <xdr:row>14</xdr:row>
      <xdr:rowOff>0</xdr:rowOff>
    </xdr:to>
    <xdr:sp macro="" textlink="">
      <xdr:nvSpPr>
        <xdr:cNvPr id="101" name="AutoShape 33">
          <a:extLst>
            <a:ext uri="{FF2B5EF4-FFF2-40B4-BE49-F238E27FC236}">
              <a16:creationId xmlns:a16="http://schemas.microsoft.com/office/drawing/2014/main" id="{D79301AC-B16C-41F6-8B6B-B7E401457FE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14</xdr:row>
      <xdr:rowOff>9525</xdr:rowOff>
    </xdr:from>
    <xdr:to>
      <xdr:col>5</xdr:col>
      <xdr:colOff>85725</xdr:colOff>
      <xdr:row>15</xdr:row>
      <xdr:rowOff>0</xdr:rowOff>
    </xdr:to>
    <xdr:sp macro="" textlink="">
      <xdr:nvSpPr>
        <xdr:cNvPr id="102" name="AutoShape 33">
          <a:extLst>
            <a:ext uri="{FF2B5EF4-FFF2-40B4-BE49-F238E27FC236}">
              <a16:creationId xmlns:a16="http://schemas.microsoft.com/office/drawing/2014/main" id="{1062F411-9850-4897-9D5F-50BDFBC3866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15</xdr:row>
      <xdr:rowOff>9525</xdr:rowOff>
    </xdr:from>
    <xdr:to>
      <xdr:col>5</xdr:col>
      <xdr:colOff>85725</xdr:colOff>
      <xdr:row>16</xdr:row>
      <xdr:rowOff>0</xdr:rowOff>
    </xdr:to>
    <xdr:sp macro="" textlink="">
      <xdr:nvSpPr>
        <xdr:cNvPr id="103" name="AutoShape 33">
          <a:extLst>
            <a:ext uri="{FF2B5EF4-FFF2-40B4-BE49-F238E27FC236}">
              <a16:creationId xmlns:a16="http://schemas.microsoft.com/office/drawing/2014/main" id="{EDF6A760-20C4-4FC7-BD29-CF548A0A2DD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16</xdr:row>
      <xdr:rowOff>9525</xdr:rowOff>
    </xdr:from>
    <xdr:to>
      <xdr:col>5</xdr:col>
      <xdr:colOff>85725</xdr:colOff>
      <xdr:row>17</xdr:row>
      <xdr:rowOff>0</xdr:rowOff>
    </xdr:to>
    <xdr:sp macro="" textlink="">
      <xdr:nvSpPr>
        <xdr:cNvPr id="104" name="AutoShape 33">
          <a:extLst>
            <a:ext uri="{FF2B5EF4-FFF2-40B4-BE49-F238E27FC236}">
              <a16:creationId xmlns:a16="http://schemas.microsoft.com/office/drawing/2014/main" id="{1989ED90-8FAD-452D-9CF1-E685702D2A3C}"/>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9525</xdr:rowOff>
    </xdr:from>
    <xdr:to>
      <xdr:col>5</xdr:col>
      <xdr:colOff>85725</xdr:colOff>
      <xdr:row>18</xdr:row>
      <xdr:rowOff>0</xdr:rowOff>
    </xdr:to>
    <xdr:sp macro="" textlink="">
      <xdr:nvSpPr>
        <xdr:cNvPr id="105" name="AutoShape 33">
          <a:extLst>
            <a:ext uri="{FF2B5EF4-FFF2-40B4-BE49-F238E27FC236}">
              <a16:creationId xmlns:a16="http://schemas.microsoft.com/office/drawing/2014/main" id="{9558D64E-FE32-4722-AA1C-E50676D16B7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106" name="AutoShape 16">
          <a:extLst>
            <a:ext uri="{FF2B5EF4-FFF2-40B4-BE49-F238E27FC236}">
              <a16:creationId xmlns:a16="http://schemas.microsoft.com/office/drawing/2014/main" id="{A8A83B12-BEDF-495C-A432-F7367C63788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107" name="AutoShape 33">
          <a:extLst>
            <a:ext uri="{FF2B5EF4-FFF2-40B4-BE49-F238E27FC236}">
              <a16:creationId xmlns:a16="http://schemas.microsoft.com/office/drawing/2014/main" id="{6DE9B8A5-F7DA-478E-9B76-53B3092F3326}"/>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108" name="AutoShape 16">
          <a:extLst>
            <a:ext uri="{FF2B5EF4-FFF2-40B4-BE49-F238E27FC236}">
              <a16:creationId xmlns:a16="http://schemas.microsoft.com/office/drawing/2014/main" id="{7069CF59-6775-43B2-B5FB-E0F82E401F8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109" name="AutoShape 33">
          <a:extLst>
            <a:ext uri="{FF2B5EF4-FFF2-40B4-BE49-F238E27FC236}">
              <a16:creationId xmlns:a16="http://schemas.microsoft.com/office/drawing/2014/main" id="{8A584327-ADAE-4B80-963F-C9139F6F4FBE}"/>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110" name="AutoShape 16">
          <a:extLst>
            <a:ext uri="{FF2B5EF4-FFF2-40B4-BE49-F238E27FC236}">
              <a16:creationId xmlns:a16="http://schemas.microsoft.com/office/drawing/2014/main" id="{287541AC-7893-4710-A964-AE3E50D1413E}"/>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111" name="AutoShape 33">
          <a:extLst>
            <a:ext uri="{FF2B5EF4-FFF2-40B4-BE49-F238E27FC236}">
              <a16:creationId xmlns:a16="http://schemas.microsoft.com/office/drawing/2014/main" id="{C2DED5D3-4045-45BD-B7D0-053A5CFD1410}"/>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112" name="AutoShape 16">
          <a:extLst>
            <a:ext uri="{FF2B5EF4-FFF2-40B4-BE49-F238E27FC236}">
              <a16:creationId xmlns:a16="http://schemas.microsoft.com/office/drawing/2014/main" id="{55CCE69D-21EF-4B43-8665-D718249D792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113" name="AutoShape 33">
          <a:extLst>
            <a:ext uri="{FF2B5EF4-FFF2-40B4-BE49-F238E27FC236}">
              <a16:creationId xmlns:a16="http://schemas.microsoft.com/office/drawing/2014/main" id="{F639979C-B3DB-400D-8905-27FD958E516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114" name="AutoShape 16">
          <a:extLst>
            <a:ext uri="{FF2B5EF4-FFF2-40B4-BE49-F238E27FC236}">
              <a16:creationId xmlns:a16="http://schemas.microsoft.com/office/drawing/2014/main" id="{3944916C-D419-4FE7-8872-EE453DB1C608}"/>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115" name="AutoShape 33">
          <a:extLst>
            <a:ext uri="{FF2B5EF4-FFF2-40B4-BE49-F238E27FC236}">
              <a16:creationId xmlns:a16="http://schemas.microsoft.com/office/drawing/2014/main" id="{456BC856-ED9F-440E-AC13-30026D715D8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116" name="AutoShape 16">
          <a:extLst>
            <a:ext uri="{FF2B5EF4-FFF2-40B4-BE49-F238E27FC236}">
              <a16:creationId xmlns:a16="http://schemas.microsoft.com/office/drawing/2014/main" id="{05E63209-AC55-4298-8480-F919A5D49ED9}"/>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117" name="AutoShape 33">
          <a:extLst>
            <a:ext uri="{FF2B5EF4-FFF2-40B4-BE49-F238E27FC236}">
              <a16:creationId xmlns:a16="http://schemas.microsoft.com/office/drawing/2014/main" id="{1FDFEDE7-45ED-4B82-9F1E-BBD34C173B81}"/>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118" name="AutoShape 16">
          <a:extLst>
            <a:ext uri="{FF2B5EF4-FFF2-40B4-BE49-F238E27FC236}">
              <a16:creationId xmlns:a16="http://schemas.microsoft.com/office/drawing/2014/main" id="{5D0A5BDF-F70B-459D-9D5C-AFAFD8BC4527}"/>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119" name="AutoShape 33">
          <a:extLst>
            <a:ext uri="{FF2B5EF4-FFF2-40B4-BE49-F238E27FC236}">
              <a16:creationId xmlns:a16="http://schemas.microsoft.com/office/drawing/2014/main" id="{0FD35C5D-D87B-4A3B-8F94-6CD6B004DF11}"/>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120" name="AutoShape 16">
          <a:extLst>
            <a:ext uri="{FF2B5EF4-FFF2-40B4-BE49-F238E27FC236}">
              <a16:creationId xmlns:a16="http://schemas.microsoft.com/office/drawing/2014/main" id="{3E56F673-B759-4180-BAD5-4AA3BE84EC10}"/>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121" name="AutoShape 33">
          <a:extLst>
            <a:ext uri="{FF2B5EF4-FFF2-40B4-BE49-F238E27FC236}">
              <a16:creationId xmlns:a16="http://schemas.microsoft.com/office/drawing/2014/main" id="{EA12E0BF-52EC-4C5B-A7D1-B25BCA27A33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122" name="AutoShape 16">
          <a:extLst>
            <a:ext uri="{FF2B5EF4-FFF2-40B4-BE49-F238E27FC236}">
              <a16:creationId xmlns:a16="http://schemas.microsoft.com/office/drawing/2014/main" id="{9543FFA8-4A57-4784-84BB-7BE751ADE423}"/>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123" name="AutoShape 33">
          <a:extLst>
            <a:ext uri="{FF2B5EF4-FFF2-40B4-BE49-F238E27FC236}">
              <a16:creationId xmlns:a16="http://schemas.microsoft.com/office/drawing/2014/main" id="{F1C5E51F-36BF-47CD-A5BB-83BA1365536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124" name="AutoShape 16">
          <a:extLst>
            <a:ext uri="{FF2B5EF4-FFF2-40B4-BE49-F238E27FC236}">
              <a16:creationId xmlns:a16="http://schemas.microsoft.com/office/drawing/2014/main" id="{D660507A-2CD1-4472-AC4A-FF588EF4D04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125" name="AutoShape 33">
          <a:extLst>
            <a:ext uri="{FF2B5EF4-FFF2-40B4-BE49-F238E27FC236}">
              <a16:creationId xmlns:a16="http://schemas.microsoft.com/office/drawing/2014/main" id="{A129E14C-EF7A-4D05-8481-42183B916798}"/>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126" name="AutoShape 16">
          <a:extLst>
            <a:ext uri="{FF2B5EF4-FFF2-40B4-BE49-F238E27FC236}">
              <a16:creationId xmlns:a16="http://schemas.microsoft.com/office/drawing/2014/main" id="{E8513D77-04C6-47B9-A365-C8216BF6B4D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127" name="AutoShape 33">
          <a:extLst>
            <a:ext uri="{FF2B5EF4-FFF2-40B4-BE49-F238E27FC236}">
              <a16:creationId xmlns:a16="http://schemas.microsoft.com/office/drawing/2014/main" id="{3A88D07D-8217-4D61-B215-BED0F8D3538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128" name="AutoShape 16">
          <a:extLst>
            <a:ext uri="{FF2B5EF4-FFF2-40B4-BE49-F238E27FC236}">
              <a16:creationId xmlns:a16="http://schemas.microsoft.com/office/drawing/2014/main" id="{B5616964-2ABF-4AD3-8D7D-1D3C362CC897}"/>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129" name="AutoShape 33">
          <a:extLst>
            <a:ext uri="{FF2B5EF4-FFF2-40B4-BE49-F238E27FC236}">
              <a16:creationId xmlns:a16="http://schemas.microsoft.com/office/drawing/2014/main" id="{4A9127FB-6E5E-49C4-AE4C-73BE1C8D760B}"/>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0" name="AutoShape 24">
          <a:extLst>
            <a:ext uri="{FF2B5EF4-FFF2-40B4-BE49-F238E27FC236}">
              <a16:creationId xmlns:a16="http://schemas.microsoft.com/office/drawing/2014/main" id="{0030D7F6-08A5-43F4-ABED-66AE5B232271}"/>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1" name="AutoShape 25">
          <a:extLst>
            <a:ext uri="{FF2B5EF4-FFF2-40B4-BE49-F238E27FC236}">
              <a16:creationId xmlns:a16="http://schemas.microsoft.com/office/drawing/2014/main" id="{41EDC9AB-3F09-4A7D-A607-22E1C4AA7588}"/>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2" name="AutoShape 22">
          <a:extLst>
            <a:ext uri="{FF2B5EF4-FFF2-40B4-BE49-F238E27FC236}">
              <a16:creationId xmlns:a16="http://schemas.microsoft.com/office/drawing/2014/main" id="{AC0EC44A-A1C4-4B51-8872-DE9E23664735}"/>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3" name="AutoShape 32">
          <a:extLst>
            <a:ext uri="{FF2B5EF4-FFF2-40B4-BE49-F238E27FC236}">
              <a16:creationId xmlns:a16="http://schemas.microsoft.com/office/drawing/2014/main" id="{3736D5A1-C5D0-4B4C-9DAF-245EF3EC041B}"/>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4" name="AutoShape 14">
          <a:extLst>
            <a:ext uri="{FF2B5EF4-FFF2-40B4-BE49-F238E27FC236}">
              <a16:creationId xmlns:a16="http://schemas.microsoft.com/office/drawing/2014/main" id="{CBDF68B4-7E4C-4D57-B6AE-EFC10FCDDC4A}"/>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5" name="AutoShape 19">
          <a:extLst>
            <a:ext uri="{FF2B5EF4-FFF2-40B4-BE49-F238E27FC236}">
              <a16:creationId xmlns:a16="http://schemas.microsoft.com/office/drawing/2014/main" id="{1E20CE68-C156-4F9C-B66D-4B3FA82E308F}"/>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6" name="AutoShape 22">
          <a:extLst>
            <a:ext uri="{FF2B5EF4-FFF2-40B4-BE49-F238E27FC236}">
              <a16:creationId xmlns:a16="http://schemas.microsoft.com/office/drawing/2014/main" id="{DB4D69D9-E90C-489C-88BF-9B704906F982}"/>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7" name="AutoShape 32">
          <a:extLst>
            <a:ext uri="{FF2B5EF4-FFF2-40B4-BE49-F238E27FC236}">
              <a16:creationId xmlns:a16="http://schemas.microsoft.com/office/drawing/2014/main" id="{A2B81265-16E7-48BB-91B0-F8AA5A5E5591}"/>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8" name="AutoShape 14">
          <a:extLst>
            <a:ext uri="{FF2B5EF4-FFF2-40B4-BE49-F238E27FC236}">
              <a16:creationId xmlns:a16="http://schemas.microsoft.com/office/drawing/2014/main" id="{93FF5459-107D-4577-9B45-ED86C2CC5DA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9" name="AutoShape 19">
          <a:extLst>
            <a:ext uri="{FF2B5EF4-FFF2-40B4-BE49-F238E27FC236}">
              <a16:creationId xmlns:a16="http://schemas.microsoft.com/office/drawing/2014/main" id="{B049D212-8CC4-48DA-898B-EA7FDD9B3BF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40" name="AutoShape 16">
          <a:extLst>
            <a:ext uri="{FF2B5EF4-FFF2-40B4-BE49-F238E27FC236}">
              <a16:creationId xmlns:a16="http://schemas.microsoft.com/office/drawing/2014/main" id="{13DA44F3-F76B-41F4-8F11-9B8CF7846CD4}"/>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41" name="AutoShape 33">
          <a:extLst>
            <a:ext uri="{FF2B5EF4-FFF2-40B4-BE49-F238E27FC236}">
              <a16:creationId xmlns:a16="http://schemas.microsoft.com/office/drawing/2014/main" id="{E1CFC9D3-3B44-47D6-860E-A7173CA93C61}"/>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42" name="AutoShape 16">
          <a:extLst>
            <a:ext uri="{FF2B5EF4-FFF2-40B4-BE49-F238E27FC236}">
              <a16:creationId xmlns:a16="http://schemas.microsoft.com/office/drawing/2014/main" id="{25A8C55C-FAE7-44B2-980D-D4C94EDC70A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43" name="AutoShape 33">
          <a:extLst>
            <a:ext uri="{FF2B5EF4-FFF2-40B4-BE49-F238E27FC236}">
              <a16:creationId xmlns:a16="http://schemas.microsoft.com/office/drawing/2014/main" id="{7C6022C0-6423-44CB-B3DA-8F2D89A0EE43}"/>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4" name="AutoShape 21">
          <a:extLst>
            <a:ext uri="{FF2B5EF4-FFF2-40B4-BE49-F238E27FC236}">
              <a16:creationId xmlns:a16="http://schemas.microsoft.com/office/drawing/2014/main" id="{E7E2A710-7E28-4576-A216-FA3759F384A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5" name="AutoShape 18">
          <a:extLst>
            <a:ext uri="{FF2B5EF4-FFF2-40B4-BE49-F238E27FC236}">
              <a16:creationId xmlns:a16="http://schemas.microsoft.com/office/drawing/2014/main" id="{6268602F-A842-4A6A-B034-042EB110F55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6" name="AutoShape 25">
          <a:extLst>
            <a:ext uri="{FF2B5EF4-FFF2-40B4-BE49-F238E27FC236}">
              <a16:creationId xmlns:a16="http://schemas.microsoft.com/office/drawing/2014/main" id="{3653A15D-06B1-4CF8-A83B-84DB0362EE1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7" name="AutoShape 22">
          <a:extLst>
            <a:ext uri="{FF2B5EF4-FFF2-40B4-BE49-F238E27FC236}">
              <a16:creationId xmlns:a16="http://schemas.microsoft.com/office/drawing/2014/main" id="{6ECFEE5C-6DDB-41D4-BDC3-5B681AE2918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8" name="AutoShape 32">
          <a:extLst>
            <a:ext uri="{FF2B5EF4-FFF2-40B4-BE49-F238E27FC236}">
              <a16:creationId xmlns:a16="http://schemas.microsoft.com/office/drawing/2014/main" id="{CCF0BB8D-61A4-4DCC-AEFD-5DB0D4656D5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9" name="AutoShape 14">
          <a:extLst>
            <a:ext uri="{FF2B5EF4-FFF2-40B4-BE49-F238E27FC236}">
              <a16:creationId xmlns:a16="http://schemas.microsoft.com/office/drawing/2014/main" id="{EF69ED20-E525-4C7E-BBF9-E328F2A6C90C}"/>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50" name="AutoShape 19">
          <a:extLst>
            <a:ext uri="{FF2B5EF4-FFF2-40B4-BE49-F238E27FC236}">
              <a16:creationId xmlns:a16="http://schemas.microsoft.com/office/drawing/2014/main" id="{6C4D74D2-3E86-4EE7-9CE5-7DAAA01D07E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51" name="AutoShape 16">
          <a:extLst>
            <a:ext uri="{FF2B5EF4-FFF2-40B4-BE49-F238E27FC236}">
              <a16:creationId xmlns:a16="http://schemas.microsoft.com/office/drawing/2014/main" id="{87C98E8A-1EE1-4875-B9E2-70FDA474C17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52" name="AutoShape 33">
          <a:extLst>
            <a:ext uri="{FF2B5EF4-FFF2-40B4-BE49-F238E27FC236}">
              <a16:creationId xmlns:a16="http://schemas.microsoft.com/office/drawing/2014/main" id="{65AB275C-9D41-4EB1-88BF-2B8BCFBB657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3" name="AutoShape 21">
          <a:extLst>
            <a:ext uri="{FF2B5EF4-FFF2-40B4-BE49-F238E27FC236}">
              <a16:creationId xmlns:a16="http://schemas.microsoft.com/office/drawing/2014/main" id="{F17808E9-2A7B-49F9-B8C2-A000B0EEDBE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4" name="AutoShape 18">
          <a:extLst>
            <a:ext uri="{FF2B5EF4-FFF2-40B4-BE49-F238E27FC236}">
              <a16:creationId xmlns:a16="http://schemas.microsoft.com/office/drawing/2014/main" id="{22A5DEBF-C2FF-4A2B-9168-54E50B06FD0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5" name="AutoShape 25">
          <a:extLst>
            <a:ext uri="{FF2B5EF4-FFF2-40B4-BE49-F238E27FC236}">
              <a16:creationId xmlns:a16="http://schemas.microsoft.com/office/drawing/2014/main" id="{FE279A7C-0A8D-4998-B521-99E03456922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6" name="AutoShape 22">
          <a:extLst>
            <a:ext uri="{FF2B5EF4-FFF2-40B4-BE49-F238E27FC236}">
              <a16:creationId xmlns:a16="http://schemas.microsoft.com/office/drawing/2014/main" id="{B1FF392F-7498-4B23-961B-B1D9CA1ED154}"/>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7" name="AutoShape 32">
          <a:extLst>
            <a:ext uri="{FF2B5EF4-FFF2-40B4-BE49-F238E27FC236}">
              <a16:creationId xmlns:a16="http://schemas.microsoft.com/office/drawing/2014/main" id="{63149A12-25DA-440A-9FCA-A27AD0BE79B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8" name="AutoShape 14">
          <a:extLst>
            <a:ext uri="{FF2B5EF4-FFF2-40B4-BE49-F238E27FC236}">
              <a16:creationId xmlns:a16="http://schemas.microsoft.com/office/drawing/2014/main" id="{537CBA75-7585-40E8-8F21-E7874A76F84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9" name="AutoShape 19">
          <a:extLst>
            <a:ext uri="{FF2B5EF4-FFF2-40B4-BE49-F238E27FC236}">
              <a16:creationId xmlns:a16="http://schemas.microsoft.com/office/drawing/2014/main" id="{B3BDFBB6-63A3-4B08-BB9F-C55CD7C6F1C8}"/>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60" name="AutoShape 16">
          <a:extLst>
            <a:ext uri="{FF2B5EF4-FFF2-40B4-BE49-F238E27FC236}">
              <a16:creationId xmlns:a16="http://schemas.microsoft.com/office/drawing/2014/main" id="{B5489C4A-4DFA-4499-9519-47471700858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61" name="AutoShape 33">
          <a:extLst>
            <a:ext uri="{FF2B5EF4-FFF2-40B4-BE49-F238E27FC236}">
              <a16:creationId xmlns:a16="http://schemas.microsoft.com/office/drawing/2014/main" id="{3D94F828-FF08-4273-BFDB-246EE47A2985}"/>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2" name="AutoShape 21">
          <a:extLst>
            <a:ext uri="{FF2B5EF4-FFF2-40B4-BE49-F238E27FC236}">
              <a16:creationId xmlns:a16="http://schemas.microsoft.com/office/drawing/2014/main" id="{8967A2BF-9538-46B0-B3D9-9BBA4C23868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3" name="AutoShape 18">
          <a:extLst>
            <a:ext uri="{FF2B5EF4-FFF2-40B4-BE49-F238E27FC236}">
              <a16:creationId xmlns:a16="http://schemas.microsoft.com/office/drawing/2014/main" id="{59D0E4EE-88ED-4C11-9804-F4A1C76BE42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4" name="AutoShape 25">
          <a:extLst>
            <a:ext uri="{FF2B5EF4-FFF2-40B4-BE49-F238E27FC236}">
              <a16:creationId xmlns:a16="http://schemas.microsoft.com/office/drawing/2014/main" id="{7AC8FAF7-BB82-4C5C-970D-4B3870C1CA3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5" name="AutoShape 22">
          <a:extLst>
            <a:ext uri="{FF2B5EF4-FFF2-40B4-BE49-F238E27FC236}">
              <a16:creationId xmlns:a16="http://schemas.microsoft.com/office/drawing/2014/main" id="{F02214F0-A383-4CE2-9BD6-00A723C87668}"/>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6" name="AutoShape 32">
          <a:extLst>
            <a:ext uri="{FF2B5EF4-FFF2-40B4-BE49-F238E27FC236}">
              <a16:creationId xmlns:a16="http://schemas.microsoft.com/office/drawing/2014/main" id="{4A77B353-9FA8-42A2-8345-F84E8174E9D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7" name="AutoShape 14">
          <a:extLst>
            <a:ext uri="{FF2B5EF4-FFF2-40B4-BE49-F238E27FC236}">
              <a16:creationId xmlns:a16="http://schemas.microsoft.com/office/drawing/2014/main" id="{BCD245DA-CB6F-4D82-AAB9-B64CDB11ACB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8" name="AutoShape 19">
          <a:extLst>
            <a:ext uri="{FF2B5EF4-FFF2-40B4-BE49-F238E27FC236}">
              <a16:creationId xmlns:a16="http://schemas.microsoft.com/office/drawing/2014/main" id="{B4C5E6BB-18F0-4C6D-98DE-F67178F44BA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9" name="AutoShape 16">
          <a:extLst>
            <a:ext uri="{FF2B5EF4-FFF2-40B4-BE49-F238E27FC236}">
              <a16:creationId xmlns:a16="http://schemas.microsoft.com/office/drawing/2014/main" id="{161C6BD6-EE8D-424D-A3E8-E80949DA22A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70" name="AutoShape 33">
          <a:extLst>
            <a:ext uri="{FF2B5EF4-FFF2-40B4-BE49-F238E27FC236}">
              <a16:creationId xmlns:a16="http://schemas.microsoft.com/office/drawing/2014/main" id="{A4859EB8-DAA0-4C5C-9392-D6A3E57C4AD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1" name="AutoShape 21">
          <a:extLst>
            <a:ext uri="{FF2B5EF4-FFF2-40B4-BE49-F238E27FC236}">
              <a16:creationId xmlns:a16="http://schemas.microsoft.com/office/drawing/2014/main" id="{FFDA2E7A-B757-4D3B-A4C3-B3A145A3831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2" name="AutoShape 18">
          <a:extLst>
            <a:ext uri="{FF2B5EF4-FFF2-40B4-BE49-F238E27FC236}">
              <a16:creationId xmlns:a16="http://schemas.microsoft.com/office/drawing/2014/main" id="{A5011485-9E4B-497F-8A4D-CE9A255ECE7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3" name="AutoShape 25">
          <a:extLst>
            <a:ext uri="{FF2B5EF4-FFF2-40B4-BE49-F238E27FC236}">
              <a16:creationId xmlns:a16="http://schemas.microsoft.com/office/drawing/2014/main" id="{E5D6E92F-9168-4935-992D-149C602F2EF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4" name="AutoShape 22">
          <a:extLst>
            <a:ext uri="{FF2B5EF4-FFF2-40B4-BE49-F238E27FC236}">
              <a16:creationId xmlns:a16="http://schemas.microsoft.com/office/drawing/2014/main" id="{853849E6-8095-446B-8E78-DA54821FC20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5" name="AutoShape 32">
          <a:extLst>
            <a:ext uri="{FF2B5EF4-FFF2-40B4-BE49-F238E27FC236}">
              <a16:creationId xmlns:a16="http://schemas.microsoft.com/office/drawing/2014/main" id="{31D75BC7-BC47-43A1-994C-DD3942ECEAC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6" name="AutoShape 14">
          <a:extLst>
            <a:ext uri="{FF2B5EF4-FFF2-40B4-BE49-F238E27FC236}">
              <a16:creationId xmlns:a16="http://schemas.microsoft.com/office/drawing/2014/main" id="{66DB4233-FCFD-47F7-9428-58CDB02E4BC4}"/>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7" name="AutoShape 19">
          <a:extLst>
            <a:ext uri="{FF2B5EF4-FFF2-40B4-BE49-F238E27FC236}">
              <a16:creationId xmlns:a16="http://schemas.microsoft.com/office/drawing/2014/main" id="{A6C5BD35-1007-4C93-B8B5-03031ACB1C4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8" name="AutoShape 16">
          <a:extLst>
            <a:ext uri="{FF2B5EF4-FFF2-40B4-BE49-F238E27FC236}">
              <a16:creationId xmlns:a16="http://schemas.microsoft.com/office/drawing/2014/main" id="{ED049FAD-0BAA-497F-B859-B75833B690C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9" name="AutoShape 33">
          <a:extLst>
            <a:ext uri="{FF2B5EF4-FFF2-40B4-BE49-F238E27FC236}">
              <a16:creationId xmlns:a16="http://schemas.microsoft.com/office/drawing/2014/main" id="{293FD774-83F8-407D-A111-89F6EBE024E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0" name="AutoShape 21">
          <a:extLst>
            <a:ext uri="{FF2B5EF4-FFF2-40B4-BE49-F238E27FC236}">
              <a16:creationId xmlns:a16="http://schemas.microsoft.com/office/drawing/2014/main" id="{231D2109-6EC4-459E-B061-2F8D59F181C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1" name="AutoShape 18">
          <a:extLst>
            <a:ext uri="{FF2B5EF4-FFF2-40B4-BE49-F238E27FC236}">
              <a16:creationId xmlns:a16="http://schemas.microsoft.com/office/drawing/2014/main" id="{61A0233E-9939-4EDC-B598-7A02F92FBEF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2" name="AutoShape 25">
          <a:extLst>
            <a:ext uri="{FF2B5EF4-FFF2-40B4-BE49-F238E27FC236}">
              <a16:creationId xmlns:a16="http://schemas.microsoft.com/office/drawing/2014/main" id="{E5CD83B3-3D4F-440B-A7A9-3E1BC7DE64C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3" name="AutoShape 22">
          <a:extLst>
            <a:ext uri="{FF2B5EF4-FFF2-40B4-BE49-F238E27FC236}">
              <a16:creationId xmlns:a16="http://schemas.microsoft.com/office/drawing/2014/main" id="{A3D750B2-35FD-41FA-BAD3-43D46170E46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4" name="AutoShape 32">
          <a:extLst>
            <a:ext uri="{FF2B5EF4-FFF2-40B4-BE49-F238E27FC236}">
              <a16:creationId xmlns:a16="http://schemas.microsoft.com/office/drawing/2014/main" id="{4D101504-1E7D-4C36-9CAB-BAC19E0F959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5" name="AutoShape 14">
          <a:extLst>
            <a:ext uri="{FF2B5EF4-FFF2-40B4-BE49-F238E27FC236}">
              <a16:creationId xmlns:a16="http://schemas.microsoft.com/office/drawing/2014/main" id="{9D588BF1-7FD4-423E-BFFF-7E8871CB937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6" name="AutoShape 19">
          <a:extLst>
            <a:ext uri="{FF2B5EF4-FFF2-40B4-BE49-F238E27FC236}">
              <a16:creationId xmlns:a16="http://schemas.microsoft.com/office/drawing/2014/main" id="{04D992E3-4CCD-4754-9F30-E0F38AB70E2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7" name="AutoShape 16">
          <a:extLst>
            <a:ext uri="{FF2B5EF4-FFF2-40B4-BE49-F238E27FC236}">
              <a16:creationId xmlns:a16="http://schemas.microsoft.com/office/drawing/2014/main" id="{E1BA9977-DEA4-4404-B60B-9B2A0F43C2D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8" name="AutoShape 33">
          <a:extLst>
            <a:ext uri="{FF2B5EF4-FFF2-40B4-BE49-F238E27FC236}">
              <a16:creationId xmlns:a16="http://schemas.microsoft.com/office/drawing/2014/main" id="{39280BD9-BCC6-4A12-A2E4-24B719F189E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9" name="AutoShape 21">
          <a:extLst>
            <a:ext uri="{FF2B5EF4-FFF2-40B4-BE49-F238E27FC236}">
              <a16:creationId xmlns:a16="http://schemas.microsoft.com/office/drawing/2014/main" id="{30B7CBF8-D24A-4FA4-90C3-3E2FFE10F94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0" name="AutoShape 18">
          <a:extLst>
            <a:ext uri="{FF2B5EF4-FFF2-40B4-BE49-F238E27FC236}">
              <a16:creationId xmlns:a16="http://schemas.microsoft.com/office/drawing/2014/main" id="{B755F3FD-2AB3-48FD-A0E3-8E1419033F2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1" name="AutoShape 25">
          <a:extLst>
            <a:ext uri="{FF2B5EF4-FFF2-40B4-BE49-F238E27FC236}">
              <a16:creationId xmlns:a16="http://schemas.microsoft.com/office/drawing/2014/main" id="{53E5C74B-DBC3-4BD7-9B53-4E15990F691C}"/>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2" name="AutoShape 22">
          <a:extLst>
            <a:ext uri="{FF2B5EF4-FFF2-40B4-BE49-F238E27FC236}">
              <a16:creationId xmlns:a16="http://schemas.microsoft.com/office/drawing/2014/main" id="{FAE47359-3A7D-4EA4-ABC2-6E5DFED9A74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3" name="AutoShape 32">
          <a:extLst>
            <a:ext uri="{FF2B5EF4-FFF2-40B4-BE49-F238E27FC236}">
              <a16:creationId xmlns:a16="http://schemas.microsoft.com/office/drawing/2014/main" id="{3C102109-5D6A-468F-A08A-E62A8463A6E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4" name="AutoShape 14">
          <a:extLst>
            <a:ext uri="{FF2B5EF4-FFF2-40B4-BE49-F238E27FC236}">
              <a16:creationId xmlns:a16="http://schemas.microsoft.com/office/drawing/2014/main" id="{FA0384CC-4876-4238-AB9B-225E58E2083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5" name="AutoShape 19">
          <a:extLst>
            <a:ext uri="{FF2B5EF4-FFF2-40B4-BE49-F238E27FC236}">
              <a16:creationId xmlns:a16="http://schemas.microsoft.com/office/drawing/2014/main" id="{3B7475C5-9C4C-4E7C-9352-8277D220E27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6" name="AutoShape 16">
          <a:extLst>
            <a:ext uri="{FF2B5EF4-FFF2-40B4-BE49-F238E27FC236}">
              <a16:creationId xmlns:a16="http://schemas.microsoft.com/office/drawing/2014/main" id="{4CC2A9A6-D31E-42F0-A449-60C2C1B55E8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7" name="AutoShape 33">
          <a:extLst>
            <a:ext uri="{FF2B5EF4-FFF2-40B4-BE49-F238E27FC236}">
              <a16:creationId xmlns:a16="http://schemas.microsoft.com/office/drawing/2014/main" id="{A5DEECAA-8B61-4F2A-B42E-9CA451490FC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8" name="AutoShape 21">
          <a:extLst>
            <a:ext uri="{FF2B5EF4-FFF2-40B4-BE49-F238E27FC236}">
              <a16:creationId xmlns:a16="http://schemas.microsoft.com/office/drawing/2014/main" id="{6A6C81BD-0226-45EB-A89F-304A1604C46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9" name="AutoShape 18">
          <a:extLst>
            <a:ext uri="{FF2B5EF4-FFF2-40B4-BE49-F238E27FC236}">
              <a16:creationId xmlns:a16="http://schemas.microsoft.com/office/drawing/2014/main" id="{F1AF4BA9-23C7-4285-8C97-662339B5D16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0" name="AutoShape 25">
          <a:extLst>
            <a:ext uri="{FF2B5EF4-FFF2-40B4-BE49-F238E27FC236}">
              <a16:creationId xmlns:a16="http://schemas.microsoft.com/office/drawing/2014/main" id="{F6AE3C64-01BC-43EB-BB15-40891F485AC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1" name="AutoShape 22">
          <a:extLst>
            <a:ext uri="{FF2B5EF4-FFF2-40B4-BE49-F238E27FC236}">
              <a16:creationId xmlns:a16="http://schemas.microsoft.com/office/drawing/2014/main" id="{358E1689-6B6C-4337-91C3-F1931A1D15C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2" name="AutoShape 32">
          <a:extLst>
            <a:ext uri="{FF2B5EF4-FFF2-40B4-BE49-F238E27FC236}">
              <a16:creationId xmlns:a16="http://schemas.microsoft.com/office/drawing/2014/main" id="{FA310E6D-28E1-4DB1-AC2B-121479731DD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3" name="AutoShape 14">
          <a:extLst>
            <a:ext uri="{FF2B5EF4-FFF2-40B4-BE49-F238E27FC236}">
              <a16:creationId xmlns:a16="http://schemas.microsoft.com/office/drawing/2014/main" id="{8C182FDA-3682-403D-A465-8A933D54FB0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4" name="AutoShape 19">
          <a:extLst>
            <a:ext uri="{FF2B5EF4-FFF2-40B4-BE49-F238E27FC236}">
              <a16:creationId xmlns:a16="http://schemas.microsoft.com/office/drawing/2014/main" id="{736368A6-02DE-470D-A474-E32F18AA997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5" name="AutoShape 16">
          <a:extLst>
            <a:ext uri="{FF2B5EF4-FFF2-40B4-BE49-F238E27FC236}">
              <a16:creationId xmlns:a16="http://schemas.microsoft.com/office/drawing/2014/main" id="{6B385275-A77C-436F-B017-86916CABC9E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6" name="AutoShape 33">
          <a:extLst>
            <a:ext uri="{FF2B5EF4-FFF2-40B4-BE49-F238E27FC236}">
              <a16:creationId xmlns:a16="http://schemas.microsoft.com/office/drawing/2014/main" id="{ED100818-EFB4-4DD3-9097-37FF67707E9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51</xdr:row>
      <xdr:rowOff>0</xdr:rowOff>
    </xdr:from>
    <xdr:to>
      <xdr:col>6</xdr:col>
      <xdr:colOff>95250</xdr:colOff>
      <xdr:row>52</xdr:row>
      <xdr:rowOff>0</xdr:rowOff>
    </xdr:to>
    <xdr:sp macro="" textlink="">
      <xdr:nvSpPr>
        <xdr:cNvPr id="207" name="AutoShape 21">
          <a:extLst>
            <a:ext uri="{FF2B5EF4-FFF2-40B4-BE49-F238E27FC236}">
              <a16:creationId xmlns:a16="http://schemas.microsoft.com/office/drawing/2014/main" id="{FEDA6A05-E47D-4815-8535-741492B63E5A}"/>
            </a:ext>
          </a:extLst>
        </xdr:cNvPr>
        <xdr:cNvSpPr>
          <a:spLocks noChangeArrowheads="1"/>
        </xdr:cNvSpPr>
      </xdr:nvSpPr>
      <xdr:spPr bwMode="auto">
        <a:xfrm rot="5400000">
          <a:off x="6393657" y="1098470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52</xdr:row>
      <xdr:rowOff>0</xdr:rowOff>
    </xdr:from>
    <xdr:to>
      <xdr:col>6</xdr:col>
      <xdr:colOff>95250</xdr:colOff>
      <xdr:row>53</xdr:row>
      <xdr:rowOff>0</xdr:rowOff>
    </xdr:to>
    <xdr:sp macro="" textlink="">
      <xdr:nvSpPr>
        <xdr:cNvPr id="208" name="AutoShape 21">
          <a:extLst>
            <a:ext uri="{FF2B5EF4-FFF2-40B4-BE49-F238E27FC236}">
              <a16:creationId xmlns:a16="http://schemas.microsoft.com/office/drawing/2014/main" id="{1FD3DE5E-7749-4240-89AF-41176B35FDAB}"/>
            </a:ext>
          </a:extLst>
        </xdr:cNvPr>
        <xdr:cNvSpPr>
          <a:spLocks noChangeArrowheads="1"/>
        </xdr:cNvSpPr>
      </xdr:nvSpPr>
      <xdr:spPr bwMode="auto">
        <a:xfrm rot="5400000">
          <a:off x="6393657" y="11151394"/>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53</xdr:row>
      <xdr:rowOff>0</xdr:rowOff>
    </xdr:from>
    <xdr:to>
      <xdr:col>6</xdr:col>
      <xdr:colOff>95250</xdr:colOff>
      <xdr:row>54</xdr:row>
      <xdr:rowOff>0</xdr:rowOff>
    </xdr:to>
    <xdr:sp macro="" textlink="">
      <xdr:nvSpPr>
        <xdr:cNvPr id="209" name="AutoShape 21">
          <a:extLst>
            <a:ext uri="{FF2B5EF4-FFF2-40B4-BE49-F238E27FC236}">
              <a16:creationId xmlns:a16="http://schemas.microsoft.com/office/drawing/2014/main" id="{230DDBA3-5CC8-46B5-AF96-C43D7BAB2815}"/>
            </a:ext>
          </a:extLst>
        </xdr:cNvPr>
        <xdr:cNvSpPr>
          <a:spLocks noChangeArrowheads="1"/>
        </xdr:cNvSpPr>
      </xdr:nvSpPr>
      <xdr:spPr bwMode="auto">
        <a:xfrm rot="5400000">
          <a:off x="6393657" y="1131808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54</xdr:row>
      <xdr:rowOff>0</xdr:rowOff>
    </xdr:to>
    <xdr:sp macro="" textlink="">
      <xdr:nvSpPr>
        <xdr:cNvPr id="210" name="AutoShape 21">
          <a:extLst>
            <a:ext uri="{FF2B5EF4-FFF2-40B4-BE49-F238E27FC236}">
              <a16:creationId xmlns:a16="http://schemas.microsoft.com/office/drawing/2014/main" id="{62F055CD-B546-455A-9761-40B84CDD3A03}"/>
            </a:ext>
          </a:extLst>
        </xdr:cNvPr>
        <xdr:cNvSpPr>
          <a:spLocks noChangeArrowheads="1"/>
        </xdr:cNvSpPr>
      </xdr:nvSpPr>
      <xdr:spPr bwMode="auto">
        <a:xfrm rot="5400000">
          <a:off x="6477001" y="11401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54</xdr:row>
      <xdr:rowOff>0</xdr:rowOff>
    </xdr:to>
    <xdr:sp macro="" textlink="">
      <xdr:nvSpPr>
        <xdr:cNvPr id="211" name="AutoShape 21">
          <a:extLst>
            <a:ext uri="{FF2B5EF4-FFF2-40B4-BE49-F238E27FC236}">
              <a16:creationId xmlns:a16="http://schemas.microsoft.com/office/drawing/2014/main" id="{7CC4225C-D6CE-40BB-8A4B-1CE2E3C0DEDA}"/>
            </a:ext>
          </a:extLst>
        </xdr:cNvPr>
        <xdr:cNvSpPr>
          <a:spLocks noChangeArrowheads="1"/>
        </xdr:cNvSpPr>
      </xdr:nvSpPr>
      <xdr:spPr bwMode="auto">
        <a:xfrm rot="5400000">
          <a:off x="6477001" y="11401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55</xdr:row>
      <xdr:rowOff>0</xdr:rowOff>
    </xdr:to>
    <xdr:sp macro="" textlink="">
      <xdr:nvSpPr>
        <xdr:cNvPr id="212" name="AutoShape 21">
          <a:extLst>
            <a:ext uri="{FF2B5EF4-FFF2-40B4-BE49-F238E27FC236}">
              <a16:creationId xmlns:a16="http://schemas.microsoft.com/office/drawing/2014/main" id="{BB8DC71F-B877-4D7E-8663-24089BA06AA7}"/>
            </a:ext>
          </a:extLst>
        </xdr:cNvPr>
        <xdr:cNvSpPr>
          <a:spLocks noChangeArrowheads="1"/>
        </xdr:cNvSpPr>
      </xdr:nvSpPr>
      <xdr:spPr bwMode="auto">
        <a:xfrm rot="5400000">
          <a:off x="6393657" y="114847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55</xdr:row>
      <xdr:rowOff>0</xdr:rowOff>
    </xdr:to>
    <xdr:sp macro="" textlink="">
      <xdr:nvSpPr>
        <xdr:cNvPr id="213" name="AutoShape 21">
          <a:extLst>
            <a:ext uri="{FF2B5EF4-FFF2-40B4-BE49-F238E27FC236}">
              <a16:creationId xmlns:a16="http://schemas.microsoft.com/office/drawing/2014/main" id="{57CD7BA0-A3EC-4F9D-BF88-30847C20CA6D}"/>
            </a:ext>
          </a:extLst>
        </xdr:cNvPr>
        <xdr:cNvSpPr>
          <a:spLocks noChangeArrowheads="1"/>
        </xdr:cNvSpPr>
      </xdr:nvSpPr>
      <xdr:spPr bwMode="auto">
        <a:xfrm rot="5400000">
          <a:off x="6393657" y="114847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85725</xdr:colOff>
      <xdr:row>4</xdr:row>
      <xdr:rowOff>0</xdr:rowOff>
    </xdr:to>
    <xdr:sp macro="" textlink="">
      <xdr:nvSpPr>
        <xdr:cNvPr id="68876" name="AutoShape 1">
          <a:extLst>
            <a:ext uri="{FF2B5EF4-FFF2-40B4-BE49-F238E27FC236}">
              <a16:creationId xmlns:a16="http://schemas.microsoft.com/office/drawing/2014/main" id="{00000000-0008-0000-0700-00000C0D0100}"/>
            </a:ext>
          </a:extLst>
        </xdr:cNvPr>
        <xdr:cNvSpPr>
          <a:spLocks noChangeArrowheads="1"/>
        </xdr:cNvSpPr>
      </xdr:nvSpPr>
      <xdr:spPr bwMode="auto">
        <a:xfrm rot="5400000">
          <a:off x="3557588" y="1004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9525</xdr:rowOff>
    </xdr:from>
    <xdr:to>
      <xdr:col>7</xdr:col>
      <xdr:colOff>85725</xdr:colOff>
      <xdr:row>6</xdr:row>
      <xdr:rowOff>0</xdr:rowOff>
    </xdr:to>
    <xdr:sp macro="" textlink="">
      <xdr:nvSpPr>
        <xdr:cNvPr id="68877" name="AutoShape 2">
          <a:extLst>
            <a:ext uri="{FF2B5EF4-FFF2-40B4-BE49-F238E27FC236}">
              <a16:creationId xmlns:a16="http://schemas.microsoft.com/office/drawing/2014/main" id="{00000000-0008-0000-0700-00000D0D0100}"/>
            </a:ext>
          </a:extLst>
        </xdr:cNvPr>
        <xdr:cNvSpPr>
          <a:spLocks noChangeArrowheads="1"/>
        </xdr:cNvSpPr>
      </xdr:nvSpPr>
      <xdr:spPr bwMode="auto">
        <a:xfrm rot="5400000">
          <a:off x="3562350" y="11811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9525</xdr:rowOff>
    </xdr:from>
    <xdr:to>
      <xdr:col>7</xdr:col>
      <xdr:colOff>85725</xdr:colOff>
      <xdr:row>7</xdr:row>
      <xdr:rowOff>0</xdr:rowOff>
    </xdr:to>
    <xdr:sp macro="" textlink="">
      <xdr:nvSpPr>
        <xdr:cNvPr id="68881" name="AutoShape 10">
          <a:extLst>
            <a:ext uri="{FF2B5EF4-FFF2-40B4-BE49-F238E27FC236}">
              <a16:creationId xmlns:a16="http://schemas.microsoft.com/office/drawing/2014/main" id="{00000000-0008-0000-0700-0000110D0100}"/>
            </a:ext>
          </a:extLst>
        </xdr:cNvPr>
        <xdr:cNvSpPr>
          <a:spLocks noChangeArrowheads="1"/>
        </xdr:cNvSpPr>
      </xdr:nvSpPr>
      <xdr:spPr bwMode="auto">
        <a:xfrm rot="5400000">
          <a:off x="3562350" y="15240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10</xdr:row>
      <xdr:rowOff>9525</xdr:rowOff>
    </xdr:from>
    <xdr:to>
      <xdr:col>7</xdr:col>
      <xdr:colOff>85725</xdr:colOff>
      <xdr:row>11</xdr:row>
      <xdr:rowOff>0</xdr:rowOff>
    </xdr:to>
    <xdr:sp macro="" textlink="">
      <xdr:nvSpPr>
        <xdr:cNvPr id="68883" name="AutoShape 15">
          <a:extLst>
            <a:ext uri="{FF2B5EF4-FFF2-40B4-BE49-F238E27FC236}">
              <a16:creationId xmlns:a16="http://schemas.microsoft.com/office/drawing/2014/main" id="{00000000-0008-0000-0700-0000130D0100}"/>
            </a:ext>
          </a:extLst>
        </xdr:cNvPr>
        <xdr:cNvSpPr>
          <a:spLocks noChangeArrowheads="1"/>
        </xdr:cNvSpPr>
      </xdr:nvSpPr>
      <xdr:spPr bwMode="auto">
        <a:xfrm rot="5400000">
          <a:off x="3562350" y="29241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9525</xdr:rowOff>
    </xdr:from>
    <xdr:to>
      <xdr:col>7</xdr:col>
      <xdr:colOff>85725</xdr:colOff>
      <xdr:row>12</xdr:row>
      <xdr:rowOff>0</xdr:rowOff>
    </xdr:to>
    <xdr:sp macro="" textlink="">
      <xdr:nvSpPr>
        <xdr:cNvPr id="68884" name="AutoShape 17">
          <a:extLst>
            <a:ext uri="{FF2B5EF4-FFF2-40B4-BE49-F238E27FC236}">
              <a16:creationId xmlns:a16="http://schemas.microsoft.com/office/drawing/2014/main" id="{00000000-0008-0000-0700-0000140D0100}"/>
            </a:ext>
          </a:extLst>
        </xdr:cNvPr>
        <xdr:cNvSpPr>
          <a:spLocks noChangeArrowheads="1"/>
        </xdr:cNvSpPr>
      </xdr:nvSpPr>
      <xdr:spPr bwMode="auto">
        <a:xfrm rot="5400000">
          <a:off x="3562350" y="30956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9525</xdr:rowOff>
    </xdr:from>
    <xdr:to>
      <xdr:col>7</xdr:col>
      <xdr:colOff>85725</xdr:colOff>
      <xdr:row>16</xdr:row>
      <xdr:rowOff>0</xdr:rowOff>
    </xdr:to>
    <xdr:sp macro="" textlink="">
      <xdr:nvSpPr>
        <xdr:cNvPr id="68885" name="AutoShape 18">
          <a:extLst>
            <a:ext uri="{FF2B5EF4-FFF2-40B4-BE49-F238E27FC236}">
              <a16:creationId xmlns:a16="http://schemas.microsoft.com/office/drawing/2014/main" id="{00000000-0008-0000-0700-0000150D0100}"/>
            </a:ext>
          </a:extLst>
        </xdr:cNvPr>
        <xdr:cNvSpPr>
          <a:spLocks noChangeArrowheads="1"/>
        </xdr:cNvSpPr>
      </xdr:nvSpPr>
      <xdr:spPr bwMode="auto">
        <a:xfrm rot="5400000">
          <a:off x="3562350" y="34480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68886" name="AutoShape 21">
          <a:extLst>
            <a:ext uri="{FF2B5EF4-FFF2-40B4-BE49-F238E27FC236}">
              <a16:creationId xmlns:a16="http://schemas.microsoft.com/office/drawing/2014/main" id="{00000000-0008-0000-0700-0000160D0100}"/>
            </a:ext>
          </a:extLst>
        </xdr:cNvPr>
        <xdr:cNvSpPr>
          <a:spLocks noChangeArrowheads="1"/>
        </xdr:cNvSpPr>
      </xdr:nvSpPr>
      <xdr:spPr bwMode="auto">
        <a:xfrm rot="5400000">
          <a:off x="3552825" y="4162425"/>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27</xdr:row>
      <xdr:rowOff>9525</xdr:rowOff>
    </xdr:from>
    <xdr:to>
      <xdr:col>7</xdr:col>
      <xdr:colOff>85725</xdr:colOff>
      <xdr:row>28</xdr:row>
      <xdr:rowOff>0</xdr:rowOff>
    </xdr:to>
    <xdr:sp macro="" textlink="">
      <xdr:nvSpPr>
        <xdr:cNvPr id="68888" name="AutoShape 24">
          <a:extLst>
            <a:ext uri="{FF2B5EF4-FFF2-40B4-BE49-F238E27FC236}">
              <a16:creationId xmlns:a16="http://schemas.microsoft.com/office/drawing/2014/main" id="{00000000-0008-0000-0700-0000180D0100}"/>
            </a:ext>
          </a:extLst>
        </xdr:cNvPr>
        <xdr:cNvSpPr>
          <a:spLocks noChangeArrowheads="1"/>
        </xdr:cNvSpPr>
      </xdr:nvSpPr>
      <xdr:spPr bwMode="auto">
        <a:xfrm rot="5400000">
          <a:off x="3557588" y="43481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9</xdr:col>
      <xdr:colOff>285750</xdr:colOff>
      <xdr:row>7</xdr:row>
      <xdr:rowOff>57150</xdr:rowOff>
    </xdr:from>
    <xdr:to>
      <xdr:col>9</xdr:col>
      <xdr:colOff>304800</xdr:colOff>
      <xdr:row>29</xdr:row>
      <xdr:rowOff>85725</xdr:rowOff>
    </xdr:to>
    <xdr:sp macro="" textlink="">
      <xdr:nvSpPr>
        <xdr:cNvPr id="68889" name="Line 11">
          <a:extLst>
            <a:ext uri="{FF2B5EF4-FFF2-40B4-BE49-F238E27FC236}">
              <a16:creationId xmlns:a16="http://schemas.microsoft.com/office/drawing/2014/main" id="{00000000-0008-0000-0700-0000190D0100}"/>
            </a:ext>
          </a:extLst>
        </xdr:cNvPr>
        <xdr:cNvSpPr>
          <a:spLocks noChangeShapeType="1"/>
        </xdr:cNvSpPr>
      </xdr:nvSpPr>
      <xdr:spPr bwMode="auto">
        <a:xfrm flipH="1">
          <a:off x="5410200" y="1885950"/>
          <a:ext cx="19050" cy="2857500"/>
        </a:xfrm>
        <a:prstGeom prst="line">
          <a:avLst/>
        </a:prstGeom>
        <a:noFill/>
        <a:ln w="38100">
          <a:solidFill>
            <a:srgbClr val="000000"/>
          </a:solidFill>
          <a:round/>
          <a:headEnd/>
          <a:tailEnd/>
        </a:ln>
      </xdr:spPr>
    </xdr:sp>
    <xdr:clientData/>
  </xdr:twoCellAnchor>
  <xdr:twoCellAnchor>
    <xdr:from>
      <xdr:col>9</xdr:col>
      <xdr:colOff>85725</xdr:colOff>
      <xdr:row>7</xdr:row>
      <xdr:rowOff>66675</xdr:rowOff>
    </xdr:from>
    <xdr:to>
      <xdr:col>9</xdr:col>
      <xdr:colOff>314325</xdr:colOff>
      <xdr:row>7</xdr:row>
      <xdr:rowOff>66675</xdr:rowOff>
    </xdr:to>
    <xdr:sp macro="" textlink="">
      <xdr:nvSpPr>
        <xdr:cNvPr id="68890" name="Line 12">
          <a:extLst>
            <a:ext uri="{FF2B5EF4-FFF2-40B4-BE49-F238E27FC236}">
              <a16:creationId xmlns:a16="http://schemas.microsoft.com/office/drawing/2014/main" id="{00000000-0008-0000-0700-00001A0D0100}"/>
            </a:ext>
          </a:extLst>
        </xdr:cNvPr>
        <xdr:cNvSpPr>
          <a:spLocks noChangeShapeType="1"/>
        </xdr:cNvSpPr>
      </xdr:nvSpPr>
      <xdr:spPr bwMode="auto">
        <a:xfrm flipV="1">
          <a:off x="5210175" y="1895475"/>
          <a:ext cx="228600" cy="0"/>
        </a:xfrm>
        <a:prstGeom prst="line">
          <a:avLst/>
        </a:prstGeom>
        <a:noFill/>
        <a:ln w="19050">
          <a:solidFill>
            <a:srgbClr val="000000"/>
          </a:solidFill>
          <a:round/>
          <a:headEnd type="diamond" w="med" len="med"/>
          <a:tailEnd/>
        </a:ln>
      </xdr:spPr>
    </xdr:sp>
    <xdr:clientData/>
  </xdr:twoCellAnchor>
  <xdr:twoCellAnchor>
    <xdr:from>
      <xdr:col>9</xdr:col>
      <xdr:colOff>76200</xdr:colOff>
      <xdr:row>15</xdr:row>
      <xdr:rowOff>95250</xdr:rowOff>
    </xdr:from>
    <xdr:to>
      <xdr:col>9</xdr:col>
      <xdr:colOff>304800</xdr:colOff>
      <xdr:row>15</xdr:row>
      <xdr:rowOff>95250</xdr:rowOff>
    </xdr:to>
    <xdr:sp macro="" textlink="">
      <xdr:nvSpPr>
        <xdr:cNvPr id="68891" name="Line 28">
          <a:extLst>
            <a:ext uri="{FF2B5EF4-FFF2-40B4-BE49-F238E27FC236}">
              <a16:creationId xmlns:a16="http://schemas.microsoft.com/office/drawing/2014/main" id="{00000000-0008-0000-0700-00001B0D0100}"/>
            </a:ext>
          </a:extLst>
        </xdr:cNvPr>
        <xdr:cNvSpPr>
          <a:spLocks noChangeShapeType="1"/>
        </xdr:cNvSpPr>
      </xdr:nvSpPr>
      <xdr:spPr bwMode="auto">
        <a:xfrm flipV="1">
          <a:off x="5200650" y="3495675"/>
          <a:ext cx="228600" cy="0"/>
        </a:xfrm>
        <a:prstGeom prst="line">
          <a:avLst/>
        </a:prstGeom>
        <a:noFill/>
        <a:ln w="19050">
          <a:solidFill>
            <a:srgbClr val="000000"/>
          </a:solidFill>
          <a:round/>
          <a:headEnd type="diamond" w="med" len="med"/>
          <a:tailEnd/>
        </a:ln>
      </xdr:spPr>
    </xdr:sp>
    <xdr:clientData/>
  </xdr:twoCellAnchor>
  <xdr:twoCellAnchor>
    <xdr:from>
      <xdr:col>9</xdr:col>
      <xdr:colOff>76200</xdr:colOff>
      <xdr:row>27</xdr:row>
      <xdr:rowOff>123825</xdr:rowOff>
    </xdr:from>
    <xdr:to>
      <xdr:col>9</xdr:col>
      <xdr:colOff>304800</xdr:colOff>
      <xdr:row>27</xdr:row>
      <xdr:rowOff>123825</xdr:rowOff>
    </xdr:to>
    <xdr:sp macro="" textlink="">
      <xdr:nvSpPr>
        <xdr:cNvPr id="68892" name="Line 29">
          <a:extLst>
            <a:ext uri="{FF2B5EF4-FFF2-40B4-BE49-F238E27FC236}">
              <a16:creationId xmlns:a16="http://schemas.microsoft.com/office/drawing/2014/main" id="{00000000-0008-0000-0700-00001C0D0100}"/>
            </a:ext>
          </a:extLst>
        </xdr:cNvPr>
        <xdr:cNvSpPr>
          <a:spLocks noChangeShapeType="1"/>
        </xdr:cNvSpPr>
      </xdr:nvSpPr>
      <xdr:spPr bwMode="auto">
        <a:xfrm flipV="1">
          <a:off x="5200650" y="4419600"/>
          <a:ext cx="228600" cy="0"/>
        </a:xfrm>
        <a:prstGeom prst="line">
          <a:avLst/>
        </a:prstGeom>
        <a:noFill/>
        <a:ln w="19050">
          <a:solidFill>
            <a:srgbClr val="000000"/>
          </a:solidFill>
          <a:round/>
          <a:headEnd type="diamond" w="med" len="med"/>
          <a:tailEnd/>
        </a:ln>
      </xdr:spPr>
    </xdr:sp>
    <xdr:clientData/>
  </xdr:twoCellAnchor>
  <xdr:twoCellAnchor>
    <xdr:from>
      <xdr:col>9</xdr:col>
      <xdr:colOff>65088</xdr:colOff>
      <xdr:row>29</xdr:row>
      <xdr:rowOff>66675</xdr:rowOff>
    </xdr:from>
    <xdr:to>
      <xdr:col>9</xdr:col>
      <xdr:colOff>293688</xdr:colOff>
      <xdr:row>29</xdr:row>
      <xdr:rowOff>66675</xdr:rowOff>
    </xdr:to>
    <xdr:sp macro="" textlink="">
      <xdr:nvSpPr>
        <xdr:cNvPr id="10" name="Line 30">
          <a:extLst>
            <a:ext uri="{FF2B5EF4-FFF2-40B4-BE49-F238E27FC236}">
              <a16:creationId xmlns:a16="http://schemas.microsoft.com/office/drawing/2014/main" id="{00000000-0008-0000-0700-00001D0D0100}"/>
            </a:ext>
          </a:extLst>
        </xdr:cNvPr>
        <xdr:cNvSpPr>
          <a:spLocks noChangeShapeType="1"/>
        </xdr:cNvSpPr>
      </xdr:nvSpPr>
      <xdr:spPr bwMode="auto">
        <a:xfrm flipV="1">
          <a:off x="6465888" y="5267325"/>
          <a:ext cx="228600" cy="0"/>
        </a:xfrm>
        <a:prstGeom prst="line">
          <a:avLst/>
        </a:prstGeom>
        <a:noFill/>
        <a:ln w="38100">
          <a:solidFill>
            <a:srgbClr val="000000"/>
          </a:solidFill>
          <a:round/>
          <a:headEnd type="triangle" w="med" len="med"/>
          <a:tailEnd/>
        </a:ln>
      </xdr:spPr>
    </xdr:sp>
    <xdr:clientData/>
  </xdr:twoCellAnchor>
  <xdr:twoCellAnchor>
    <xdr:from>
      <xdr:col>7</xdr:col>
      <xdr:colOff>0</xdr:colOff>
      <xdr:row>12</xdr:row>
      <xdr:rowOff>0</xdr:rowOff>
    </xdr:from>
    <xdr:to>
      <xdr:col>7</xdr:col>
      <xdr:colOff>85725</xdr:colOff>
      <xdr:row>12</xdr:row>
      <xdr:rowOff>161925</xdr:rowOff>
    </xdr:to>
    <xdr:sp macro="" textlink="">
      <xdr:nvSpPr>
        <xdr:cNvPr id="68895" name="AutoShape 17">
          <a:extLst>
            <a:ext uri="{FF2B5EF4-FFF2-40B4-BE49-F238E27FC236}">
              <a16:creationId xmlns:a16="http://schemas.microsoft.com/office/drawing/2014/main" id="{00000000-0008-0000-0700-00001F0D0100}"/>
            </a:ext>
          </a:extLst>
        </xdr:cNvPr>
        <xdr:cNvSpPr>
          <a:spLocks noChangeArrowheads="1"/>
        </xdr:cNvSpPr>
      </xdr:nvSpPr>
      <xdr:spPr bwMode="auto">
        <a:xfrm rot="5400000">
          <a:off x="3562350" y="32575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18</xdr:row>
      <xdr:rowOff>0</xdr:rowOff>
    </xdr:from>
    <xdr:to>
      <xdr:col>7</xdr:col>
      <xdr:colOff>76200</xdr:colOff>
      <xdr:row>18</xdr:row>
      <xdr:rowOff>161925</xdr:rowOff>
    </xdr:to>
    <xdr:sp macro="" textlink="">
      <xdr:nvSpPr>
        <xdr:cNvPr id="68896" name="AutoShape 21">
          <a:extLst>
            <a:ext uri="{FF2B5EF4-FFF2-40B4-BE49-F238E27FC236}">
              <a16:creationId xmlns:a16="http://schemas.microsoft.com/office/drawing/2014/main" id="{00000000-0008-0000-0700-0000200D0100}"/>
            </a:ext>
          </a:extLst>
        </xdr:cNvPr>
        <xdr:cNvSpPr>
          <a:spLocks noChangeArrowheads="1"/>
        </xdr:cNvSpPr>
      </xdr:nvSpPr>
      <xdr:spPr bwMode="auto">
        <a:xfrm rot="5400000">
          <a:off x="3681412" y="39671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27</xdr:row>
      <xdr:rowOff>0</xdr:rowOff>
    </xdr:from>
    <xdr:to>
      <xdr:col>8</xdr:col>
      <xdr:colOff>95250</xdr:colOff>
      <xdr:row>28</xdr:row>
      <xdr:rowOff>0</xdr:rowOff>
    </xdr:to>
    <xdr:sp macro="" textlink="">
      <xdr:nvSpPr>
        <xdr:cNvPr id="68897" name="AutoShape 21">
          <a:extLst>
            <a:ext uri="{FF2B5EF4-FFF2-40B4-BE49-F238E27FC236}">
              <a16:creationId xmlns:a16="http://schemas.microsoft.com/office/drawing/2014/main" id="{00000000-0008-0000-0700-0000210D0100}"/>
            </a:ext>
          </a:extLst>
        </xdr:cNvPr>
        <xdr:cNvSpPr>
          <a:spLocks noChangeArrowheads="1"/>
        </xdr:cNvSpPr>
      </xdr:nvSpPr>
      <xdr:spPr bwMode="auto">
        <a:xfrm rot="5400000">
          <a:off x="4371975" y="434340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29</xdr:row>
      <xdr:rowOff>0</xdr:rowOff>
    </xdr:from>
    <xdr:to>
      <xdr:col>8</xdr:col>
      <xdr:colOff>95250</xdr:colOff>
      <xdr:row>30</xdr:row>
      <xdr:rowOff>0</xdr:rowOff>
    </xdr:to>
    <xdr:sp macro="" textlink="">
      <xdr:nvSpPr>
        <xdr:cNvPr id="26" name="AutoShape 21">
          <a:extLst>
            <a:ext uri="{FF2B5EF4-FFF2-40B4-BE49-F238E27FC236}">
              <a16:creationId xmlns:a16="http://schemas.microsoft.com/office/drawing/2014/main" id="{00000000-0008-0000-0700-00001A000000}"/>
            </a:ext>
          </a:extLst>
        </xdr:cNvPr>
        <xdr:cNvSpPr>
          <a:spLocks noChangeArrowheads="1"/>
        </xdr:cNvSpPr>
      </xdr:nvSpPr>
      <xdr:spPr bwMode="auto">
        <a:xfrm rot="5400000">
          <a:off x="4695825" y="4200525"/>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15</xdr:row>
      <xdr:rowOff>0</xdr:rowOff>
    </xdr:from>
    <xdr:to>
      <xdr:col>8</xdr:col>
      <xdr:colOff>95250</xdr:colOff>
      <xdr:row>16</xdr:row>
      <xdr:rowOff>0</xdr:rowOff>
    </xdr:to>
    <xdr:sp macro="" textlink="">
      <xdr:nvSpPr>
        <xdr:cNvPr id="27" name="AutoShape 21">
          <a:extLst>
            <a:ext uri="{FF2B5EF4-FFF2-40B4-BE49-F238E27FC236}">
              <a16:creationId xmlns:a16="http://schemas.microsoft.com/office/drawing/2014/main" id="{00000000-0008-0000-0700-00001B000000}"/>
            </a:ext>
          </a:extLst>
        </xdr:cNvPr>
        <xdr:cNvSpPr>
          <a:spLocks noChangeArrowheads="1"/>
        </xdr:cNvSpPr>
      </xdr:nvSpPr>
      <xdr:spPr bwMode="auto">
        <a:xfrm rot="5400000">
          <a:off x="4476750" y="4352925"/>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7</xdr:row>
      <xdr:rowOff>0</xdr:rowOff>
    </xdr:from>
    <xdr:to>
      <xdr:col>8</xdr:col>
      <xdr:colOff>95250</xdr:colOff>
      <xdr:row>8</xdr:row>
      <xdr:rowOff>0</xdr:rowOff>
    </xdr:to>
    <xdr:sp macro="" textlink="">
      <xdr:nvSpPr>
        <xdr:cNvPr id="28" name="AutoShape 21">
          <a:extLst>
            <a:ext uri="{FF2B5EF4-FFF2-40B4-BE49-F238E27FC236}">
              <a16:creationId xmlns:a16="http://schemas.microsoft.com/office/drawing/2014/main" id="{00000000-0008-0000-0700-00001C000000}"/>
            </a:ext>
          </a:extLst>
        </xdr:cNvPr>
        <xdr:cNvSpPr>
          <a:spLocks noChangeArrowheads="1"/>
        </xdr:cNvSpPr>
      </xdr:nvSpPr>
      <xdr:spPr bwMode="auto">
        <a:xfrm rot="5400000">
          <a:off x="4476750" y="3390900"/>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76200</xdr:colOff>
      <xdr:row>19</xdr:row>
      <xdr:rowOff>161925</xdr:rowOff>
    </xdr:to>
    <xdr:sp macro="" textlink="">
      <xdr:nvSpPr>
        <xdr:cNvPr id="29" name="AutoShape 21">
          <a:extLst>
            <a:ext uri="{FF2B5EF4-FFF2-40B4-BE49-F238E27FC236}">
              <a16:creationId xmlns:a16="http://schemas.microsoft.com/office/drawing/2014/main" id="{00000000-0008-0000-0700-00001D000000}"/>
            </a:ext>
          </a:extLst>
        </xdr:cNvPr>
        <xdr:cNvSpPr>
          <a:spLocks noChangeArrowheads="1"/>
        </xdr:cNvSpPr>
      </xdr:nvSpPr>
      <xdr:spPr bwMode="auto">
        <a:xfrm rot="5400000">
          <a:off x="3681412" y="39671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76200</xdr:colOff>
      <xdr:row>20</xdr:row>
      <xdr:rowOff>161925</xdr:rowOff>
    </xdr:to>
    <xdr:sp macro="" textlink="">
      <xdr:nvSpPr>
        <xdr:cNvPr id="30" name="AutoShape 21">
          <a:extLst>
            <a:ext uri="{FF2B5EF4-FFF2-40B4-BE49-F238E27FC236}">
              <a16:creationId xmlns:a16="http://schemas.microsoft.com/office/drawing/2014/main" id="{00000000-0008-0000-0700-00001E000000}"/>
            </a:ext>
          </a:extLst>
        </xdr:cNvPr>
        <xdr:cNvSpPr>
          <a:spLocks noChangeArrowheads="1"/>
        </xdr:cNvSpPr>
      </xdr:nvSpPr>
      <xdr:spPr bwMode="auto">
        <a:xfrm rot="5400000">
          <a:off x="3681412" y="41386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76200</xdr:colOff>
      <xdr:row>21</xdr:row>
      <xdr:rowOff>161925</xdr:rowOff>
    </xdr:to>
    <xdr:sp macro="" textlink="">
      <xdr:nvSpPr>
        <xdr:cNvPr id="31" name="AutoShape 21">
          <a:extLst>
            <a:ext uri="{FF2B5EF4-FFF2-40B4-BE49-F238E27FC236}">
              <a16:creationId xmlns:a16="http://schemas.microsoft.com/office/drawing/2014/main" id="{00000000-0008-0000-0700-00001F000000}"/>
            </a:ext>
          </a:extLst>
        </xdr:cNvPr>
        <xdr:cNvSpPr>
          <a:spLocks noChangeArrowheads="1"/>
        </xdr:cNvSpPr>
      </xdr:nvSpPr>
      <xdr:spPr bwMode="auto">
        <a:xfrm rot="5400000">
          <a:off x="3681412" y="41386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32" name="AutoShape 21">
          <a:extLst>
            <a:ext uri="{FF2B5EF4-FFF2-40B4-BE49-F238E27FC236}">
              <a16:creationId xmlns:a16="http://schemas.microsoft.com/office/drawing/2014/main" id="{00000000-0008-0000-0700-000020000000}"/>
            </a:ext>
          </a:extLst>
        </xdr:cNvPr>
        <xdr:cNvSpPr>
          <a:spLocks noChangeArrowheads="1"/>
        </xdr:cNvSpPr>
      </xdr:nvSpPr>
      <xdr:spPr bwMode="auto">
        <a:xfrm rot="5400000">
          <a:off x="3931444" y="431720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76200</xdr:colOff>
      <xdr:row>23</xdr:row>
      <xdr:rowOff>161925</xdr:rowOff>
    </xdr:to>
    <xdr:sp macro="" textlink="">
      <xdr:nvSpPr>
        <xdr:cNvPr id="33" name="AutoShape 21">
          <a:extLst>
            <a:ext uri="{FF2B5EF4-FFF2-40B4-BE49-F238E27FC236}">
              <a16:creationId xmlns:a16="http://schemas.microsoft.com/office/drawing/2014/main" id="{00000000-0008-0000-0700-000021000000}"/>
            </a:ext>
          </a:extLst>
        </xdr:cNvPr>
        <xdr:cNvSpPr>
          <a:spLocks noChangeArrowheads="1"/>
        </xdr:cNvSpPr>
      </xdr:nvSpPr>
      <xdr:spPr bwMode="auto">
        <a:xfrm rot="5400000">
          <a:off x="3929062" y="4319588"/>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23</xdr:row>
      <xdr:rowOff>0</xdr:rowOff>
    </xdr:to>
    <xdr:sp macro="" textlink="">
      <xdr:nvSpPr>
        <xdr:cNvPr id="34" name="AutoShape 22">
          <a:extLst>
            <a:ext uri="{FF2B5EF4-FFF2-40B4-BE49-F238E27FC236}">
              <a16:creationId xmlns:a16="http://schemas.microsoft.com/office/drawing/2014/main" id="{00000000-0008-0000-0700-000022000000}"/>
            </a:ext>
          </a:extLst>
        </xdr:cNvPr>
        <xdr:cNvSpPr>
          <a:spLocks noChangeArrowheads="1"/>
        </xdr:cNvSpPr>
      </xdr:nvSpPr>
      <xdr:spPr bwMode="auto">
        <a:xfrm rot="5400000">
          <a:off x="4014788" y="47386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35" name="AutoShape 21">
          <a:extLst>
            <a:ext uri="{FF2B5EF4-FFF2-40B4-BE49-F238E27FC236}">
              <a16:creationId xmlns:a16="http://schemas.microsoft.com/office/drawing/2014/main" id="{00000000-0008-0000-0700-000023000000}"/>
            </a:ext>
          </a:extLst>
        </xdr:cNvPr>
        <xdr:cNvSpPr>
          <a:spLocks noChangeArrowheads="1"/>
        </xdr:cNvSpPr>
      </xdr:nvSpPr>
      <xdr:spPr bwMode="auto">
        <a:xfrm rot="5400000">
          <a:off x="3929063" y="46529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76200</xdr:colOff>
      <xdr:row>22</xdr:row>
      <xdr:rowOff>161925</xdr:rowOff>
    </xdr:to>
    <xdr:sp macro="" textlink="">
      <xdr:nvSpPr>
        <xdr:cNvPr id="36" name="AutoShape 21">
          <a:extLst>
            <a:ext uri="{FF2B5EF4-FFF2-40B4-BE49-F238E27FC236}">
              <a16:creationId xmlns:a16="http://schemas.microsoft.com/office/drawing/2014/main" id="{00000000-0008-0000-0700-000024000000}"/>
            </a:ext>
          </a:extLst>
        </xdr:cNvPr>
        <xdr:cNvSpPr>
          <a:spLocks noChangeArrowheads="1"/>
        </xdr:cNvSpPr>
      </xdr:nvSpPr>
      <xdr:spPr bwMode="auto">
        <a:xfrm rot="5400000">
          <a:off x="3929062" y="46529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4</xdr:row>
      <xdr:rowOff>0</xdr:rowOff>
    </xdr:from>
    <xdr:to>
      <xdr:col>7</xdr:col>
      <xdr:colOff>85725</xdr:colOff>
      <xdr:row>5</xdr:row>
      <xdr:rowOff>0</xdr:rowOff>
    </xdr:to>
    <xdr:sp macro="" textlink="">
      <xdr:nvSpPr>
        <xdr:cNvPr id="37" name="AutoShape 1">
          <a:extLst>
            <a:ext uri="{FF2B5EF4-FFF2-40B4-BE49-F238E27FC236}">
              <a16:creationId xmlns:a16="http://schemas.microsoft.com/office/drawing/2014/main" id="{00000000-0008-0000-0700-000025000000}"/>
            </a:ext>
          </a:extLst>
        </xdr:cNvPr>
        <xdr:cNvSpPr>
          <a:spLocks noChangeArrowheads="1"/>
        </xdr:cNvSpPr>
      </xdr:nvSpPr>
      <xdr:spPr bwMode="auto">
        <a:xfrm rot="5400000">
          <a:off x="3931444" y="95488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13</xdr:row>
      <xdr:rowOff>161925</xdr:rowOff>
    </xdr:to>
    <xdr:sp macro="" textlink="">
      <xdr:nvSpPr>
        <xdr:cNvPr id="38" name="AutoShape 17">
          <a:extLst>
            <a:ext uri="{FF2B5EF4-FFF2-40B4-BE49-F238E27FC236}">
              <a16:creationId xmlns:a16="http://schemas.microsoft.com/office/drawing/2014/main" id="{463B5E87-1D93-4840-ACD5-78478F850F3D}"/>
            </a:ext>
          </a:extLst>
        </xdr:cNvPr>
        <xdr:cNvSpPr>
          <a:spLocks noChangeArrowheads="1"/>
        </xdr:cNvSpPr>
      </xdr:nvSpPr>
      <xdr:spPr bwMode="auto">
        <a:xfrm rot="5400000">
          <a:off x="4133850" y="2362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14</xdr:row>
      <xdr:rowOff>161925</xdr:rowOff>
    </xdr:to>
    <xdr:sp macro="" textlink="">
      <xdr:nvSpPr>
        <xdr:cNvPr id="39" name="AutoShape 17">
          <a:extLst>
            <a:ext uri="{FF2B5EF4-FFF2-40B4-BE49-F238E27FC236}">
              <a16:creationId xmlns:a16="http://schemas.microsoft.com/office/drawing/2014/main" id="{440D6BB6-BB19-4A21-A299-EEE56CA2E9AA}"/>
            </a:ext>
          </a:extLst>
        </xdr:cNvPr>
        <xdr:cNvSpPr>
          <a:spLocks noChangeArrowheads="1"/>
        </xdr:cNvSpPr>
      </xdr:nvSpPr>
      <xdr:spPr bwMode="auto">
        <a:xfrm rot="5400000">
          <a:off x="4133850" y="2362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40" name="AutoShape 21">
          <a:extLst>
            <a:ext uri="{FF2B5EF4-FFF2-40B4-BE49-F238E27FC236}">
              <a16:creationId xmlns:a16="http://schemas.microsoft.com/office/drawing/2014/main" id="{41EFEAED-C4FC-432F-8745-26C1B778A2A7}"/>
            </a:ext>
          </a:extLst>
        </xdr:cNvPr>
        <xdr:cNvSpPr>
          <a:spLocks noChangeArrowheads="1"/>
        </xdr:cNvSpPr>
      </xdr:nvSpPr>
      <xdr:spPr bwMode="auto">
        <a:xfrm rot="5400000">
          <a:off x="4129088" y="43291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76200</xdr:colOff>
      <xdr:row>24</xdr:row>
      <xdr:rowOff>161925</xdr:rowOff>
    </xdr:to>
    <xdr:sp macro="" textlink="">
      <xdr:nvSpPr>
        <xdr:cNvPr id="41" name="AutoShape 21">
          <a:extLst>
            <a:ext uri="{FF2B5EF4-FFF2-40B4-BE49-F238E27FC236}">
              <a16:creationId xmlns:a16="http://schemas.microsoft.com/office/drawing/2014/main" id="{B1DF7930-BD7E-42BF-AB69-C328F4C1D4EE}"/>
            </a:ext>
          </a:extLst>
        </xdr:cNvPr>
        <xdr:cNvSpPr>
          <a:spLocks noChangeArrowheads="1"/>
        </xdr:cNvSpPr>
      </xdr:nvSpPr>
      <xdr:spPr bwMode="auto">
        <a:xfrm rot="5400000">
          <a:off x="4129087" y="43291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42" name="AutoShape 21">
          <a:extLst>
            <a:ext uri="{FF2B5EF4-FFF2-40B4-BE49-F238E27FC236}">
              <a16:creationId xmlns:a16="http://schemas.microsoft.com/office/drawing/2014/main" id="{703ADCDE-52BE-4AB6-B670-CD2B8E527883}"/>
            </a:ext>
          </a:extLst>
        </xdr:cNvPr>
        <xdr:cNvSpPr>
          <a:spLocks noChangeArrowheads="1"/>
        </xdr:cNvSpPr>
      </xdr:nvSpPr>
      <xdr:spPr bwMode="auto">
        <a:xfrm rot="5400000">
          <a:off x="4129088" y="43291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76200</xdr:colOff>
      <xdr:row>25</xdr:row>
      <xdr:rowOff>161925</xdr:rowOff>
    </xdr:to>
    <xdr:sp macro="" textlink="">
      <xdr:nvSpPr>
        <xdr:cNvPr id="43" name="AutoShape 21">
          <a:extLst>
            <a:ext uri="{FF2B5EF4-FFF2-40B4-BE49-F238E27FC236}">
              <a16:creationId xmlns:a16="http://schemas.microsoft.com/office/drawing/2014/main" id="{642B5203-C3B9-4B7B-9838-15E60C561A31}"/>
            </a:ext>
          </a:extLst>
        </xdr:cNvPr>
        <xdr:cNvSpPr>
          <a:spLocks noChangeArrowheads="1"/>
        </xdr:cNvSpPr>
      </xdr:nvSpPr>
      <xdr:spPr bwMode="auto">
        <a:xfrm rot="5400000">
          <a:off x="4129087" y="43291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44" name="AutoShape 21">
          <a:extLst>
            <a:ext uri="{FF2B5EF4-FFF2-40B4-BE49-F238E27FC236}">
              <a16:creationId xmlns:a16="http://schemas.microsoft.com/office/drawing/2014/main" id="{96522CC0-20F5-4369-B045-F9D84B3C32DA}"/>
            </a:ext>
          </a:extLst>
        </xdr:cNvPr>
        <xdr:cNvSpPr>
          <a:spLocks noChangeArrowheads="1"/>
        </xdr:cNvSpPr>
      </xdr:nvSpPr>
      <xdr:spPr bwMode="auto">
        <a:xfrm rot="5400000">
          <a:off x="4129088" y="45005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32</xdr:row>
      <xdr:rowOff>0</xdr:rowOff>
    </xdr:from>
    <xdr:to>
      <xdr:col>8</xdr:col>
      <xdr:colOff>95250</xdr:colOff>
      <xdr:row>33</xdr:row>
      <xdr:rowOff>0</xdr:rowOff>
    </xdr:to>
    <xdr:sp macro="" textlink="">
      <xdr:nvSpPr>
        <xdr:cNvPr id="47" name="AutoShape 21">
          <a:extLst>
            <a:ext uri="{FF2B5EF4-FFF2-40B4-BE49-F238E27FC236}">
              <a16:creationId xmlns:a16="http://schemas.microsoft.com/office/drawing/2014/main" id="{70D433D8-4619-468D-BCDD-D667B882A348}"/>
            </a:ext>
          </a:extLst>
        </xdr:cNvPr>
        <xdr:cNvSpPr>
          <a:spLocks noChangeArrowheads="1"/>
        </xdr:cNvSpPr>
      </xdr:nvSpPr>
      <xdr:spPr bwMode="auto">
        <a:xfrm rot="5400000">
          <a:off x="5367338" y="5443537"/>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4</xdr:row>
      <xdr:rowOff>0</xdr:rowOff>
    </xdr:from>
    <xdr:to>
      <xdr:col>7</xdr:col>
      <xdr:colOff>85725</xdr:colOff>
      <xdr:row>5</xdr:row>
      <xdr:rowOff>0</xdr:rowOff>
    </xdr:to>
    <xdr:sp macro="" textlink="">
      <xdr:nvSpPr>
        <xdr:cNvPr id="45" name="AutoShape 1">
          <a:extLst>
            <a:ext uri="{FF2B5EF4-FFF2-40B4-BE49-F238E27FC236}">
              <a16:creationId xmlns:a16="http://schemas.microsoft.com/office/drawing/2014/main" id="{88B599F2-8F82-4657-AF17-432BB1B7969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0</xdr:rowOff>
    </xdr:from>
    <xdr:to>
      <xdr:col>7</xdr:col>
      <xdr:colOff>85725</xdr:colOff>
      <xdr:row>6</xdr:row>
      <xdr:rowOff>0</xdr:rowOff>
    </xdr:to>
    <xdr:sp macro="" textlink="">
      <xdr:nvSpPr>
        <xdr:cNvPr id="46" name="AutoShape 1">
          <a:extLst>
            <a:ext uri="{FF2B5EF4-FFF2-40B4-BE49-F238E27FC236}">
              <a16:creationId xmlns:a16="http://schemas.microsoft.com/office/drawing/2014/main" id="{9FF44AB0-42C5-4184-A38B-F59B51197C2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0</xdr:rowOff>
    </xdr:from>
    <xdr:to>
      <xdr:col>7</xdr:col>
      <xdr:colOff>85725</xdr:colOff>
      <xdr:row>6</xdr:row>
      <xdr:rowOff>0</xdr:rowOff>
    </xdr:to>
    <xdr:sp macro="" textlink="">
      <xdr:nvSpPr>
        <xdr:cNvPr id="48" name="AutoShape 1">
          <a:extLst>
            <a:ext uri="{FF2B5EF4-FFF2-40B4-BE49-F238E27FC236}">
              <a16:creationId xmlns:a16="http://schemas.microsoft.com/office/drawing/2014/main" id="{171BCE19-230D-404F-BCCF-AEF9574785A2}"/>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49" name="AutoShape 1">
          <a:extLst>
            <a:ext uri="{FF2B5EF4-FFF2-40B4-BE49-F238E27FC236}">
              <a16:creationId xmlns:a16="http://schemas.microsoft.com/office/drawing/2014/main" id="{4D903B25-5D8F-439C-B890-8B57A3991F5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50" name="AutoShape 1">
          <a:extLst>
            <a:ext uri="{FF2B5EF4-FFF2-40B4-BE49-F238E27FC236}">
              <a16:creationId xmlns:a16="http://schemas.microsoft.com/office/drawing/2014/main" id="{D0EB5A4B-BD80-47BD-BE7E-52FA385AFD7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51" name="AutoShape 1">
          <a:extLst>
            <a:ext uri="{FF2B5EF4-FFF2-40B4-BE49-F238E27FC236}">
              <a16:creationId xmlns:a16="http://schemas.microsoft.com/office/drawing/2014/main" id="{28781F5B-CAA9-4384-A7D1-EE770D4A2923}"/>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7</xdr:row>
      <xdr:rowOff>0</xdr:rowOff>
    </xdr:from>
    <xdr:to>
      <xdr:col>7</xdr:col>
      <xdr:colOff>85725</xdr:colOff>
      <xdr:row>8</xdr:row>
      <xdr:rowOff>0</xdr:rowOff>
    </xdr:to>
    <xdr:sp macro="" textlink="">
      <xdr:nvSpPr>
        <xdr:cNvPr id="52" name="AutoShape 1">
          <a:extLst>
            <a:ext uri="{FF2B5EF4-FFF2-40B4-BE49-F238E27FC236}">
              <a16:creationId xmlns:a16="http://schemas.microsoft.com/office/drawing/2014/main" id="{C9E1E1FF-8E8C-4E25-B373-6467B7C4356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7</xdr:row>
      <xdr:rowOff>0</xdr:rowOff>
    </xdr:from>
    <xdr:to>
      <xdr:col>7</xdr:col>
      <xdr:colOff>85725</xdr:colOff>
      <xdr:row>8</xdr:row>
      <xdr:rowOff>0</xdr:rowOff>
    </xdr:to>
    <xdr:sp macro="" textlink="">
      <xdr:nvSpPr>
        <xdr:cNvPr id="53" name="AutoShape 1">
          <a:extLst>
            <a:ext uri="{FF2B5EF4-FFF2-40B4-BE49-F238E27FC236}">
              <a16:creationId xmlns:a16="http://schemas.microsoft.com/office/drawing/2014/main" id="{547F7CE5-62D4-40AC-B572-22C0657D044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10</xdr:row>
      <xdr:rowOff>0</xdr:rowOff>
    </xdr:from>
    <xdr:to>
      <xdr:col>7</xdr:col>
      <xdr:colOff>85725</xdr:colOff>
      <xdr:row>11</xdr:row>
      <xdr:rowOff>0</xdr:rowOff>
    </xdr:to>
    <xdr:sp macro="" textlink="">
      <xdr:nvSpPr>
        <xdr:cNvPr id="54" name="AutoShape 1">
          <a:extLst>
            <a:ext uri="{FF2B5EF4-FFF2-40B4-BE49-F238E27FC236}">
              <a16:creationId xmlns:a16="http://schemas.microsoft.com/office/drawing/2014/main" id="{89B522B1-0E79-4032-8650-B2DF090DCBCF}"/>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5" name="AutoShape 1">
          <a:extLst>
            <a:ext uri="{FF2B5EF4-FFF2-40B4-BE49-F238E27FC236}">
              <a16:creationId xmlns:a16="http://schemas.microsoft.com/office/drawing/2014/main" id="{58FA4AA3-A90A-4BE0-ADE3-180258995C78}"/>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6" name="AutoShape 1">
          <a:extLst>
            <a:ext uri="{FF2B5EF4-FFF2-40B4-BE49-F238E27FC236}">
              <a16:creationId xmlns:a16="http://schemas.microsoft.com/office/drawing/2014/main" id="{6E211777-DE38-46BB-B471-DC83F304EA84}"/>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7" name="AutoShape 1">
          <a:extLst>
            <a:ext uri="{FF2B5EF4-FFF2-40B4-BE49-F238E27FC236}">
              <a16:creationId xmlns:a16="http://schemas.microsoft.com/office/drawing/2014/main" id="{E1FA0179-B61D-4419-A5FD-85D7AE5D646D}"/>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58" name="AutoShape 1">
          <a:extLst>
            <a:ext uri="{FF2B5EF4-FFF2-40B4-BE49-F238E27FC236}">
              <a16:creationId xmlns:a16="http://schemas.microsoft.com/office/drawing/2014/main" id="{F6D63CAB-ED5F-484A-A17A-E92BA3435561}"/>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59" name="AutoShape 1">
          <a:extLst>
            <a:ext uri="{FF2B5EF4-FFF2-40B4-BE49-F238E27FC236}">
              <a16:creationId xmlns:a16="http://schemas.microsoft.com/office/drawing/2014/main" id="{B3660806-4727-440D-8DBB-9CD67CE5DE6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60" name="AutoShape 1">
          <a:extLst>
            <a:ext uri="{FF2B5EF4-FFF2-40B4-BE49-F238E27FC236}">
              <a16:creationId xmlns:a16="http://schemas.microsoft.com/office/drawing/2014/main" id="{37685966-0260-4E22-85AC-48E69D3A1339}"/>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1" name="AutoShape 1">
          <a:extLst>
            <a:ext uri="{FF2B5EF4-FFF2-40B4-BE49-F238E27FC236}">
              <a16:creationId xmlns:a16="http://schemas.microsoft.com/office/drawing/2014/main" id="{4CCDF06C-C120-4C05-8414-31186D10672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2" name="AutoShape 1">
          <a:extLst>
            <a:ext uri="{FF2B5EF4-FFF2-40B4-BE49-F238E27FC236}">
              <a16:creationId xmlns:a16="http://schemas.microsoft.com/office/drawing/2014/main" id="{29E0E4AF-634B-4FD9-9DB1-C4AFB3B8D6CA}"/>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3" name="AutoShape 1">
          <a:extLst>
            <a:ext uri="{FF2B5EF4-FFF2-40B4-BE49-F238E27FC236}">
              <a16:creationId xmlns:a16="http://schemas.microsoft.com/office/drawing/2014/main" id="{EE613154-0603-4C49-975E-33C74B43C8DB}"/>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4" name="AutoShape 1">
          <a:extLst>
            <a:ext uri="{FF2B5EF4-FFF2-40B4-BE49-F238E27FC236}">
              <a16:creationId xmlns:a16="http://schemas.microsoft.com/office/drawing/2014/main" id="{F908857A-63ED-4083-9502-1D2511EC06F6}"/>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5" name="AutoShape 1">
          <a:extLst>
            <a:ext uri="{FF2B5EF4-FFF2-40B4-BE49-F238E27FC236}">
              <a16:creationId xmlns:a16="http://schemas.microsoft.com/office/drawing/2014/main" id="{3F166C32-46EA-44EB-9FD1-1E93487463F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6" name="AutoShape 1">
          <a:extLst>
            <a:ext uri="{FF2B5EF4-FFF2-40B4-BE49-F238E27FC236}">
              <a16:creationId xmlns:a16="http://schemas.microsoft.com/office/drawing/2014/main" id="{0706B876-CB03-4534-A178-377C7190CA9C}"/>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0</xdr:rowOff>
    </xdr:from>
    <xdr:to>
      <xdr:col>7</xdr:col>
      <xdr:colOff>85725</xdr:colOff>
      <xdr:row>16</xdr:row>
      <xdr:rowOff>0</xdr:rowOff>
    </xdr:to>
    <xdr:sp macro="" textlink="">
      <xdr:nvSpPr>
        <xdr:cNvPr id="67" name="AutoShape 1">
          <a:extLst>
            <a:ext uri="{FF2B5EF4-FFF2-40B4-BE49-F238E27FC236}">
              <a16:creationId xmlns:a16="http://schemas.microsoft.com/office/drawing/2014/main" id="{25A27D87-66DC-4B84-AC08-F8C582D10B8A}"/>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0</xdr:rowOff>
    </xdr:from>
    <xdr:to>
      <xdr:col>7</xdr:col>
      <xdr:colOff>85725</xdr:colOff>
      <xdr:row>16</xdr:row>
      <xdr:rowOff>0</xdr:rowOff>
    </xdr:to>
    <xdr:sp macro="" textlink="">
      <xdr:nvSpPr>
        <xdr:cNvPr id="68" name="AutoShape 1">
          <a:extLst>
            <a:ext uri="{FF2B5EF4-FFF2-40B4-BE49-F238E27FC236}">
              <a16:creationId xmlns:a16="http://schemas.microsoft.com/office/drawing/2014/main" id="{0B4CE32D-C67D-496B-806E-F9FA372171AD}"/>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18</xdr:row>
      <xdr:rowOff>0</xdr:rowOff>
    </xdr:from>
    <xdr:to>
      <xdr:col>7</xdr:col>
      <xdr:colOff>85725</xdr:colOff>
      <xdr:row>19</xdr:row>
      <xdr:rowOff>0</xdr:rowOff>
    </xdr:to>
    <xdr:sp macro="" textlink="">
      <xdr:nvSpPr>
        <xdr:cNvPr id="69" name="AutoShape 1">
          <a:extLst>
            <a:ext uri="{FF2B5EF4-FFF2-40B4-BE49-F238E27FC236}">
              <a16:creationId xmlns:a16="http://schemas.microsoft.com/office/drawing/2014/main" id="{4E561BCE-B472-4E4F-A621-9421A87F496D}"/>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0" name="AutoShape 1">
          <a:extLst>
            <a:ext uri="{FF2B5EF4-FFF2-40B4-BE49-F238E27FC236}">
              <a16:creationId xmlns:a16="http://schemas.microsoft.com/office/drawing/2014/main" id="{6530A109-B962-4280-A4F8-40DD821ABC9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1" name="AutoShape 1">
          <a:extLst>
            <a:ext uri="{FF2B5EF4-FFF2-40B4-BE49-F238E27FC236}">
              <a16:creationId xmlns:a16="http://schemas.microsoft.com/office/drawing/2014/main" id="{370730D7-6689-48CC-8DE4-F132060A225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2" name="AutoShape 1">
          <a:extLst>
            <a:ext uri="{FF2B5EF4-FFF2-40B4-BE49-F238E27FC236}">
              <a16:creationId xmlns:a16="http://schemas.microsoft.com/office/drawing/2014/main" id="{812BA70F-6D16-478B-8526-176572C5807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3" name="AutoShape 1">
          <a:extLst>
            <a:ext uri="{FF2B5EF4-FFF2-40B4-BE49-F238E27FC236}">
              <a16:creationId xmlns:a16="http://schemas.microsoft.com/office/drawing/2014/main" id="{111E07C5-FCF4-4D96-AE73-434CFCD5CBC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4" name="AutoShape 1">
          <a:extLst>
            <a:ext uri="{FF2B5EF4-FFF2-40B4-BE49-F238E27FC236}">
              <a16:creationId xmlns:a16="http://schemas.microsoft.com/office/drawing/2014/main" id="{17AD27DB-DADD-42D6-AD8F-A08AAE9B378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5" name="AutoShape 1">
          <a:extLst>
            <a:ext uri="{FF2B5EF4-FFF2-40B4-BE49-F238E27FC236}">
              <a16:creationId xmlns:a16="http://schemas.microsoft.com/office/drawing/2014/main" id="{01C50A2F-066D-4E95-863C-BAC0DB80E3F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6" name="AutoShape 1">
          <a:extLst>
            <a:ext uri="{FF2B5EF4-FFF2-40B4-BE49-F238E27FC236}">
              <a16:creationId xmlns:a16="http://schemas.microsoft.com/office/drawing/2014/main" id="{E96D18D3-85D0-425A-A1DF-05468AB340D0}"/>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7" name="AutoShape 1">
          <a:extLst>
            <a:ext uri="{FF2B5EF4-FFF2-40B4-BE49-F238E27FC236}">
              <a16:creationId xmlns:a16="http://schemas.microsoft.com/office/drawing/2014/main" id="{404DB331-2A74-4523-8334-41E219D8B513}"/>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8" name="AutoShape 1">
          <a:extLst>
            <a:ext uri="{FF2B5EF4-FFF2-40B4-BE49-F238E27FC236}">
              <a16:creationId xmlns:a16="http://schemas.microsoft.com/office/drawing/2014/main" id="{140E93A8-BB9D-4604-A6AB-1EF53EFD4D38}"/>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79" name="AutoShape 1">
          <a:extLst>
            <a:ext uri="{FF2B5EF4-FFF2-40B4-BE49-F238E27FC236}">
              <a16:creationId xmlns:a16="http://schemas.microsoft.com/office/drawing/2014/main" id="{4F4A814D-9A9A-4993-955F-88B913DBA192}"/>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80" name="AutoShape 1">
          <a:extLst>
            <a:ext uri="{FF2B5EF4-FFF2-40B4-BE49-F238E27FC236}">
              <a16:creationId xmlns:a16="http://schemas.microsoft.com/office/drawing/2014/main" id="{96C52317-D383-41B9-812D-91BAADEDECB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81" name="AutoShape 1">
          <a:extLst>
            <a:ext uri="{FF2B5EF4-FFF2-40B4-BE49-F238E27FC236}">
              <a16:creationId xmlns:a16="http://schemas.microsoft.com/office/drawing/2014/main" id="{9220D861-2E7C-4B1E-8D17-F4068A0EFA52}"/>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2" name="AutoShape 1">
          <a:extLst>
            <a:ext uri="{FF2B5EF4-FFF2-40B4-BE49-F238E27FC236}">
              <a16:creationId xmlns:a16="http://schemas.microsoft.com/office/drawing/2014/main" id="{981A8E79-E965-4DD7-821B-E64ADF9DB248}"/>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3" name="AutoShape 1">
          <a:extLst>
            <a:ext uri="{FF2B5EF4-FFF2-40B4-BE49-F238E27FC236}">
              <a16:creationId xmlns:a16="http://schemas.microsoft.com/office/drawing/2014/main" id="{4763FFF6-6EE1-4510-A664-6C2FBE27FD4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4" name="AutoShape 1">
          <a:extLst>
            <a:ext uri="{FF2B5EF4-FFF2-40B4-BE49-F238E27FC236}">
              <a16:creationId xmlns:a16="http://schemas.microsoft.com/office/drawing/2014/main" id="{9D46D70E-2C29-4B37-946C-8337059AAE96}"/>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5" name="AutoShape 1">
          <a:extLst>
            <a:ext uri="{FF2B5EF4-FFF2-40B4-BE49-F238E27FC236}">
              <a16:creationId xmlns:a16="http://schemas.microsoft.com/office/drawing/2014/main" id="{943EBA62-A7DE-4927-A28A-815CC1CC4282}"/>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6" name="AutoShape 1">
          <a:extLst>
            <a:ext uri="{FF2B5EF4-FFF2-40B4-BE49-F238E27FC236}">
              <a16:creationId xmlns:a16="http://schemas.microsoft.com/office/drawing/2014/main" id="{105641A5-B998-47A2-B943-9DA870F83713}"/>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7" name="AutoShape 1">
          <a:extLst>
            <a:ext uri="{FF2B5EF4-FFF2-40B4-BE49-F238E27FC236}">
              <a16:creationId xmlns:a16="http://schemas.microsoft.com/office/drawing/2014/main" id="{2CCD1AB4-3964-4993-B38A-127979999DDE}"/>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88" name="AutoShape 1">
          <a:extLst>
            <a:ext uri="{FF2B5EF4-FFF2-40B4-BE49-F238E27FC236}">
              <a16:creationId xmlns:a16="http://schemas.microsoft.com/office/drawing/2014/main" id="{4082C583-6680-472D-853B-37CAD513C034}"/>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89" name="AutoShape 1">
          <a:extLst>
            <a:ext uri="{FF2B5EF4-FFF2-40B4-BE49-F238E27FC236}">
              <a16:creationId xmlns:a16="http://schemas.microsoft.com/office/drawing/2014/main" id="{FB621396-52F2-46E8-AC2B-19EF14C54AB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90" name="AutoShape 1">
          <a:extLst>
            <a:ext uri="{FF2B5EF4-FFF2-40B4-BE49-F238E27FC236}">
              <a16:creationId xmlns:a16="http://schemas.microsoft.com/office/drawing/2014/main" id="{AE8B3CBB-51C1-4739-9A07-36C14ADC4A15}"/>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91" name="AutoShape 1">
          <a:extLst>
            <a:ext uri="{FF2B5EF4-FFF2-40B4-BE49-F238E27FC236}">
              <a16:creationId xmlns:a16="http://schemas.microsoft.com/office/drawing/2014/main" id="{1A86A3FE-A890-4C5E-B7C5-1B7389C09EE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92" name="AutoShape 1">
          <a:extLst>
            <a:ext uri="{FF2B5EF4-FFF2-40B4-BE49-F238E27FC236}">
              <a16:creationId xmlns:a16="http://schemas.microsoft.com/office/drawing/2014/main" id="{489F97D8-7915-4C88-A067-EB9F7AC0FDB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xdr:row>
      <xdr:rowOff>9525</xdr:rowOff>
    </xdr:from>
    <xdr:to>
      <xdr:col>4</xdr:col>
      <xdr:colOff>85725</xdr:colOff>
      <xdr:row>4</xdr:row>
      <xdr:rowOff>0</xdr:rowOff>
    </xdr:to>
    <xdr:sp macro="" textlink="">
      <xdr:nvSpPr>
        <xdr:cNvPr id="59871" name="AutoShape 2">
          <a:extLst>
            <a:ext uri="{FF2B5EF4-FFF2-40B4-BE49-F238E27FC236}">
              <a16:creationId xmlns:a16="http://schemas.microsoft.com/office/drawing/2014/main" id="{00000000-0008-0000-0900-0000DFE90000}"/>
            </a:ext>
          </a:extLst>
        </xdr:cNvPr>
        <xdr:cNvSpPr>
          <a:spLocks noChangeArrowheads="1"/>
        </xdr:cNvSpPr>
      </xdr:nvSpPr>
      <xdr:spPr bwMode="auto">
        <a:xfrm rot="5400000">
          <a:off x="4224338" y="509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5</xdr:row>
      <xdr:rowOff>9525</xdr:rowOff>
    </xdr:from>
    <xdr:to>
      <xdr:col>4</xdr:col>
      <xdr:colOff>85725</xdr:colOff>
      <xdr:row>6</xdr:row>
      <xdr:rowOff>0</xdr:rowOff>
    </xdr:to>
    <xdr:sp macro="" textlink="">
      <xdr:nvSpPr>
        <xdr:cNvPr id="59872" name="AutoShape 3">
          <a:extLst>
            <a:ext uri="{FF2B5EF4-FFF2-40B4-BE49-F238E27FC236}">
              <a16:creationId xmlns:a16="http://schemas.microsoft.com/office/drawing/2014/main" id="{00000000-0008-0000-0900-0000E0E90000}"/>
            </a:ext>
          </a:extLst>
        </xdr:cNvPr>
        <xdr:cNvSpPr>
          <a:spLocks noChangeArrowheads="1"/>
        </xdr:cNvSpPr>
      </xdr:nvSpPr>
      <xdr:spPr bwMode="auto">
        <a:xfrm rot="5400000">
          <a:off x="4224338" y="8334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7</xdr:row>
      <xdr:rowOff>9525</xdr:rowOff>
    </xdr:from>
    <xdr:to>
      <xdr:col>4</xdr:col>
      <xdr:colOff>85725</xdr:colOff>
      <xdr:row>8</xdr:row>
      <xdr:rowOff>0</xdr:rowOff>
    </xdr:to>
    <xdr:sp macro="" textlink="">
      <xdr:nvSpPr>
        <xdr:cNvPr id="59873" name="AutoShape 4">
          <a:extLst>
            <a:ext uri="{FF2B5EF4-FFF2-40B4-BE49-F238E27FC236}">
              <a16:creationId xmlns:a16="http://schemas.microsoft.com/office/drawing/2014/main" id="{00000000-0008-0000-0900-0000E1E90000}"/>
            </a:ext>
          </a:extLst>
        </xdr:cNvPr>
        <xdr:cNvSpPr>
          <a:spLocks noChangeArrowheads="1"/>
        </xdr:cNvSpPr>
      </xdr:nvSpPr>
      <xdr:spPr bwMode="auto">
        <a:xfrm rot="5400000">
          <a:off x="4224338" y="11572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4</xdr:row>
      <xdr:rowOff>9525</xdr:rowOff>
    </xdr:from>
    <xdr:to>
      <xdr:col>4</xdr:col>
      <xdr:colOff>85725</xdr:colOff>
      <xdr:row>5</xdr:row>
      <xdr:rowOff>0</xdr:rowOff>
    </xdr:to>
    <xdr:sp macro="" textlink="">
      <xdr:nvSpPr>
        <xdr:cNvPr id="59874" name="AutoShape 5">
          <a:extLst>
            <a:ext uri="{FF2B5EF4-FFF2-40B4-BE49-F238E27FC236}">
              <a16:creationId xmlns:a16="http://schemas.microsoft.com/office/drawing/2014/main" id="{00000000-0008-0000-0900-0000E2E90000}"/>
            </a:ext>
          </a:extLst>
        </xdr:cNvPr>
        <xdr:cNvSpPr>
          <a:spLocks noChangeArrowheads="1"/>
        </xdr:cNvSpPr>
      </xdr:nvSpPr>
      <xdr:spPr bwMode="auto">
        <a:xfrm rot="5400000">
          <a:off x="4224338" y="671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8</xdr:row>
      <xdr:rowOff>9525</xdr:rowOff>
    </xdr:from>
    <xdr:to>
      <xdr:col>4</xdr:col>
      <xdr:colOff>85725</xdr:colOff>
      <xdr:row>9</xdr:row>
      <xdr:rowOff>0</xdr:rowOff>
    </xdr:to>
    <xdr:sp macro="" textlink="">
      <xdr:nvSpPr>
        <xdr:cNvPr id="59875" name="AutoShape 6">
          <a:extLst>
            <a:ext uri="{FF2B5EF4-FFF2-40B4-BE49-F238E27FC236}">
              <a16:creationId xmlns:a16="http://schemas.microsoft.com/office/drawing/2014/main" id="{00000000-0008-0000-0900-0000E3E90000}"/>
            </a:ext>
          </a:extLst>
        </xdr:cNvPr>
        <xdr:cNvSpPr>
          <a:spLocks noChangeArrowheads="1"/>
        </xdr:cNvSpPr>
      </xdr:nvSpPr>
      <xdr:spPr bwMode="auto">
        <a:xfrm rot="5400000">
          <a:off x="4224338" y="13192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6</xdr:row>
      <xdr:rowOff>9525</xdr:rowOff>
    </xdr:from>
    <xdr:to>
      <xdr:col>4</xdr:col>
      <xdr:colOff>85725</xdr:colOff>
      <xdr:row>7</xdr:row>
      <xdr:rowOff>0</xdr:rowOff>
    </xdr:to>
    <xdr:sp macro="" textlink="">
      <xdr:nvSpPr>
        <xdr:cNvPr id="59876" name="AutoShape 7">
          <a:extLst>
            <a:ext uri="{FF2B5EF4-FFF2-40B4-BE49-F238E27FC236}">
              <a16:creationId xmlns:a16="http://schemas.microsoft.com/office/drawing/2014/main" id="{00000000-0008-0000-0900-0000E4E90000}"/>
            </a:ext>
          </a:extLst>
        </xdr:cNvPr>
        <xdr:cNvSpPr>
          <a:spLocks noChangeArrowheads="1"/>
        </xdr:cNvSpPr>
      </xdr:nvSpPr>
      <xdr:spPr bwMode="auto">
        <a:xfrm rot="5400000">
          <a:off x="4224338" y="9953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3</xdr:row>
      <xdr:rowOff>9525</xdr:rowOff>
    </xdr:from>
    <xdr:to>
      <xdr:col>2</xdr:col>
      <xdr:colOff>85725</xdr:colOff>
      <xdr:row>4</xdr:row>
      <xdr:rowOff>0</xdr:rowOff>
    </xdr:to>
    <xdr:sp macro="" textlink="">
      <xdr:nvSpPr>
        <xdr:cNvPr id="27" name="AutoShape 2">
          <a:extLst>
            <a:ext uri="{FF2B5EF4-FFF2-40B4-BE49-F238E27FC236}">
              <a16:creationId xmlns:a16="http://schemas.microsoft.com/office/drawing/2014/main" id="{00000000-0008-0000-0900-00001B000000}"/>
            </a:ext>
          </a:extLst>
        </xdr:cNvPr>
        <xdr:cNvSpPr>
          <a:spLocks noChangeArrowheads="1"/>
        </xdr:cNvSpPr>
      </xdr:nvSpPr>
      <xdr:spPr bwMode="auto">
        <a:xfrm rot="5400000">
          <a:off x="128349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5</xdr:row>
      <xdr:rowOff>9525</xdr:rowOff>
    </xdr:from>
    <xdr:to>
      <xdr:col>2</xdr:col>
      <xdr:colOff>85725</xdr:colOff>
      <xdr:row>6</xdr:row>
      <xdr:rowOff>0</xdr:rowOff>
    </xdr:to>
    <xdr:sp macro="" textlink="">
      <xdr:nvSpPr>
        <xdr:cNvPr id="28" name="AutoShape 3">
          <a:extLst>
            <a:ext uri="{FF2B5EF4-FFF2-40B4-BE49-F238E27FC236}">
              <a16:creationId xmlns:a16="http://schemas.microsoft.com/office/drawing/2014/main" id="{00000000-0008-0000-0900-00001C000000}"/>
            </a:ext>
          </a:extLst>
        </xdr:cNvPr>
        <xdr:cNvSpPr>
          <a:spLocks noChangeArrowheads="1"/>
        </xdr:cNvSpPr>
      </xdr:nvSpPr>
      <xdr:spPr bwMode="auto">
        <a:xfrm rot="5400000">
          <a:off x="12834938"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7</xdr:row>
      <xdr:rowOff>9525</xdr:rowOff>
    </xdr:from>
    <xdr:to>
      <xdr:col>2</xdr:col>
      <xdr:colOff>85725</xdr:colOff>
      <xdr:row>8</xdr:row>
      <xdr:rowOff>0</xdr:rowOff>
    </xdr:to>
    <xdr:sp macro="" textlink="">
      <xdr:nvSpPr>
        <xdr:cNvPr id="29" name="AutoShape 4">
          <a:extLst>
            <a:ext uri="{FF2B5EF4-FFF2-40B4-BE49-F238E27FC236}">
              <a16:creationId xmlns:a16="http://schemas.microsoft.com/office/drawing/2014/main" id="{00000000-0008-0000-0900-00001D000000}"/>
            </a:ext>
          </a:extLst>
        </xdr:cNvPr>
        <xdr:cNvSpPr>
          <a:spLocks noChangeArrowheads="1"/>
        </xdr:cNvSpPr>
      </xdr:nvSpPr>
      <xdr:spPr bwMode="auto">
        <a:xfrm rot="5400000">
          <a:off x="12834938"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4</xdr:row>
      <xdr:rowOff>9525</xdr:rowOff>
    </xdr:from>
    <xdr:to>
      <xdr:col>2</xdr:col>
      <xdr:colOff>85725</xdr:colOff>
      <xdr:row>5</xdr:row>
      <xdr:rowOff>0</xdr:rowOff>
    </xdr:to>
    <xdr:sp macro="" textlink="">
      <xdr:nvSpPr>
        <xdr:cNvPr id="30" name="AutoShape 5">
          <a:extLst>
            <a:ext uri="{FF2B5EF4-FFF2-40B4-BE49-F238E27FC236}">
              <a16:creationId xmlns:a16="http://schemas.microsoft.com/office/drawing/2014/main" id="{00000000-0008-0000-0900-00001E000000}"/>
            </a:ext>
          </a:extLst>
        </xdr:cNvPr>
        <xdr:cNvSpPr>
          <a:spLocks noChangeArrowheads="1"/>
        </xdr:cNvSpPr>
      </xdr:nvSpPr>
      <xdr:spPr bwMode="auto">
        <a:xfrm rot="5400000">
          <a:off x="128349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8</xdr:row>
      <xdr:rowOff>9525</xdr:rowOff>
    </xdr:from>
    <xdr:to>
      <xdr:col>2</xdr:col>
      <xdr:colOff>85725</xdr:colOff>
      <xdr:row>9</xdr:row>
      <xdr:rowOff>0</xdr:rowOff>
    </xdr:to>
    <xdr:sp macro="" textlink="">
      <xdr:nvSpPr>
        <xdr:cNvPr id="31" name="AutoShape 6">
          <a:extLst>
            <a:ext uri="{FF2B5EF4-FFF2-40B4-BE49-F238E27FC236}">
              <a16:creationId xmlns:a16="http://schemas.microsoft.com/office/drawing/2014/main" id="{00000000-0008-0000-0900-00001F000000}"/>
            </a:ext>
          </a:extLst>
        </xdr:cNvPr>
        <xdr:cNvSpPr>
          <a:spLocks noChangeArrowheads="1"/>
        </xdr:cNvSpPr>
      </xdr:nvSpPr>
      <xdr:spPr bwMode="auto">
        <a:xfrm rot="5400000">
          <a:off x="128349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6</xdr:row>
      <xdr:rowOff>9525</xdr:rowOff>
    </xdr:from>
    <xdr:to>
      <xdr:col>2</xdr:col>
      <xdr:colOff>85725</xdr:colOff>
      <xdr:row>7</xdr:row>
      <xdr:rowOff>0</xdr:rowOff>
    </xdr:to>
    <xdr:sp macro="" textlink="">
      <xdr:nvSpPr>
        <xdr:cNvPr id="32" name="AutoShape 7">
          <a:extLst>
            <a:ext uri="{FF2B5EF4-FFF2-40B4-BE49-F238E27FC236}">
              <a16:creationId xmlns:a16="http://schemas.microsoft.com/office/drawing/2014/main" id="{00000000-0008-0000-0900-000020000000}"/>
            </a:ext>
          </a:extLst>
        </xdr:cNvPr>
        <xdr:cNvSpPr>
          <a:spLocks noChangeArrowheads="1"/>
        </xdr:cNvSpPr>
      </xdr:nvSpPr>
      <xdr:spPr bwMode="auto">
        <a:xfrm rot="5400000">
          <a:off x="12834938"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33" name="AutoShape 8">
          <a:extLst>
            <a:ext uri="{FF2B5EF4-FFF2-40B4-BE49-F238E27FC236}">
              <a16:creationId xmlns:a16="http://schemas.microsoft.com/office/drawing/2014/main" id="{00000000-0008-0000-0900-000021000000}"/>
            </a:ext>
          </a:extLst>
        </xdr:cNvPr>
        <xdr:cNvSpPr>
          <a:spLocks noChangeArrowheads="1"/>
        </xdr:cNvSpPr>
      </xdr:nvSpPr>
      <xdr:spPr bwMode="auto">
        <a:xfrm rot="5400000">
          <a:off x="12832556" y="1464469"/>
          <a:ext cx="157163"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34" name="AutoShape 26">
          <a:extLst>
            <a:ext uri="{FF2B5EF4-FFF2-40B4-BE49-F238E27FC236}">
              <a16:creationId xmlns:a16="http://schemas.microsoft.com/office/drawing/2014/main" id="{00000000-0008-0000-0900-000022000000}"/>
            </a:ext>
          </a:extLst>
        </xdr:cNvPr>
        <xdr:cNvSpPr>
          <a:spLocks noChangeArrowheads="1"/>
        </xdr:cNvSpPr>
      </xdr:nvSpPr>
      <xdr:spPr bwMode="auto">
        <a:xfrm rot="5400000">
          <a:off x="12830175"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35" name="AutoShape 8">
          <a:extLst>
            <a:ext uri="{FF2B5EF4-FFF2-40B4-BE49-F238E27FC236}">
              <a16:creationId xmlns:a16="http://schemas.microsoft.com/office/drawing/2014/main" id="{00000000-0008-0000-0900-000023000000}"/>
            </a:ext>
          </a:extLst>
        </xdr:cNvPr>
        <xdr:cNvSpPr>
          <a:spLocks noChangeArrowheads="1"/>
        </xdr:cNvSpPr>
      </xdr:nvSpPr>
      <xdr:spPr bwMode="auto">
        <a:xfrm rot="5400000">
          <a:off x="5988844" y="1464469"/>
          <a:ext cx="157163"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36" name="AutoShape 26">
          <a:extLst>
            <a:ext uri="{FF2B5EF4-FFF2-40B4-BE49-F238E27FC236}">
              <a16:creationId xmlns:a16="http://schemas.microsoft.com/office/drawing/2014/main" id="{00000000-0008-0000-0900-000024000000}"/>
            </a:ext>
          </a:extLst>
        </xdr:cNvPr>
        <xdr:cNvSpPr>
          <a:spLocks noChangeArrowheads="1"/>
        </xdr:cNvSpPr>
      </xdr:nvSpPr>
      <xdr:spPr bwMode="auto">
        <a:xfrm rot="5400000">
          <a:off x="5986463"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12</xdr:row>
      <xdr:rowOff>9525</xdr:rowOff>
    </xdr:from>
    <xdr:to>
      <xdr:col>2</xdr:col>
      <xdr:colOff>85725</xdr:colOff>
      <xdr:row>13</xdr:row>
      <xdr:rowOff>0</xdr:rowOff>
    </xdr:to>
    <xdr:sp macro="" textlink="">
      <xdr:nvSpPr>
        <xdr:cNvPr id="37" name="AutoShape 9">
          <a:extLst>
            <a:ext uri="{FF2B5EF4-FFF2-40B4-BE49-F238E27FC236}">
              <a16:creationId xmlns:a16="http://schemas.microsoft.com/office/drawing/2014/main" id="{00000000-0008-0000-0900-000025000000}"/>
            </a:ext>
          </a:extLst>
        </xdr:cNvPr>
        <xdr:cNvSpPr>
          <a:spLocks noChangeArrowheads="1"/>
        </xdr:cNvSpPr>
      </xdr:nvSpPr>
      <xdr:spPr bwMode="auto">
        <a:xfrm rot="5400000">
          <a:off x="7027069" y="1816894"/>
          <a:ext cx="18573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11</xdr:row>
      <xdr:rowOff>9525</xdr:rowOff>
    </xdr:from>
    <xdr:to>
      <xdr:col>4</xdr:col>
      <xdr:colOff>85725</xdr:colOff>
      <xdr:row>12</xdr:row>
      <xdr:rowOff>0</xdr:rowOff>
    </xdr:to>
    <xdr:sp macro="" textlink="">
      <xdr:nvSpPr>
        <xdr:cNvPr id="38" name="AutoShape 26">
          <a:extLst>
            <a:ext uri="{FF2B5EF4-FFF2-40B4-BE49-F238E27FC236}">
              <a16:creationId xmlns:a16="http://schemas.microsoft.com/office/drawing/2014/main" id="{00000000-0008-0000-0900-000026000000}"/>
            </a:ext>
          </a:extLst>
        </xdr:cNvPr>
        <xdr:cNvSpPr>
          <a:spLocks noChangeArrowheads="1"/>
        </xdr:cNvSpPr>
      </xdr:nvSpPr>
      <xdr:spPr bwMode="auto">
        <a:xfrm rot="5400000">
          <a:off x="5986463"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9525</xdr:rowOff>
    </xdr:from>
    <xdr:to>
      <xdr:col>5</xdr:col>
      <xdr:colOff>85725</xdr:colOff>
      <xdr:row>4</xdr:row>
      <xdr:rowOff>0</xdr:rowOff>
    </xdr:to>
    <xdr:sp macro="" textlink="">
      <xdr:nvSpPr>
        <xdr:cNvPr id="39" name="AutoShape 2">
          <a:extLst>
            <a:ext uri="{FF2B5EF4-FFF2-40B4-BE49-F238E27FC236}">
              <a16:creationId xmlns:a16="http://schemas.microsoft.com/office/drawing/2014/main" id="{90EBDAA2-40E8-46CC-A95E-1E1B1A697EFC}"/>
            </a:ext>
          </a:extLst>
        </xdr:cNvPr>
        <xdr:cNvSpPr>
          <a:spLocks noChangeArrowheads="1"/>
        </xdr:cNvSpPr>
      </xdr:nvSpPr>
      <xdr:spPr bwMode="auto">
        <a:xfrm rot="5400000">
          <a:off x="599598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40" name="AutoShape 3">
          <a:extLst>
            <a:ext uri="{FF2B5EF4-FFF2-40B4-BE49-F238E27FC236}">
              <a16:creationId xmlns:a16="http://schemas.microsoft.com/office/drawing/2014/main" id="{1D46A064-303B-4E8C-94CC-B73E24FD279F}"/>
            </a:ext>
          </a:extLst>
        </xdr:cNvPr>
        <xdr:cNvSpPr>
          <a:spLocks noChangeArrowheads="1"/>
        </xdr:cNvSpPr>
      </xdr:nvSpPr>
      <xdr:spPr bwMode="auto">
        <a:xfrm rot="5400000">
          <a:off x="5995988"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41" name="AutoShape 4">
          <a:extLst>
            <a:ext uri="{FF2B5EF4-FFF2-40B4-BE49-F238E27FC236}">
              <a16:creationId xmlns:a16="http://schemas.microsoft.com/office/drawing/2014/main" id="{7603FFD8-7C83-40A5-9332-E02CDEE66CA4}"/>
            </a:ext>
          </a:extLst>
        </xdr:cNvPr>
        <xdr:cNvSpPr>
          <a:spLocks noChangeArrowheads="1"/>
        </xdr:cNvSpPr>
      </xdr:nvSpPr>
      <xdr:spPr bwMode="auto">
        <a:xfrm rot="5400000">
          <a:off x="5995988"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42" name="AutoShape 5">
          <a:extLst>
            <a:ext uri="{FF2B5EF4-FFF2-40B4-BE49-F238E27FC236}">
              <a16:creationId xmlns:a16="http://schemas.microsoft.com/office/drawing/2014/main" id="{C6D71D56-FEE1-4DF7-B200-EC3627EDEC79}"/>
            </a:ext>
          </a:extLst>
        </xdr:cNvPr>
        <xdr:cNvSpPr>
          <a:spLocks noChangeArrowheads="1"/>
        </xdr:cNvSpPr>
      </xdr:nvSpPr>
      <xdr:spPr bwMode="auto">
        <a:xfrm rot="5400000">
          <a:off x="599598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43" name="AutoShape 6">
          <a:extLst>
            <a:ext uri="{FF2B5EF4-FFF2-40B4-BE49-F238E27FC236}">
              <a16:creationId xmlns:a16="http://schemas.microsoft.com/office/drawing/2014/main" id="{01197BB0-7869-44F4-A497-13BC56AD1E84}"/>
            </a:ext>
          </a:extLst>
        </xdr:cNvPr>
        <xdr:cNvSpPr>
          <a:spLocks noChangeArrowheads="1"/>
        </xdr:cNvSpPr>
      </xdr:nvSpPr>
      <xdr:spPr bwMode="auto">
        <a:xfrm rot="5400000">
          <a:off x="599598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44" name="AutoShape 7">
          <a:extLst>
            <a:ext uri="{FF2B5EF4-FFF2-40B4-BE49-F238E27FC236}">
              <a16:creationId xmlns:a16="http://schemas.microsoft.com/office/drawing/2014/main" id="{86C9F1D6-7971-48E7-BF62-A0E50675166B}"/>
            </a:ext>
          </a:extLst>
        </xdr:cNvPr>
        <xdr:cNvSpPr>
          <a:spLocks noChangeArrowheads="1"/>
        </xdr:cNvSpPr>
      </xdr:nvSpPr>
      <xdr:spPr bwMode="auto">
        <a:xfrm rot="5400000">
          <a:off x="5995988"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47" name="AutoShape 26">
          <a:extLst>
            <a:ext uri="{FF2B5EF4-FFF2-40B4-BE49-F238E27FC236}">
              <a16:creationId xmlns:a16="http://schemas.microsoft.com/office/drawing/2014/main" id="{A6E0FD62-BCE2-483E-81BC-96CD340AE881}"/>
            </a:ext>
          </a:extLst>
        </xdr:cNvPr>
        <xdr:cNvSpPr>
          <a:spLocks noChangeArrowheads="1"/>
        </xdr:cNvSpPr>
      </xdr:nvSpPr>
      <xdr:spPr bwMode="auto">
        <a:xfrm rot="5400000">
          <a:off x="5991225" y="18097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11</xdr:row>
      <xdr:rowOff>9525</xdr:rowOff>
    </xdr:from>
    <xdr:to>
      <xdr:col>2</xdr:col>
      <xdr:colOff>85725</xdr:colOff>
      <xdr:row>12</xdr:row>
      <xdr:rowOff>0</xdr:rowOff>
    </xdr:to>
    <xdr:sp macro="" textlink="">
      <xdr:nvSpPr>
        <xdr:cNvPr id="48" name="AutoShape 26">
          <a:extLst>
            <a:ext uri="{FF2B5EF4-FFF2-40B4-BE49-F238E27FC236}">
              <a16:creationId xmlns:a16="http://schemas.microsoft.com/office/drawing/2014/main" id="{6115FD42-9060-4BBA-A6A6-B236DE396C8E}"/>
            </a:ext>
          </a:extLst>
        </xdr:cNvPr>
        <xdr:cNvSpPr>
          <a:spLocks noChangeArrowheads="1"/>
        </xdr:cNvSpPr>
      </xdr:nvSpPr>
      <xdr:spPr bwMode="auto">
        <a:xfrm rot="5400000">
          <a:off x="4524375" y="16383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11</xdr:row>
      <xdr:rowOff>9525</xdr:rowOff>
    </xdr:from>
    <xdr:to>
      <xdr:col>2</xdr:col>
      <xdr:colOff>85725</xdr:colOff>
      <xdr:row>12</xdr:row>
      <xdr:rowOff>0</xdr:rowOff>
    </xdr:to>
    <xdr:sp macro="" textlink="">
      <xdr:nvSpPr>
        <xdr:cNvPr id="49" name="AutoShape 26">
          <a:extLst>
            <a:ext uri="{FF2B5EF4-FFF2-40B4-BE49-F238E27FC236}">
              <a16:creationId xmlns:a16="http://schemas.microsoft.com/office/drawing/2014/main" id="{013E2D70-5C34-4F72-B2C9-E73C2C64CC0C}"/>
            </a:ext>
          </a:extLst>
        </xdr:cNvPr>
        <xdr:cNvSpPr>
          <a:spLocks noChangeArrowheads="1"/>
        </xdr:cNvSpPr>
      </xdr:nvSpPr>
      <xdr:spPr bwMode="auto">
        <a:xfrm rot="5400000">
          <a:off x="4524375" y="16383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45" name="AutoShape 2">
          <a:extLst>
            <a:ext uri="{FF2B5EF4-FFF2-40B4-BE49-F238E27FC236}">
              <a16:creationId xmlns:a16="http://schemas.microsoft.com/office/drawing/2014/main" id="{FFAEAAB0-E6A5-4C76-AAAB-9A2C0E2BB8C0}"/>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46" name="AutoShape 2">
          <a:extLst>
            <a:ext uri="{FF2B5EF4-FFF2-40B4-BE49-F238E27FC236}">
              <a16:creationId xmlns:a16="http://schemas.microsoft.com/office/drawing/2014/main" id="{0A98BCF9-21C0-4086-99AA-0403BC8951B8}"/>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50" name="AutoShape 2">
          <a:extLst>
            <a:ext uri="{FF2B5EF4-FFF2-40B4-BE49-F238E27FC236}">
              <a16:creationId xmlns:a16="http://schemas.microsoft.com/office/drawing/2014/main" id="{BBC1968B-C720-4A01-B844-5807132A8881}"/>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51" name="AutoShape 2">
          <a:extLst>
            <a:ext uri="{FF2B5EF4-FFF2-40B4-BE49-F238E27FC236}">
              <a16:creationId xmlns:a16="http://schemas.microsoft.com/office/drawing/2014/main" id="{2634C3B6-407F-46AB-9A95-E685FCC43F42}"/>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52" name="AutoShape 2">
          <a:extLst>
            <a:ext uri="{FF2B5EF4-FFF2-40B4-BE49-F238E27FC236}">
              <a16:creationId xmlns:a16="http://schemas.microsoft.com/office/drawing/2014/main" id="{E5926C1F-BD2C-44F6-B570-FB08BC92F20F}"/>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53" name="AutoShape 6">
          <a:extLst>
            <a:ext uri="{FF2B5EF4-FFF2-40B4-BE49-F238E27FC236}">
              <a16:creationId xmlns:a16="http://schemas.microsoft.com/office/drawing/2014/main" id="{3BC35FE7-C780-463B-B80E-70816134B4B3}"/>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54" name="AutoShape 2">
          <a:extLst>
            <a:ext uri="{FF2B5EF4-FFF2-40B4-BE49-F238E27FC236}">
              <a16:creationId xmlns:a16="http://schemas.microsoft.com/office/drawing/2014/main" id="{C1C4C046-5BA0-40FC-8312-9DA8F73E837E}"/>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5" name="AutoShape 5">
          <a:extLst>
            <a:ext uri="{FF2B5EF4-FFF2-40B4-BE49-F238E27FC236}">
              <a16:creationId xmlns:a16="http://schemas.microsoft.com/office/drawing/2014/main" id="{4EBBF9B7-82BF-4FF0-9391-82FF0AB33B9B}"/>
            </a:ext>
          </a:extLst>
        </xdr:cNvPr>
        <xdr:cNvSpPr>
          <a:spLocks noChangeArrowheads="1"/>
        </xdr:cNvSpPr>
      </xdr:nvSpPr>
      <xdr:spPr bwMode="auto">
        <a:xfrm rot="5400000">
          <a:off x="70437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6" name="AutoShape 2">
          <a:extLst>
            <a:ext uri="{FF2B5EF4-FFF2-40B4-BE49-F238E27FC236}">
              <a16:creationId xmlns:a16="http://schemas.microsoft.com/office/drawing/2014/main" id="{7B79A287-AC11-4591-8793-B47E0FED5544}"/>
            </a:ext>
          </a:extLst>
        </xdr:cNvPr>
        <xdr:cNvSpPr>
          <a:spLocks noChangeArrowheads="1"/>
        </xdr:cNvSpPr>
      </xdr:nvSpPr>
      <xdr:spPr bwMode="auto">
        <a:xfrm rot="5400000">
          <a:off x="70437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57" name="AutoShape 2">
          <a:extLst>
            <a:ext uri="{FF2B5EF4-FFF2-40B4-BE49-F238E27FC236}">
              <a16:creationId xmlns:a16="http://schemas.microsoft.com/office/drawing/2014/main" id="{C0A49F32-339C-4152-A2DD-7EA54D18F3C8}"/>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8" name="AutoShape 2">
          <a:extLst>
            <a:ext uri="{FF2B5EF4-FFF2-40B4-BE49-F238E27FC236}">
              <a16:creationId xmlns:a16="http://schemas.microsoft.com/office/drawing/2014/main" id="{873EAD97-95B6-4C99-AA1E-10C9071AA617}"/>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59" name="AutoShape 2">
          <a:extLst>
            <a:ext uri="{FF2B5EF4-FFF2-40B4-BE49-F238E27FC236}">
              <a16:creationId xmlns:a16="http://schemas.microsoft.com/office/drawing/2014/main" id="{FB764BFF-1389-41EF-AFD6-CE8E291DA5A0}"/>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60" name="AutoShape 2">
          <a:extLst>
            <a:ext uri="{FF2B5EF4-FFF2-40B4-BE49-F238E27FC236}">
              <a16:creationId xmlns:a16="http://schemas.microsoft.com/office/drawing/2014/main" id="{A164C98D-4718-488E-B0EB-0E78975DA094}"/>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61" name="AutoShape 2">
          <a:extLst>
            <a:ext uri="{FF2B5EF4-FFF2-40B4-BE49-F238E27FC236}">
              <a16:creationId xmlns:a16="http://schemas.microsoft.com/office/drawing/2014/main" id="{AF3ED6E5-81D1-4F35-99A1-BA6B103CC8BE}"/>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62" name="AutoShape 6">
          <a:extLst>
            <a:ext uri="{FF2B5EF4-FFF2-40B4-BE49-F238E27FC236}">
              <a16:creationId xmlns:a16="http://schemas.microsoft.com/office/drawing/2014/main" id="{4B0B9D69-2A0C-41CD-A8AA-646C367281A5}"/>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63" name="AutoShape 2">
          <a:extLst>
            <a:ext uri="{FF2B5EF4-FFF2-40B4-BE49-F238E27FC236}">
              <a16:creationId xmlns:a16="http://schemas.microsoft.com/office/drawing/2014/main" id="{E7BDC64D-CB91-4A3D-9D44-8A2970F95D24}"/>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64" name="AutoShape 2">
          <a:extLst>
            <a:ext uri="{FF2B5EF4-FFF2-40B4-BE49-F238E27FC236}">
              <a16:creationId xmlns:a16="http://schemas.microsoft.com/office/drawing/2014/main" id="{B7C6F88A-2620-4C82-9F4B-FAE08C2B5C66}"/>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5</xdr:row>
      <xdr:rowOff>9525</xdr:rowOff>
    </xdr:from>
    <xdr:to>
      <xdr:col>2</xdr:col>
      <xdr:colOff>85725</xdr:colOff>
      <xdr:row>6</xdr:row>
      <xdr:rowOff>0</xdr:rowOff>
    </xdr:to>
    <xdr:sp macro="" textlink="">
      <xdr:nvSpPr>
        <xdr:cNvPr id="65" name="AutoShape 5">
          <a:extLst>
            <a:ext uri="{FF2B5EF4-FFF2-40B4-BE49-F238E27FC236}">
              <a16:creationId xmlns:a16="http://schemas.microsoft.com/office/drawing/2014/main" id="{20AAA6D8-B292-407E-83D8-1DC64170D6D7}"/>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6</xdr:row>
      <xdr:rowOff>9525</xdr:rowOff>
    </xdr:from>
    <xdr:to>
      <xdr:col>2</xdr:col>
      <xdr:colOff>85725</xdr:colOff>
      <xdr:row>7</xdr:row>
      <xdr:rowOff>0</xdr:rowOff>
    </xdr:to>
    <xdr:sp macro="" textlink="">
      <xdr:nvSpPr>
        <xdr:cNvPr id="66" name="AutoShape 5">
          <a:extLst>
            <a:ext uri="{FF2B5EF4-FFF2-40B4-BE49-F238E27FC236}">
              <a16:creationId xmlns:a16="http://schemas.microsoft.com/office/drawing/2014/main" id="{FFF7F071-C051-46C6-A141-51943F386168}"/>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7</xdr:row>
      <xdr:rowOff>9525</xdr:rowOff>
    </xdr:from>
    <xdr:to>
      <xdr:col>2</xdr:col>
      <xdr:colOff>85725</xdr:colOff>
      <xdr:row>8</xdr:row>
      <xdr:rowOff>0</xdr:rowOff>
    </xdr:to>
    <xdr:sp macro="" textlink="">
      <xdr:nvSpPr>
        <xdr:cNvPr id="67" name="AutoShape 5">
          <a:extLst>
            <a:ext uri="{FF2B5EF4-FFF2-40B4-BE49-F238E27FC236}">
              <a16:creationId xmlns:a16="http://schemas.microsoft.com/office/drawing/2014/main" id="{697374D7-1C50-412F-959C-8D2C110D3A33}"/>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8</xdr:row>
      <xdr:rowOff>9525</xdr:rowOff>
    </xdr:from>
    <xdr:to>
      <xdr:col>2</xdr:col>
      <xdr:colOff>85725</xdr:colOff>
      <xdr:row>9</xdr:row>
      <xdr:rowOff>0</xdr:rowOff>
    </xdr:to>
    <xdr:sp macro="" textlink="">
      <xdr:nvSpPr>
        <xdr:cNvPr id="68" name="AutoShape 5">
          <a:extLst>
            <a:ext uri="{FF2B5EF4-FFF2-40B4-BE49-F238E27FC236}">
              <a16:creationId xmlns:a16="http://schemas.microsoft.com/office/drawing/2014/main" id="{3C3B267A-8F56-40E8-AB74-83AF22348F5C}"/>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69" name="AutoShape 5">
          <a:extLst>
            <a:ext uri="{FF2B5EF4-FFF2-40B4-BE49-F238E27FC236}">
              <a16:creationId xmlns:a16="http://schemas.microsoft.com/office/drawing/2014/main" id="{9756D67F-BF9E-4D3C-9E21-AF6674B8162B}"/>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70" name="AutoShape 5">
          <a:extLst>
            <a:ext uri="{FF2B5EF4-FFF2-40B4-BE49-F238E27FC236}">
              <a16:creationId xmlns:a16="http://schemas.microsoft.com/office/drawing/2014/main" id="{43ADB18B-8DE2-4748-ABF1-3F9A496F0C89}"/>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11</xdr:row>
      <xdr:rowOff>9525</xdr:rowOff>
    </xdr:from>
    <xdr:to>
      <xdr:col>2</xdr:col>
      <xdr:colOff>85725</xdr:colOff>
      <xdr:row>12</xdr:row>
      <xdr:rowOff>0</xdr:rowOff>
    </xdr:to>
    <xdr:sp macro="" textlink="">
      <xdr:nvSpPr>
        <xdr:cNvPr id="71" name="AutoShape 5">
          <a:extLst>
            <a:ext uri="{FF2B5EF4-FFF2-40B4-BE49-F238E27FC236}">
              <a16:creationId xmlns:a16="http://schemas.microsoft.com/office/drawing/2014/main" id="{B1590A1D-9558-4A1B-A879-4ADCF6DCA7B9}"/>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5</xdr:row>
      <xdr:rowOff>9525</xdr:rowOff>
    </xdr:from>
    <xdr:to>
      <xdr:col>4</xdr:col>
      <xdr:colOff>85725</xdr:colOff>
      <xdr:row>6</xdr:row>
      <xdr:rowOff>0</xdr:rowOff>
    </xdr:to>
    <xdr:sp macro="" textlink="">
      <xdr:nvSpPr>
        <xdr:cNvPr id="72" name="AutoShape 3">
          <a:extLst>
            <a:ext uri="{FF2B5EF4-FFF2-40B4-BE49-F238E27FC236}">
              <a16:creationId xmlns:a16="http://schemas.microsoft.com/office/drawing/2014/main" id="{F4D26B84-C3EB-4CA9-83A5-BA713184E43A}"/>
            </a:ext>
          </a:extLst>
        </xdr:cNvPr>
        <xdr:cNvSpPr>
          <a:spLocks noChangeArrowheads="1"/>
        </xdr:cNvSpPr>
      </xdr:nvSpPr>
      <xdr:spPr bwMode="auto">
        <a:xfrm rot="5400000">
          <a:off x="5986463"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7</xdr:row>
      <xdr:rowOff>9525</xdr:rowOff>
    </xdr:from>
    <xdr:to>
      <xdr:col>4</xdr:col>
      <xdr:colOff>85725</xdr:colOff>
      <xdr:row>8</xdr:row>
      <xdr:rowOff>0</xdr:rowOff>
    </xdr:to>
    <xdr:sp macro="" textlink="">
      <xdr:nvSpPr>
        <xdr:cNvPr id="73" name="AutoShape 4">
          <a:extLst>
            <a:ext uri="{FF2B5EF4-FFF2-40B4-BE49-F238E27FC236}">
              <a16:creationId xmlns:a16="http://schemas.microsoft.com/office/drawing/2014/main" id="{D59B7DC2-8F9A-4865-9557-6F5387A4D2AC}"/>
            </a:ext>
          </a:extLst>
        </xdr:cNvPr>
        <xdr:cNvSpPr>
          <a:spLocks noChangeArrowheads="1"/>
        </xdr:cNvSpPr>
      </xdr:nvSpPr>
      <xdr:spPr bwMode="auto">
        <a:xfrm rot="5400000">
          <a:off x="5986463"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4</xdr:row>
      <xdr:rowOff>9525</xdr:rowOff>
    </xdr:from>
    <xdr:to>
      <xdr:col>4</xdr:col>
      <xdr:colOff>85725</xdr:colOff>
      <xdr:row>5</xdr:row>
      <xdr:rowOff>0</xdr:rowOff>
    </xdr:to>
    <xdr:sp macro="" textlink="">
      <xdr:nvSpPr>
        <xdr:cNvPr id="74" name="AutoShape 5">
          <a:extLst>
            <a:ext uri="{FF2B5EF4-FFF2-40B4-BE49-F238E27FC236}">
              <a16:creationId xmlns:a16="http://schemas.microsoft.com/office/drawing/2014/main" id="{32011964-3FEB-46DE-A9F0-7076FB008409}"/>
            </a:ext>
          </a:extLst>
        </xdr:cNvPr>
        <xdr:cNvSpPr>
          <a:spLocks noChangeArrowheads="1"/>
        </xdr:cNvSpPr>
      </xdr:nvSpPr>
      <xdr:spPr bwMode="auto">
        <a:xfrm rot="5400000">
          <a:off x="598646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8</xdr:row>
      <xdr:rowOff>9525</xdr:rowOff>
    </xdr:from>
    <xdr:to>
      <xdr:col>4</xdr:col>
      <xdr:colOff>85725</xdr:colOff>
      <xdr:row>9</xdr:row>
      <xdr:rowOff>0</xdr:rowOff>
    </xdr:to>
    <xdr:sp macro="" textlink="">
      <xdr:nvSpPr>
        <xdr:cNvPr id="75" name="AutoShape 6">
          <a:extLst>
            <a:ext uri="{FF2B5EF4-FFF2-40B4-BE49-F238E27FC236}">
              <a16:creationId xmlns:a16="http://schemas.microsoft.com/office/drawing/2014/main" id="{1F67B1E5-558F-46AA-ABB8-1607DFFF2F06}"/>
            </a:ext>
          </a:extLst>
        </xdr:cNvPr>
        <xdr:cNvSpPr>
          <a:spLocks noChangeArrowheads="1"/>
        </xdr:cNvSpPr>
      </xdr:nvSpPr>
      <xdr:spPr bwMode="auto">
        <a:xfrm rot="5400000">
          <a:off x="5986463"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6</xdr:row>
      <xdr:rowOff>9525</xdr:rowOff>
    </xdr:from>
    <xdr:to>
      <xdr:col>4</xdr:col>
      <xdr:colOff>85725</xdr:colOff>
      <xdr:row>7</xdr:row>
      <xdr:rowOff>0</xdr:rowOff>
    </xdr:to>
    <xdr:sp macro="" textlink="">
      <xdr:nvSpPr>
        <xdr:cNvPr id="76" name="AutoShape 7">
          <a:extLst>
            <a:ext uri="{FF2B5EF4-FFF2-40B4-BE49-F238E27FC236}">
              <a16:creationId xmlns:a16="http://schemas.microsoft.com/office/drawing/2014/main" id="{F3AEAC8E-FA7E-4EBC-93CF-57AFE50A98C3}"/>
            </a:ext>
          </a:extLst>
        </xdr:cNvPr>
        <xdr:cNvSpPr>
          <a:spLocks noChangeArrowheads="1"/>
        </xdr:cNvSpPr>
      </xdr:nvSpPr>
      <xdr:spPr bwMode="auto">
        <a:xfrm rot="5400000">
          <a:off x="5986463"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9525</xdr:rowOff>
    </xdr:from>
    <xdr:to>
      <xdr:col>6</xdr:col>
      <xdr:colOff>85725</xdr:colOff>
      <xdr:row>4</xdr:row>
      <xdr:rowOff>0</xdr:rowOff>
    </xdr:to>
    <xdr:sp macro="" textlink="">
      <xdr:nvSpPr>
        <xdr:cNvPr id="75962" name="AutoShape 1">
          <a:extLst>
            <a:ext uri="{FF2B5EF4-FFF2-40B4-BE49-F238E27FC236}">
              <a16:creationId xmlns:a16="http://schemas.microsoft.com/office/drawing/2014/main" id="{00000000-0008-0000-0500-0000BA280100}"/>
            </a:ext>
          </a:extLst>
        </xdr:cNvPr>
        <xdr:cNvSpPr>
          <a:spLocks noChangeArrowheads="1"/>
        </xdr:cNvSpPr>
      </xdr:nvSpPr>
      <xdr:spPr bwMode="auto">
        <a:xfrm rot="5400000">
          <a:off x="3910013" y="5762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9</xdr:row>
      <xdr:rowOff>0</xdr:rowOff>
    </xdr:from>
    <xdr:to>
      <xdr:col>7</xdr:col>
      <xdr:colOff>85725</xdr:colOff>
      <xdr:row>9</xdr:row>
      <xdr:rowOff>190500</xdr:rowOff>
    </xdr:to>
    <xdr:sp macro="" textlink="">
      <xdr:nvSpPr>
        <xdr:cNvPr id="75963" name="AutoShape 2">
          <a:extLst>
            <a:ext uri="{FF2B5EF4-FFF2-40B4-BE49-F238E27FC236}">
              <a16:creationId xmlns:a16="http://schemas.microsoft.com/office/drawing/2014/main" id="{00000000-0008-0000-0500-0000BB280100}"/>
            </a:ext>
          </a:extLst>
        </xdr:cNvPr>
        <xdr:cNvSpPr>
          <a:spLocks noChangeArrowheads="1"/>
        </xdr:cNvSpPr>
      </xdr:nvSpPr>
      <xdr:spPr bwMode="auto">
        <a:xfrm rot="5400000">
          <a:off x="4729163" y="14049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xdr:row>
      <xdr:rowOff>0</xdr:rowOff>
    </xdr:from>
    <xdr:to>
      <xdr:col>6</xdr:col>
      <xdr:colOff>0</xdr:colOff>
      <xdr:row>3</xdr:row>
      <xdr:rowOff>190500</xdr:rowOff>
    </xdr:to>
    <xdr:sp macro="" textlink="">
      <xdr:nvSpPr>
        <xdr:cNvPr id="75965" name="AutoShape 4">
          <a:extLst>
            <a:ext uri="{FF2B5EF4-FFF2-40B4-BE49-F238E27FC236}">
              <a16:creationId xmlns:a16="http://schemas.microsoft.com/office/drawing/2014/main" id="{00000000-0008-0000-0500-0000BD280100}"/>
            </a:ext>
          </a:extLst>
        </xdr:cNvPr>
        <xdr:cNvSpPr>
          <a:spLocks noChangeArrowheads="1"/>
        </xdr:cNvSpPr>
      </xdr:nvSpPr>
      <xdr:spPr bwMode="auto">
        <a:xfrm rot="5400000">
          <a:off x="3862387" y="61436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75966" name="AutoShape 5">
          <a:extLst>
            <a:ext uri="{FF2B5EF4-FFF2-40B4-BE49-F238E27FC236}">
              <a16:creationId xmlns:a16="http://schemas.microsoft.com/office/drawing/2014/main" id="{00000000-0008-0000-0500-0000BE280100}"/>
            </a:ext>
          </a:extLst>
        </xdr:cNvPr>
        <xdr:cNvSpPr>
          <a:spLocks noChangeArrowheads="1"/>
        </xdr:cNvSpPr>
      </xdr:nvSpPr>
      <xdr:spPr bwMode="auto">
        <a:xfrm rot="5400000">
          <a:off x="3910013" y="900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0</xdr:rowOff>
    </xdr:from>
    <xdr:to>
      <xdr:col>6</xdr:col>
      <xdr:colOff>0</xdr:colOff>
      <xdr:row>5</xdr:row>
      <xdr:rowOff>190500</xdr:rowOff>
    </xdr:to>
    <xdr:sp macro="" textlink="">
      <xdr:nvSpPr>
        <xdr:cNvPr id="75967" name="AutoShape 6">
          <a:extLst>
            <a:ext uri="{FF2B5EF4-FFF2-40B4-BE49-F238E27FC236}">
              <a16:creationId xmlns:a16="http://schemas.microsoft.com/office/drawing/2014/main" id="{00000000-0008-0000-0500-0000BF280100}"/>
            </a:ext>
          </a:extLst>
        </xdr:cNvPr>
        <xdr:cNvSpPr>
          <a:spLocks noChangeArrowheads="1"/>
        </xdr:cNvSpPr>
      </xdr:nvSpPr>
      <xdr:spPr bwMode="auto">
        <a:xfrm rot="5400000">
          <a:off x="3862387" y="9382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9</xdr:row>
      <xdr:rowOff>0</xdr:rowOff>
    </xdr:from>
    <xdr:to>
      <xdr:col>6</xdr:col>
      <xdr:colOff>0</xdr:colOff>
      <xdr:row>9</xdr:row>
      <xdr:rowOff>0</xdr:rowOff>
    </xdr:to>
    <xdr:sp macro="" textlink="">
      <xdr:nvSpPr>
        <xdr:cNvPr id="75969" name="AutoShape 8">
          <a:extLst>
            <a:ext uri="{FF2B5EF4-FFF2-40B4-BE49-F238E27FC236}">
              <a16:creationId xmlns:a16="http://schemas.microsoft.com/office/drawing/2014/main" id="{00000000-0008-0000-0500-0000C1280100}"/>
            </a:ext>
          </a:extLst>
        </xdr:cNvPr>
        <xdr:cNvSpPr>
          <a:spLocks noChangeArrowheads="1"/>
        </xdr:cNvSpPr>
      </xdr:nvSpPr>
      <xdr:spPr bwMode="auto">
        <a:xfrm rot="5400000">
          <a:off x="3943350" y="13525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xdr:row>
      <xdr:rowOff>9525</xdr:rowOff>
    </xdr:from>
    <xdr:to>
      <xdr:col>6</xdr:col>
      <xdr:colOff>85725</xdr:colOff>
      <xdr:row>5</xdr:row>
      <xdr:rowOff>0</xdr:rowOff>
    </xdr:to>
    <xdr:sp macro="" textlink="">
      <xdr:nvSpPr>
        <xdr:cNvPr id="75970" name="AutoShape 9">
          <a:extLst>
            <a:ext uri="{FF2B5EF4-FFF2-40B4-BE49-F238E27FC236}">
              <a16:creationId xmlns:a16="http://schemas.microsoft.com/office/drawing/2014/main" id="{00000000-0008-0000-0500-0000C2280100}"/>
            </a:ext>
          </a:extLst>
        </xdr:cNvPr>
        <xdr:cNvSpPr>
          <a:spLocks noChangeArrowheads="1"/>
        </xdr:cNvSpPr>
      </xdr:nvSpPr>
      <xdr:spPr bwMode="auto">
        <a:xfrm rot="5400000">
          <a:off x="3910013" y="7381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733425</xdr:colOff>
      <xdr:row>3</xdr:row>
      <xdr:rowOff>0</xdr:rowOff>
    </xdr:from>
    <xdr:to>
      <xdr:col>5</xdr:col>
      <xdr:colOff>104775</xdr:colOff>
      <xdr:row>3</xdr:row>
      <xdr:rowOff>0</xdr:rowOff>
    </xdr:to>
    <xdr:sp macro="" textlink="">
      <xdr:nvSpPr>
        <xdr:cNvPr id="12" name="AutoShape 10">
          <a:extLst>
            <a:ext uri="{FF2B5EF4-FFF2-40B4-BE49-F238E27FC236}">
              <a16:creationId xmlns:a16="http://schemas.microsoft.com/office/drawing/2014/main" id="{00000000-0008-0000-0500-0000C3280100}"/>
            </a:ext>
            <a:ext uri="{147F2762-F138-4A5C-976F-8EAC2B608ADB}">
              <a16:predDERef xmlns:a16="http://schemas.microsoft.com/office/drawing/2014/main" pred="{00000000-0008-0000-0500-0000C2280100}"/>
            </a:ext>
          </a:extLst>
        </xdr:cNvPr>
        <xdr:cNvSpPr>
          <a:spLocks noChangeArrowheads="1"/>
        </xdr:cNvSpPr>
      </xdr:nvSpPr>
      <xdr:spPr bwMode="auto">
        <a:xfrm rot="5400000">
          <a:off x="3186113" y="366712"/>
          <a:ext cx="171450" cy="1238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75972" name="AutoShape 11">
          <a:extLst>
            <a:ext uri="{FF2B5EF4-FFF2-40B4-BE49-F238E27FC236}">
              <a16:creationId xmlns:a16="http://schemas.microsoft.com/office/drawing/2014/main" id="{00000000-0008-0000-0500-0000C4280100}"/>
            </a:ext>
          </a:extLst>
        </xdr:cNvPr>
        <xdr:cNvSpPr>
          <a:spLocks noChangeArrowheads="1"/>
        </xdr:cNvSpPr>
      </xdr:nvSpPr>
      <xdr:spPr bwMode="auto">
        <a:xfrm rot="5400000">
          <a:off x="3910013" y="900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xdr:row>
      <xdr:rowOff>9525</xdr:rowOff>
    </xdr:from>
    <xdr:to>
      <xdr:col>6</xdr:col>
      <xdr:colOff>85725</xdr:colOff>
      <xdr:row>7</xdr:row>
      <xdr:rowOff>0</xdr:rowOff>
    </xdr:to>
    <xdr:sp macro="" textlink="">
      <xdr:nvSpPr>
        <xdr:cNvPr id="75973" name="AutoShape 12">
          <a:extLst>
            <a:ext uri="{FF2B5EF4-FFF2-40B4-BE49-F238E27FC236}">
              <a16:creationId xmlns:a16="http://schemas.microsoft.com/office/drawing/2014/main" id="{00000000-0008-0000-0500-0000C5280100}"/>
            </a:ext>
          </a:extLst>
        </xdr:cNvPr>
        <xdr:cNvSpPr>
          <a:spLocks noChangeArrowheads="1"/>
        </xdr:cNvSpPr>
      </xdr:nvSpPr>
      <xdr:spPr bwMode="auto">
        <a:xfrm rot="5400000">
          <a:off x="3910013" y="106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xdr:row>
      <xdr:rowOff>9525</xdr:rowOff>
    </xdr:from>
    <xdr:to>
      <xdr:col>6</xdr:col>
      <xdr:colOff>85725</xdr:colOff>
      <xdr:row>7</xdr:row>
      <xdr:rowOff>0</xdr:rowOff>
    </xdr:to>
    <xdr:sp macro="" textlink="">
      <xdr:nvSpPr>
        <xdr:cNvPr id="75974" name="AutoShape 13">
          <a:extLst>
            <a:ext uri="{FF2B5EF4-FFF2-40B4-BE49-F238E27FC236}">
              <a16:creationId xmlns:a16="http://schemas.microsoft.com/office/drawing/2014/main" id="{00000000-0008-0000-0500-0000C6280100}"/>
            </a:ext>
          </a:extLst>
        </xdr:cNvPr>
        <xdr:cNvSpPr>
          <a:spLocks noChangeArrowheads="1"/>
        </xdr:cNvSpPr>
      </xdr:nvSpPr>
      <xdr:spPr bwMode="auto">
        <a:xfrm rot="5400000">
          <a:off x="3910013" y="106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xdr:row>
      <xdr:rowOff>9525</xdr:rowOff>
    </xdr:from>
    <xdr:to>
      <xdr:col>6</xdr:col>
      <xdr:colOff>85725</xdr:colOff>
      <xdr:row>9</xdr:row>
      <xdr:rowOff>0</xdr:rowOff>
    </xdr:to>
    <xdr:sp macro="" textlink="">
      <xdr:nvSpPr>
        <xdr:cNvPr id="75975" name="AutoShape 14">
          <a:extLst>
            <a:ext uri="{FF2B5EF4-FFF2-40B4-BE49-F238E27FC236}">
              <a16:creationId xmlns:a16="http://schemas.microsoft.com/office/drawing/2014/main" id="{00000000-0008-0000-0500-0000C7280100}"/>
            </a:ext>
          </a:extLst>
        </xdr:cNvPr>
        <xdr:cNvSpPr>
          <a:spLocks noChangeArrowheads="1"/>
        </xdr:cNvSpPr>
      </xdr:nvSpPr>
      <xdr:spPr bwMode="auto">
        <a:xfrm rot="5400000">
          <a:off x="3905250" y="12287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xdr:row>
      <xdr:rowOff>9525</xdr:rowOff>
    </xdr:from>
    <xdr:to>
      <xdr:col>6</xdr:col>
      <xdr:colOff>85725</xdr:colOff>
      <xdr:row>9</xdr:row>
      <xdr:rowOff>0</xdr:rowOff>
    </xdr:to>
    <xdr:sp macro="" textlink="">
      <xdr:nvSpPr>
        <xdr:cNvPr id="75976" name="AutoShape 15">
          <a:extLst>
            <a:ext uri="{FF2B5EF4-FFF2-40B4-BE49-F238E27FC236}">
              <a16:creationId xmlns:a16="http://schemas.microsoft.com/office/drawing/2014/main" id="{00000000-0008-0000-0500-0000C8280100}"/>
            </a:ext>
          </a:extLst>
        </xdr:cNvPr>
        <xdr:cNvSpPr>
          <a:spLocks noChangeArrowheads="1"/>
        </xdr:cNvSpPr>
      </xdr:nvSpPr>
      <xdr:spPr bwMode="auto">
        <a:xfrm rot="5400000">
          <a:off x="3905250" y="12287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0</xdr:rowOff>
    </xdr:from>
    <xdr:to>
      <xdr:col>5</xdr:col>
      <xdr:colOff>85725</xdr:colOff>
      <xdr:row>10</xdr:row>
      <xdr:rowOff>0</xdr:rowOff>
    </xdr:to>
    <xdr:sp macro="" textlink="">
      <xdr:nvSpPr>
        <xdr:cNvPr id="75977" name="AutoShape 16">
          <a:extLst>
            <a:ext uri="{FF2B5EF4-FFF2-40B4-BE49-F238E27FC236}">
              <a16:creationId xmlns:a16="http://schemas.microsoft.com/office/drawing/2014/main" id="{00000000-0008-0000-0500-0000C9280100}"/>
            </a:ext>
          </a:extLst>
        </xdr:cNvPr>
        <xdr:cNvSpPr>
          <a:spLocks noChangeArrowheads="1"/>
        </xdr:cNvSpPr>
      </xdr:nvSpPr>
      <xdr:spPr bwMode="auto">
        <a:xfrm rot="5400000">
          <a:off x="3138488" y="1509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0</xdr:rowOff>
    </xdr:from>
    <xdr:to>
      <xdr:col>5</xdr:col>
      <xdr:colOff>85725</xdr:colOff>
      <xdr:row>10</xdr:row>
      <xdr:rowOff>0</xdr:rowOff>
    </xdr:to>
    <xdr:sp macro="" textlink="">
      <xdr:nvSpPr>
        <xdr:cNvPr id="75978" name="AutoShape 17">
          <a:extLst>
            <a:ext uri="{FF2B5EF4-FFF2-40B4-BE49-F238E27FC236}">
              <a16:creationId xmlns:a16="http://schemas.microsoft.com/office/drawing/2014/main" id="{00000000-0008-0000-0500-0000CA280100}"/>
            </a:ext>
          </a:extLst>
        </xdr:cNvPr>
        <xdr:cNvSpPr>
          <a:spLocks noChangeArrowheads="1"/>
        </xdr:cNvSpPr>
      </xdr:nvSpPr>
      <xdr:spPr bwMode="auto">
        <a:xfrm rot="5400000">
          <a:off x="3138488" y="1509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16</xdr:row>
      <xdr:rowOff>0</xdr:rowOff>
    </xdr:from>
    <xdr:to>
      <xdr:col>7</xdr:col>
      <xdr:colOff>85725</xdr:colOff>
      <xdr:row>16</xdr:row>
      <xdr:rowOff>190500</xdr:rowOff>
    </xdr:to>
    <xdr:sp macro="" textlink="">
      <xdr:nvSpPr>
        <xdr:cNvPr id="75980" name="AutoShape 19">
          <a:extLst>
            <a:ext uri="{FF2B5EF4-FFF2-40B4-BE49-F238E27FC236}">
              <a16:creationId xmlns:a16="http://schemas.microsoft.com/office/drawing/2014/main" id="{00000000-0008-0000-0500-0000CC280100}"/>
            </a:ext>
          </a:extLst>
        </xdr:cNvPr>
        <xdr:cNvSpPr>
          <a:spLocks noChangeArrowheads="1"/>
        </xdr:cNvSpPr>
      </xdr:nvSpPr>
      <xdr:spPr bwMode="auto">
        <a:xfrm rot="5400000">
          <a:off x="4729163" y="26241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12</xdr:row>
      <xdr:rowOff>0</xdr:rowOff>
    </xdr:from>
    <xdr:to>
      <xdr:col>6</xdr:col>
      <xdr:colOff>0</xdr:colOff>
      <xdr:row>12</xdr:row>
      <xdr:rowOff>190500</xdr:rowOff>
    </xdr:to>
    <xdr:sp macro="" textlink="">
      <xdr:nvSpPr>
        <xdr:cNvPr id="75981" name="AutoShape 20">
          <a:extLst>
            <a:ext uri="{FF2B5EF4-FFF2-40B4-BE49-F238E27FC236}">
              <a16:creationId xmlns:a16="http://schemas.microsoft.com/office/drawing/2014/main" id="{00000000-0008-0000-0500-0000CD280100}"/>
            </a:ext>
          </a:extLst>
        </xdr:cNvPr>
        <xdr:cNvSpPr>
          <a:spLocks noChangeArrowheads="1"/>
        </xdr:cNvSpPr>
      </xdr:nvSpPr>
      <xdr:spPr bwMode="auto">
        <a:xfrm rot="5400000">
          <a:off x="3862387" y="19954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14</xdr:row>
      <xdr:rowOff>0</xdr:rowOff>
    </xdr:from>
    <xdr:to>
      <xdr:col>6</xdr:col>
      <xdr:colOff>0</xdr:colOff>
      <xdr:row>14</xdr:row>
      <xdr:rowOff>0</xdr:rowOff>
    </xdr:to>
    <xdr:sp macro="" textlink="">
      <xdr:nvSpPr>
        <xdr:cNvPr id="75982" name="AutoShape 21">
          <a:extLst>
            <a:ext uri="{FF2B5EF4-FFF2-40B4-BE49-F238E27FC236}">
              <a16:creationId xmlns:a16="http://schemas.microsoft.com/office/drawing/2014/main" id="{00000000-0008-0000-0500-0000CE280100}"/>
            </a:ext>
          </a:extLst>
        </xdr:cNvPr>
        <xdr:cNvSpPr>
          <a:spLocks noChangeArrowheads="1"/>
        </xdr:cNvSpPr>
      </xdr:nvSpPr>
      <xdr:spPr bwMode="auto">
        <a:xfrm rot="5400000">
          <a:off x="3943350" y="20764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5984" name="AutoShape 23">
          <a:extLst>
            <a:ext uri="{FF2B5EF4-FFF2-40B4-BE49-F238E27FC236}">
              <a16:creationId xmlns:a16="http://schemas.microsoft.com/office/drawing/2014/main" id="{00000000-0008-0000-0500-0000D0280100}"/>
            </a:ext>
          </a:extLst>
        </xdr:cNvPr>
        <xdr:cNvSpPr>
          <a:spLocks noChangeArrowheads="1"/>
        </xdr:cNvSpPr>
      </xdr:nvSpPr>
      <xdr:spPr bwMode="auto">
        <a:xfrm rot="5400000">
          <a:off x="3862387" y="231933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5986" name="AutoShape 25">
          <a:extLst>
            <a:ext uri="{FF2B5EF4-FFF2-40B4-BE49-F238E27FC236}">
              <a16:creationId xmlns:a16="http://schemas.microsoft.com/office/drawing/2014/main" id="{00000000-0008-0000-0500-0000D2280100}"/>
            </a:ext>
          </a:extLst>
        </xdr:cNvPr>
        <xdr:cNvSpPr>
          <a:spLocks noChangeArrowheads="1"/>
        </xdr:cNvSpPr>
      </xdr:nvSpPr>
      <xdr:spPr bwMode="auto">
        <a:xfrm rot="5400000">
          <a:off x="3943350" y="25717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14</xdr:row>
      <xdr:rowOff>9525</xdr:rowOff>
    </xdr:from>
    <xdr:to>
      <xdr:col>6</xdr:col>
      <xdr:colOff>85725</xdr:colOff>
      <xdr:row>15</xdr:row>
      <xdr:rowOff>0</xdr:rowOff>
    </xdr:to>
    <xdr:sp macro="" textlink="">
      <xdr:nvSpPr>
        <xdr:cNvPr id="75987" name="AutoShape 26">
          <a:extLst>
            <a:ext uri="{FF2B5EF4-FFF2-40B4-BE49-F238E27FC236}">
              <a16:creationId xmlns:a16="http://schemas.microsoft.com/office/drawing/2014/main" id="{00000000-0008-0000-0500-0000D3280100}"/>
            </a:ext>
          </a:extLst>
        </xdr:cNvPr>
        <xdr:cNvSpPr>
          <a:spLocks noChangeArrowheads="1"/>
        </xdr:cNvSpPr>
      </xdr:nvSpPr>
      <xdr:spPr bwMode="auto">
        <a:xfrm rot="5400000">
          <a:off x="3910013" y="2119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89" name="AutoShape 28">
          <a:extLst>
            <a:ext uri="{FF2B5EF4-FFF2-40B4-BE49-F238E27FC236}">
              <a16:creationId xmlns:a16="http://schemas.microsoft.com/office/drawing/2014/main" id="{00000000-0008-0000-0500-0000D5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0" name="AutoShape 29">
          <a:extLst>
            <a:ext uri="{FF2B5EF4-FFF2-40B4-BE49-F238E27FC236}">
              <a16:creationId xmlns:a16="http://schemas.microsoft.com/office/drawing/2014/main" id="{00000000-0008-0000-0500-0000D6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12</xdr:row>
      <xdr:rowOff>9525</xdr:rowOff>
    </xdr:from>
    <xdr:to>
      <xdr:col>6</xdr:col>
      <xdr:colOff>85725</xdr:colOff>
      <xdr:row>13</xdr:row>
      <xdr:rowOff>0</xdr:rowOff>
    </xdr:to>
    <xdr:sp macro="" textlink="">
      <xdr:nvSpPr>
        <xdr:cNvPr id="75991" name="AutoShape 30">
          <a:extLst>
            <a:ext uri="{FF2B5EF4-FFF2-40B4-BE49-F238E27FC236}">
              <a16:creationId xmlns:a16="http://schemas.microsoft.com/office/drawing/2014/main" id="{00000000-0008-0000-0500-0000D7280100}"/>
            </a:ext>
          </a:extLst>
        </xdr:cNvPr>
        <xdr:cNvSpPr>
          <a:spLocks noChangeArrowheads="1"/>
        </xdr:cNvSpPr>
      </xdr:nvSpPr>
      <xdr:spPr bwMode="auto">
        <a:xfrm rot="5400000">
          <a:off x="3910013" y="1957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2" name="AutoShape 31">
          <a:extLst>
            <a:ext uri="{FF2B5EF4-FFF2-40B4-BE49-F238E27FC236}">
              <a16:creationId xmlns:a16="http://schemas.microsoft.com/office/drawing/2014/main" id="{00000000-0008-0000-0500-0000D8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3" name="AutoShape 32">
          <a:extLst>
            <a:ext uri="{FF2B5EF4-FFF2-40B4-BE49-F238E27FC236}">
              <a16:creationId xmlns:a16="http://schemas.microsoft.com/office/drawing/2014/main" id="{00000000-0008-0000-0500-0000D9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4" name="AutoShape 33">
          <a:extLst>
            <a:ext uri="{FF2B5EF4-FFF2-40B4-BE49-F238E27FC236}">
              <a16:creationId xmlns:a16="http://schemas.microsoft.com/office/drawing/2014/main" id="{00000000-0008-0000-0500-0000DA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5" name="AutoShape 34">
          <a:extLst>
            <a:ext uri="{FF2B5EF4-FFF2-40B4-BE49-F238E27FC236}">
              <a16:creationId xmlns:a16="http://schemas.microsoft.com/office/drawing/2014/main" id="{00000000-0008-0000-0500-0000DB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25</xdr:row>
      <xdr:rowOff>0</xdr:rowOff>
    </xdr:from>
    <xdr:to>
      <xdr:col>8</xdr:col>
      <xdr:colOff>85725</xdr:colOff>
      <xdr:row>25</xdr:row>
      <xdr:rowOff>190500</xdr:rowOff>
    </xdr:to>
    <xdr:sp macro="" textlink="">
      <xdr:nvSpPr>
        <xdr:cNvPr id="75996" name="AutoShape 35">
          <a:extLst>
            <a:ext uri="{FF2B5EF4-FFF2-40B4-BE49-F238E27FC236}">
              <a16:creationId xmlns:a16="http://schemas.microsoft.com/office/drawing/2014/main" id="{00000000-0008-0000-0500-0000DC280100}"/>
            </a:ext>
          </a:extLst>
        </xdr:cNvPr>
        <xdr:cNvSpPr>
          <a:spLocks noChangeArrowheads="1"/>
        </xdr:cNvSpPr>
      </xdr:nvSpPr>
      <xdr:spPr bwMode="auto">
        <a:xfrm rot="5400000">
          <a:off x="5595938" y="4014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85725</xdr:colOff>
      <xdr:row>23</xdr:row>
      <xdr:rowOff>85725</xdr:rowOff>
    </xdr:from>
    <xdr:to>
      <xdr:col>8</xdr:col>
      <xdr:colOff>542925</xdr:colOff>
      <xdr:row>23</xdr:row>
      <xdr:rowOff>85725</xdr:rowOff>
    </xdr:to>
    <xdr:sp macro="" textlink="">
      <xdr:nvSpPr>
        <xdr:cNvPr id="75997" name="Line 36">
          <a:extLst>
            <a:ext uri="{FF2B5EF4-FFF2-40B4-BE49-F238E27FC236}">
              <a16:creationId xmlns:a16="http://schemas.microsoft.com/office/drawing/2014/main" id="{00000000-0008-0000-0500-0000DD280100}"/>
            </a:ext>
          </a:extLst>
        </xdr:cNvPr>
        <xdr:cNvSpPr>
          <a:spLocks noChangeShapeType="1"/>
        </xdr:cNvSpPr>
      </xdr:nvSpPr>
      <xdr:spPr bwMode="auto">
        <a:xfrm flipV="1">
          <a:off x="5724525" y="3714750"/>
          <a:ext cx="457200" cy="0"/>
        </a:xfrm>
        <a:prstGeom prst="line">
          <a:avLst/>
        </a:prstGeom>
        <a:noFill/>
        <a:ln w="38100">
          <a:solidFill>
            <a:srgbClr val="000000"/>
          </a:solidFill>
          <a:round/>
          <a:headEnd type="diamond" w="med" len="med"/>
          <a:tailEnd/>
        </a:ln>
      </xdr:spPr>
    </xdr:sp>
    <xdr:clientData/>
  </xdr:twoCellAnchor>
  <xdr:twoCellAnchor>
    <xdr:from>
      <xdr:col>8</xdr:col>
      <xdr:colOff>552450</xdr:colOff>
      <xdr:row>9</xdr:row>
      <xdr:rowOff>66675</xdr:rowOff>
    </xdr:from>
    <xdr:to>
      <xdr:col>8</xdr:col>
      <xdr:colOff>561975</xdr:colOff>
      <xdr:row>24</xdr:row>
      <xdr:rowOff>114300</xdr:rowOff>
    </xdr:to>
    <xdr:sp macro="" textlink="">
      <xdr:nvSpPr>
        <xdr:cNvPr id="75998" name="Line 37">
          <a:extLst>
            <a:ext uri="{FF2B5EF4-FFF2-40B4-BE49-F238E27FC236}">
              <a16:creationId xmlns:a16="http://schemas.microsoft.com/office/drawing/2014/main" id="{00000000-0008-0000-0500-0000DE280100}"/>
            </a:ext>
          </a:extLst>
        </xdr:cNvPr>
        <xdr:cNvSpPr>
          <a:spLocks noChangeShapeType="1"/>
        </xdr:cNvSpPr>
      </xdr:nvSpPr>
      <xdr:spPr bwMode="auto">
        <a:xfrm>
          <a:off x="6191250" y="1419225"/>
          <a:ext cx="9525" cy="2495550"/>
        </a:xfrm>
        <a:prstGeom prst="line">
          <a:avLst/>
        </a:prstGeom>
        <a:noFill/>
        <a:ln w="38100">
          <a:solidFill>
            <a:srgbClr val="000000"/>
          </a:solidFill>
          <a:round/>
          <a:headEnd/>
          <a:tailEnd type="triangle" w="med" len="med"/>
        </a:ln>
      </xdr:spPr>
    </xdr:sp>
    <xdr:clientData/>
  </xdr:twoCellAnchor>
  <xdr:twoCellAnchor>
    <xdr:from>
      <xdr:col>8</xdr:col>
      <xdr:colOff>114300</xdr:colOff>
      <xdr:row>9</xdr:row>
      <xdr:rowOff>85725</xdr:rowOff>
    </xdr:from>
    <xdr:to>
      <xdr:col>8</xdr:col>
      <xdr:colOff>571500</xdr:colOff>
      <xdr:row>9</xdr:row>
      <xdr:rowOff>85725</xdr:rowOff>
    </xdr:to>
    <xdr:sp macro="" textlink="">
      <xdr:nvSpPr>
        <xdr:cNvPr id="75999" name="Line 38">
          <a:extLst>
            <a:ext uri="{FF2B5EF4-FFF2-40B4-BE49-F238E27FC236}">
              <a16:creationId xmlns:a16="http://schemas.microsoft.com/office/drawing/2014/main" id="{00000000-0008-0000-0500-0000DF280100}"/>
            </a:ext>
          </a:extLst>
        </xdr:cNvPr>
        <xdr:cNvSpPr>
          <a:spLocks noChangeShapeType="1"/>
        </xdr:cNvSpPr>
      </xdr:nvSpPr>
      <xdr:spPr bwMode="auto">
        <a:xfrm flipV="1">
          <a:off x="5753100" y="1438275"/>
          <a:ext cx="457200" cy="0"/>
        </a:xfrm>
        <a:prstGeom prst="line">
          <a:avLst/>
        </a:prstGeom>
        <a:noFill/>
        <a:ln w="38100">
          <a:solidFill>
            <a:srgbClr val="000000"/>
          </a:solidFill>
          <a:round/>
          <a:headEnd type="diamond" w="med" len="med"/>
          <a:tailEnd/>
        </a:ln>
      </xdr:spPr>
    </xdr:sp>
    <xdr:clientData/>
  </xdr:twoCellAnchor>
  <xdr:twoCellAnchor>
    <xdr:from>
      <xdr:col>8</xdr:col>
      <xdr:colOff>104775</xdr:colOff>
      <xdr:row>16</xdr:row>
      <xdr:rowOff>104775</xdr:rowOff>
    </xdr:from>
    <xdr:to>
      <xdr:col>8</xdr:col>
      <xdr:colOff>561975</xdr:colOff>
      <xdr:row>16</xdr:row>
      <xdr:rowOff>104775</xdr:rowOff>
    </xdr:to>
    <xdr:sp macro="" textlink="">
      <xdr:nvSpPr>
        <xdr:cNvPr id="76000" name="Line 39">
          <a:extLst>
            <a:ext uri="{FF2B5EF4-FFF2-40B4-BE49-F238E27FC236}">
              <a16:creationId xmlns:a16="http://schemas.microsoft.com/office/drawing/2014/main" id="{00000000-0008-0000-0500-0000E0280100}"/>
            </a:ext>
          </a:extLst>
        </xdr:cNvPr>
        <xdr:cNvSpPr>
          <a:spLocks noChangeShapeType="1"/>
        </xdr:cNvSpPr>
      </xdr:nvSpPr>
      <xdr:spPr bwMode="auto">
        <a:xfrm flipV="1">
          <a:off x="5743575" y="2676525"/>
          <a:ext cx="457200" cy="0"/>
        </a:xfrm>
        <a:prstGeom prst="line">
          <a:avLst/>
        </a:prstGeom>
        <a:noFill/>
        <a:ln w="38100">
          <a:solidFill>
            <a:srgbClr val="000000"/>
          </a:solidFill>
          <a:round/>
          <a:headEnd type="diamond" w="med" len="med"/>
          <a:tailEnd/>
        </a:ln>
      </xdr:spPr>
    </xdr:sp>
    <xdr:clientData/>
  </xdr:twoCellAnchor>
  <xdr:twoCellAnchor>
    <xdr:from>
      <xdr:col>7</xdr:col>
      <xdr:colOff>0</xdr:colOff>
      <xdr:row>65</xdr:row>
      <xdr:rowOff>0</xdr:rowOff>
    </xdr:from>
    <xdr:to>
      <xdr:col>7</xdr:col>
      <xdr:colOff>85725</xdr:colOff>
      <xdr:row>65</xdr:row>
      <xdr:rowOff>0</xdr:rowOff>
    </xdr:to>
    <xdr:sp macro="" textlink="">
      <xdr:nvSpPr>
        <xdr:cNvPr id="76004" name="AutoShape 43">
          <a:extLst>
            <a:ext uri="{FF2B5EF4-FFF2-40B4-BE49-F238E27FC236}">
              <a16:creationId xmlns:a16="http://schemas.microsoft.com/office/drawing/2014/main" id="{00000000-0008-0000-0500-0000E4280100}"/>
            </a:ext>
          </a:extLst>
        </xdr:cNvPr>
        <xdr:cNvSpPr>
          <a:spLocks noChangeArrowheads="1"/>
        </xdr:cNvSpPr>
      </xdr:nvSpPr>
      <xdr:spPr bwMode="auto">
        <a:xfrm rot="5400000">
          <a:off x="4824413" y="8977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65</xdr:row>
      <xdr:rowOff>0</xdr:rowOff>
    </xdr:from>
    <xdr:to>
      <xdr:col>7</xdr:col>
      <xdr:colOff>85725</xdr:colOff>
      <xdr:row>65</xdr:row>
      <xdr:rowOff>0</xdr:rowOff>
    </xdr:to>
    <xdr:sp macro="" textlink="">
      <xdr:nvSpPr>
        <xdr:cNvPr id="76005" name="AutoShape 44">
          <a:extLst>
            <a:ext uri="{FF2B5EF4-FFF2-40B4-BE49-F238E27FC236}">
              <a16:creationId xmlns:a16="http://schemas.microsoft.com/office/drawing/2014/main" id="{00000000-0008-0000-0500-0000E5280100}"/>
            </a:ext>
          </a:extLst>
        </xdr:cNvPr>
        <xdr:cNvSpPr>
          <a:spLocks noChangeArrowheads="1"/>
        </xdr:cNvSpPr>
      </xdr:nvSpPr>
      <xdr:spPr bwMode="auto">
        <a:xfrm rot="5400000">
          <a:off x="4824413" y="8977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9525</xdr:rowOff>
    </xdr:from>
    <xdr:to>
      <xdr:col>6</xdr:col>
      <xdr:colOff>85725</xdr:colOff>
      <xdr:row>33</xdr:row>
      <xdr:rowOff>0</xdr:rowOff>
    </xdr:to>
    <xdr:sp macro="" textlink="">
      <xdr:nvSpPr>
        <xdr:cNvPr id="76008" name="AutoShape 48">
          <a:extLst>
            <a:ext uri="{FF2B5EF4-FFF2-40B4-BE49-F238E27FC236}">
              <a16:creationId xmlns:a16="http://schemas.microsoft.com/office/drawing/2014/main" id="{00000000-0008-0000-0500-0000E8280100}"/>
            </a:ext>
          </a:extLst>
        </xdr:cNvPr>
        <xdr:cNvSpPr>
          <a:spLocks noChangeArrowheads="1"/>
        </xdr:cNvSpPr>
      </xdr:nvSpPr>
      <xdr:spPr bwMode="auto">
        <a:xfrm rot="5400000">
          <a:off x="3910013" y="5414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64</xdr:row>
      <xdr:rowOff>9525</xdr:rowOff>
    </xdr:from>
    <xdr:to>
      <xdr:col>8</xdr:col>
      <xdr:colOff>85725</xdr:colOff>
      <xdr:row>65</xdr:row>
      <xdr:rowOff>0</xdr:rowOff>
    </xdr:to>
    <xdr:sp macro="" textlink="">
      <xdr:nvSpPr>
        <xdr:cNvPr id="76010" name="AutoShape 50">
          <a:extLst>
            <a:ext uri="{FF2B5EF4-FFF2-40B4-BE49-F238E27FC236}">
              <a16:creationId xmlns:a16="http://schemas.microsoft.com/office/drawing/2014/main" id="{00000000-0008-0000-0500-0000EA280100}"/>
            </a:ext>
          </a:extLst>
        </xdr:cNvPr>
        <xdr:cNvSpPr>
          <a:spLocks noChangeArrowheads="1"/>
        </xdr:cNvSpPr>
      </xdr:nvSpPr>
      <xdr:spPr bwMode="auto">
        <a:xfrm rot="5400000">
          <a:off x="5600700" y="88963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79</xdr:row>
      <xdr:rowOff>9525</xdr:rowOff>
    </xdr:from>
    <xdr:to>
      <xdr:col>6</xdr:col>
      <xdr:colOff>85725</xdr:colOff>
      <xdr:row>80</xdr:row>
      <xdr:rowOff>0</xdr:rowOff>
    </xdr:to>
    <xdr:sp macro="" textlink="">
      <xdr:nvSpPr>
        <xdr:cNvPr id="76013" name="AutoShape 53">
          <a:extLst>
            <a:ext uri="{FF2B5EF4-FFF2-40B4-BE49-F238E27FC236}">
              <a16:creationId xmlns:a16="http://schemas.microsoft.com/office/drawing/2014/main" id="{00000000-0008-0000-0500-0000ED280100}"/>
            </a:ext>
          </a:extLst>
        </xdr:cNvPr>
        <xdr:cNvSpPr>
          <a:spLocks noChangeArrowheads="1"/>
        </xdr:cNvSpPr>
      </xdr:nvSpPr>
      <xdr:spPr bwMode="auto">
        <a:xfrm rot="5400000">
          <a:off x="3910013" y="110251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80</xdr:row>
      <xdr:rowOff>9525</xdr:rowOff>
    </xdr:from>
    <xdr:to>
      <xdr:col>6</xdr:col>
      <xdr:colOff>85725</xdr:colOff>
      <xdr:row>81</xdr:row>
      <xdr:rowOff>0</xdr:rowOff>
    </xdr:to>
    <xdr:sp macro="" textlink="">
      <xdr:nvSpPr>
        <xdr:cNvPr id="76014" name="AutoShape 54">
          <a:extLst>
            <a:ext uri="{FF2B5EF4-FFF2-40B4-BE49-F238E27FC236}">
              <a16:creationId xmlns:a16="http://schemas.microsoft.com/office/drawing/2014/main" id="{00000000-0008-0000-0500-0000EE280100}"/>
            </a:ext>
          </a:extLst>
        </xdr:cNvPr>
        <xdr:cNvSpPr>
          <a:spLocks noChangeArrowheads="1"/>
        </xdr:cNvSpPr>
      </xdr:nvSpPr>
      <xdr:spPr bwMode="auto">
        <a:xfrm rot="5400000">
          <a:off x="3910013" y="11187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81</xdr:row>
      <xdr:rowOff>9525</xdr:rowOff>
    </xdr:from>
    <xdr:to>
      <xdr:col>6</xdr:col>
      <xdr:colOff>85725</xdr:colOff>
      <xdr:row>82</xdr:row>
      <xdr:rowOff>0</xdr:rowOff>
    </xdr:to>
    <xdr:sp macro="" textlink="">
      <xdr:nvSpPr>
        <xdr:cNvPr id="76015" name="AutoShape 55">
          <a:extLst>
            <a:ext uri="{FF2B5EF4-FFF2-40B4-BE49-F238E27FC236}">
              <a16:creationId xmlns:a16="http://schemas.microsoft.com/office/drawing/2014/main" id="{00000000-0008-0000-0500-0000EF280100}"/>
            </a:ext>
          </a:extLst>
        </xdr:cNvPr>
        <xdr:cNvSpPr>
          <a:spLocks noChangeArrowheads="1"/>
        </xdr:cNvSpPr>
      </xdr:nvSpPr>
      <xdr:spPr bwMode="auto">
        <a:xfrm rot="5400000">
          <a:off x="3905250" y="113538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82</xdr:row>
      <xdr:rowOff>9525</xdr:rowOff>
    </xdr:from>
    <xdr:to>
      <xdr:col>7</xdr:col>
      <xdr:colOff>85725</xdr:colOff>
      <xdr:row>83</xdr:row>
      <xdr:rowOff>0</xdr:rowOff>
    </xdr:to>
    <xdr:sp macro="" textlink="">
      <xdr:nvSpPr>
        <xdr:cNvPr id="76016" name="AutoShape 56">
          <a:extLst>
            <a:ext uri="{FF2B5EF4-FFF2-40B4-BE49-F238E27FC236}">
              <a16:creationId xmlns:a16="http://schemas.microsoft.com/office/drawing/2014/main" id="{00000000-0008-0000-0500-0000F0280100}"/>
            </a:ext>
          </a:extLst>
        </xdr:cNvPr>
        <xdr:cNvSpPr>
          <a:spLocks noChangeArrowheads="1"/>
        </xdr:cNvSpPr>
      </xdr:nvSpPr>
      <xdr:spPr bwMode="auto">
        <a:xfrm rot="5400000">
          <a:off x="4743450" y="115252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20</xdr:row>
      <xdr:rowOff>9525</xdr:rowOff>
    </xdr:from>
    <xdr:to>
      <xdr:col>6</xdr:col>
      <xdr:colOff>85725</xdr:colOff>
      <xdr:row>21</xdr:row>
      <xdr:rowOff>0</xdr:rowOff>
    </xdr:to>
    <xdr:sp macro="" textlink="">
      <xdr:nvSpPr>
        <xdr:cNvPr id="76033" name="AutoShape 73">
          <a:extLst>
            <a:ext uri="{FF2B5EF4-FFF2-40B4-BE49-F238E27FC236}">
              <a16:creationId xmlns:a16="http://schemas.microsoft.com/office/drawing/2014/main" id="{00000000-0008-0000-0500-000001290100}"/>
            </a:ext>
          </a:extLst>
        </xdr:cNvPr>
        <xdr:cNvSpPr>
          <a:spLocks noChangeArrowheads="1"/>
        </xdr:cNvSpPr>
      </xdr:nvSpPr>
      <xdr:spPr bwMode="auto">
        <a:xfrm rot="5400000">
          <a:off x="3910013" y="3338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19</xdr:row>
      <xdr:rowOff>0</xdr:rowOff>
    </xdr:from>
    <xdr:to>
      <xdr:col>6</xdr:col>
      <xdr:colOff>0</xdr:colOff>
      <xdr:row>19</xdr:row>
      <xdr:rowOff>190500</xdr:rowOff>
    </xdr:to>
    <xdr:sp macro="" textlink="">
      <xdr:nvSpPr>
        <xdr:cNvPr id="76034" name="AutoShape 74">
          <a:extLst>
            <a:ext uri="{FF2B5EF4-FFF2-40B4-BE49-F238E27FC236}">
              <a16:creationId xmlns:a16="http://schemas.microsoft.com/office/drawing/2014/main" id="{00000000-0008-0000-0500-000002290100}"/>
            </a:ext>
          </a:extLst>
        </xdr:cNvPr>
        <xdr:cNvSpPr>
          <a:spLocks noChangeArrowheads="1"/>
        </xdr:cNvSpPr>
      </xdr:nvSpPr>
      <xdr:spPr bwMode="auto">
        <a:xfrm rot="5400000">
          <a:off x="3862387" y="32146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190500</xdr:rowOff>
    </xdr:to>
    <xdr:sp macro="" textlink="">
      <xdr:nvSpPr>
        <xdr:cNvPr id="76035" name="AutoShape 75">
          <a:extLst>
            <a:ext uri="{FF2B5EF4-FFF2-40B4-BE49-F238E27FC236}">
              <a16:creationId xmlns:a16="http://schemas.microsoft.com/office/drawing/2014/main" id="{00000000-0008-0000-0500-000003290100}"/>
            </a:ext>
          </a:extLst>
        </xdr:cNvPr>
        <xdr:cNvSpPr>
          <a:spLocks noChangeArrowheads="1"/>
        </xdr:cNvSpPr>
      </xdr:nvSpPr>
      <xdr:spPr bwMode="auto">
        <a:xfrm rot="5400000">
          <a:off x="3862387" y="33766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9525</xdr:rowOff>
    </xdr:from>
    <xdr:to>
      <xdr:col>7</xdr:col>
      <xdr:colOff>85725</xdr:colOff>
      <xdr:row>24</xdr:row>
      <xdr:rowOff>0</xdr:rowOff>
    </xdr:to>
    <xdr:sp macro="" textlink="">
      <xdr:nvSpPr>
        <xdr:cNvPr id="76036" name="AutoShape 76">
          <a:extLst>
            <a:ext uri="{FF2B5EF4-FFF2-40B4-BE49-F238E27FC236}">
              <a16:creationId xmlns:a16="http://schemas.microsoft.com/office/drawing/2014/main" id="{00000000-0008-0000-0500-000004290100}"/>
            </a:ext>
          </a:extLst>
        </xdr:cNvPr>
        <xdr:cNvSpPr>
          <a:spLocks noChangeArrowheads="1"/>
        </xdr:cNvSpPr>
      </xdr:nvSpPr>
      <xdr:spPr bwMode="auto">
        <a:xfrm rot="5400000">
          <a:off x="4743450" y="36766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22</xdr:row>
      <xdr:rowOff>9525</xdr:rowOff>
    </xdr:from>
    <xdr:to>
      <xdr:col>6</xdr:col>
      <xdr:colOff>85725</xdr:colOff>
      <xdr:row>23</xdr:row>
      <xdr:rowOff>0</xdr:rowOff>
    </xdr:to>
    <xdr:sp macro="" textlink="">
      <xdr:nvSpPr>
        <xdr:cNvPr id="76037" name="AutoShape 77">
          <a:extLst>
            <a:ext uri="{FF2B5EF4-FFF2-40B4-BE49-F238E27FC236}">
              <a16:creationId xmlns:a16="http://schemas.microsoft.com/office/drawing/2014/main" id="{00000000-0008-0000-0500-000005290100}"/>
            </a:ext>
          </a:extLst>
        </xdr:cNvPr>
        <xdr:cNvSpPr>
          <a:spLocks noChangeArrowheads="1"/>
        </xdr:cNvSpPr>
      </xdr:nvSpPr>
      <xdr:spPr bwMode="auto">
        <a:xfrm rot="5400000">
          <a:off x="3905250" y="3505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9525</xdr:rowOff>
    </xdr:from>
    <xdr:to>
      <xdr:col>7</xdr:col>
      <xdr:colOff>85725</xdr:colOff>
      <xdr:row>24</xdr:row>
      <xdr:rowOff>0</xdr:rowOff>
    </xdr:to>
    <xdr:sp macro="" textlink="">
      <xdr:nvSpPr>
        <xdr:cNvPr id="76038" name="AutoShape 78">
          <a:extLst>
            <a:ext uri="{FF2B5EF4-FFF2-40B4-BE49-F238E27FC236}">
              <a16:creationId xmlns:a16="http://schemas.microsoft.com/office/drawing/2014/main" id="{00000000-0008-0000-0500-000006290100}"/>
            </a:ext>
          </a:extLst>
        </xdr:cNvPr>
        <xdr:cNvSpPr>
          <a:spLocks noChangeArrowheads="1"/>
        </xdr:cNvSpPr>
      </xdr:nvSpPr>
      <xdr:spPr bwMode="auto">
        <a:xfrm rot="5400000">
          <a:off x="4743450" y="36766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19</xdr:row>
      <xdr:rowOff>9525</xdr:rowOff>
    </xdr:from>
    <xdr:to>
      <xdr:col>6</xdr:col>
      <xdr:colOff>85725</xdr:colOff>
      <xdr:row>20</xdr:row>
      <xdr:rowOff>0</xdr:rowOff>
    </xdr:to>
    <xdr:sp macro="" textlink="">
      <xdr:nvSpPr>
        <xdr:cNvPr id="76039" name="AutoShape 79">
          <a:extLst>
            <a:ext uri="{FF2B5EF4-FFF2-40B4-BE49-F238E27FC236}">
              <a16:creationId xmlns:a16="http://schemas.microsoft.com/office/drawing/2014/main" id="{00000000-0008-0000-0500-000007290100}"/>
            </a:ext>
          </a:extLst>
        </xdr:cNvPr>
        <xdr:cNvSpPr>
          <a:spLocks noChangeArrowheads="1"/>
        </xdr:cNvSpPr>
      </xdr:nvSpPr>
      <xdr:spPr bwMode="auto">
        <a:xfrm rot="5400000">
          <a:off x="3910013" y="3176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6041" name="AutoShape 81">
          <a:extLst>
            <a:ext uri="{FF2B5EF4-FFF2-40B4-BE49-F238E27FC236}">
              <a16:creationId xmlns:a16="http://schemas.microsoft.com/office/drawing/2014/main" id="{00000000-0008-0000-0500-000009290100}"/>
            </a:ext>
          </a:extLst>
        </xdr:cNvPr>
        <xdr:cNvSpPr>
          <a:spLocks noChangeArrowheads="1"/>
        </xdr:cNvSpPr>
      </xdr:nvSpPr>
      <xdr:spPr bwMode="auto">
        <a:xfrm rot="5400000">
          <a:off x="3943350" y="240030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38</xdr:row>
      <xdr:rowOff>9525</xdr:rowOff>
    </xdr:from>
    <xdr:to>
      <xdr:col>6</xdr:col>
      <xdr:colOff>85725</xdr:colOff>
      <xdr:row>39</xdr:row>
      <xdr:rowOff>0</xdr:rowOff>
    </xdr:to>
    <xdr:sp macro="" textlink="">
      <xdr:nvSpPr>
        <xdr:cNvPr id="76043" name="AutoShape 83">
          <a:extLst>
            <a:ext uri="{FF2B5EF4-FFF2-40B4-BE49-F238E27FC236}">
              <a16:creationId xmlns:a16="http://schemas.microsoft.com/office/drawing/2014/main" id="{00000000-0008-0000-0500-00000B290100}"/>
            </a:ext>
          </a:extLst>
        </xdr:cNvPr>
        <xdr:cNvSpPr>
          <a:spLocks noChangeArrowheads="1"/>
        </xdr:cNvSpPr>
      </xdr:nvSpPr>
      <xdr:spPr bwMode="auto">
        <a:xfrm rot="5400000">
          <a:off x="3910013" y="58340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51</xdr:row>
      <xdr:rowOff>9525</xdr:rowOff>
    </xdr:from>
    <xdr:to>
      <xdr:col>7</xdr:col>
      <xdr:colOff>85725</xdr:colOff>
      <xdr:row>52</xdr:row>
      <xdr:rowOff>0</xdr:rowOff>
    </xdr:to>
    <xdr:sp macro="" textlink="">
      <xdr:nvSpPr>
        <xdr:cNvPr id="76044" name="AutoShape 84">
          <a:extLst>
            <a:ext uri="{FF2B5EF4-FFF2-40B4-BE49-F238E27FC236}">
              <a16:creationId xmlns:a16="http://schemas.microsoft.com/office/drawing/2014/main" id="{00000000-0008-0000-0500-00000C290100}"/>
            </a:ext>
          </a:extLst>
        </xdr:cNvPr>
        <xdr:cNvSpPr>
          <a:spLocks noChangeArrowheads="1"/>
        </xdr:cNvSpPr>
      </xdr:nvSpPr>
      <xdr:spPr bwMode="auto">
        <a:xfrm rot="5400000">
          <a:off x="4743450" y="69818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62</xdr:row>
      <xdr:rowOff>9525</xdr:rowOff>
    </xdr:from>
    <xdr:to>
      <xdr:col>6</xdr:col>
      <xdr:colOff>85725</xdr:colOff>
      <xdr:row>63</xdr:row>
      <xdr:rowOff>0</xdr:rowOff>
    </xdr:to>
    <xdr:sp macro="" textlink="">
      <xdr:nvSpPr>
        <xdr:cNvPr id="76051" name="AutoShape 91">
          <a:extLst>
            <a:ext uri="{FF2B5EF4-FFF2-40B4-BE49-F238E27FC236}">
              <a16:creationId xmlns:a16="http://schemas.microsoft.com/office/drawing/2014/main" id="{00000000-0008-0000-0500-000013290100}"/>
            </a:ext>
          </a:extLst>
        </xdr:cNvPr>
        <xdr:cNvSpPr>
          <a:spLocks noChangeArrowheads="1"/>
        </xdr:cNvSpPr>
      </xdr:nvSpPr>
      <xdr:spPr bwMode="auto">
        <a:xfrm rot="5400000">
          <a:off x="3910013" y="8215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485775</xdr:colOff>
      <xdr:row>51</xdr:row>
      <xdr:rowOff>57150</xdr:rowOff>
    </xdr:from>
    <xdr:to>
      <xdr:col>8</xdr:col>
      <xdr:colOff>485775</xdr:colOff>
      <xdr:row>64</xdr:row>
      <xdr:rowOff>0</xdr:rowOff>
    </xdr:to>
    <xdr:sp macro="" textlink="">
      <xdr:nvSpPr>
        <xdr:cNvPr id="76053" name="Line 93">
          <a:extLst>
            <a:ext uri="{FF2B5EF4-FFF2-40B4-BE49-F238E27FC236}">
              <a16:creationId xmlns:a16="http://schemas.microsoft.com/office/drawing/2014/main" id="{00000000-0008-0000-0500-000015290100}"/>
            </a:ext>
          </a:extLst>
        </xdr:cNvPr>
        <xdr:cNvSpPr>
          <a:spLocks noChangeShapeType="1"/>
        </xdr:cNvSpPr>
      </xdr:nvSpPr>
      <xdr:spPr bwMode="auto">
        <a:xfrm>
          <a:off x="6124575" y="6991350"/>
          <a:ext cx="0" cy="1828800"/>
        </a:xfrm>
        <a:prstGeom prst="line">
          <a:avLst/>
        </a:prstGeom>
        <a:noFill/>
        <a:ln w="38100">
          <a:solidFill>
            <a:srgbClr val="000000"/>
          </a:solidFill>
          <a:round/>
          <a:headEnd/>
          <a:tailEnd type="triangle" w="med" len="med"/>
        </a:ln>
      </xdr:spPr>
    </xdr:sp>
    <xdr:clientData/>
  </xdr:twoCellAnchor>
  <xdr:twoCellAnchor>
    <xdr:from>
      <xdr:col>8</xdr:col>
      <xdr:colOff>104775</xdr:colOff>
      <xdr:row>51</xdr:row>
      <xdr:rowOff>76200</xdr:rowOff>
    </xdr:from>
    <xdr:to>
      <xdr:col>8</xdr:col>
      <xdr:colOff>476250</xdr:colOff>
      <xdr:row>51</xdr:row>
      <xdr:rowOff>76200</xdr:rowOff>
    </xdr:to>
    <xdr:sp macro="" textlink="">
      <xdr:nvSpPr>
        <xdr:cNvPr id="76054" name="Line 94">
          <a:extLst>
            <a:ext uri="{FF2B5EF4-FFF2-40B4-BE49-F238E27FC236}">
              <a16:creationId xmlns:a16="http://schemas.microsoft.com/office/drawing/2014/main" id="{00000000-0008-0000-0500-000016290100}"/>
            </a:ext>
          </a:extLst>
        </xdr:cNvPr>
        <xdr:cNvSpPr>
          <a:spLocks noChangeShapeType="1"/>
        </xdr:cNvSpPr>
      </xdr:nvSpPr>
      <xdr:spPr bwMode="auto">
        <a:xfrm flipV="1">
          <a:off x="5743575" y="7010400"/>
          <a:ext cx="371475" cy="0"/>
        </a:xfrm>
        <a:prstGeom prst="line">
          <a:avLst/>
        </a:prstGeom>
        <a:noFill/>
        <a:ln w="38100">
          <a:solidFill>
            <a:srgbClr val="000000"/>
          </a:solidFill>
          <a:round/>
          <a:headEnd type="diamond" w="med" len="med"/>
          <a:tailEnd/>
        </a:ln>
      </xdr:spPr>
    </xdr:sp>
    <xdr:clientData/>
  </xdr:twoCellAnchor>
  <xdr:twoCellAnchor>
    <xdr:from>
      <xdr:col>6</xdr:col>
      <xdr:colOff>0</xdr:colOff>
      <xdr:row>41</xdr:row>
      <xdr:rowOff>9525</xdr:rowOff>
    </xdr:from>
    <xdr:to>
      <xdr:col>6</xdr:col>
      <xdr:colOff>85725</xdr:colOff>
      <xdr:row>42</xdr:row>
      <xdr:rowOff>0</xdr:rowOff>
    </xdr:to>
    <xdr:sp macro="" textlink="">
      <xdr:nvSpPr>
        <xdr:cNvPr id="92" name="AutoShape 85">
          <a:extLst>
            <a:ext uri="{FF2B5EF4-FFF2-40B4-BE49-F238E27FC236}">
              <a16:creationId xmlns:a16="http://schemas.microsoft.com/office/drawing/2014/main" id="{00000000-0008-0000-0500-00005C000000}"/>
            </a:ext>
          </a:extLst>
        </xdr:cNvPr>
        <xdr:cNvSpPr>
          <a:spLocks noChangeArrowheads="1"/>
        </xdr:cNvSpPr>
      </xdr:nvSpPr>
      <xdr:spPr bwMode="auto">
        <a:xfrm rot="5400000">
          <a:off x="3986213" y="6224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21</xdr:row>
      <xdr:rowOff>9525</xdr:rowOff>
    </xdr:from>
    <xdr:to>
      <xdr:col>6</xdr:col>
      <xdr:colOff>85725</xdr:colOff>
      <xdr:row>22</xdr:row>
      <xdr:rowOff>0</xdr:rowOff>
    </xdr:to>
    <xdr:sp macro="" textlink="">
      <xdr:nvSpPr>
        <xdr:cNvPr id="93" name="AutoShape 73">
          <a:extLst>
            <a:ext uri="{FF2B5EF4-FFF2-40B4-BE49-F238E27FC236}">
              <a16:creationId xmlns:a16="http://schemas.microsoft.com/office/drawing/2014/main" id="{00000000-0008-0000-0500-00005D000000}"/>
            </a:ext>
          </a:extLst>
        </xdr:cNvPr>
        <xdr:cNvSpPr>
          <a:spLocks noChangeArrowheads="1"/>
        </xdr:cNvSpPr>
      </xdr:nvSpPr>
      <xdr:spPr bwMode="auto">
        <a:xfrm rot="5400000">
          <a:off x="4605338" y="3338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21</xdr:row>
      <xdr:rowOff>0</xdr:rowOff>
    </xdr:from>
    <xdr:to>
      <xdr:col>6</xdr:col>
      <xdr:colOff>0</xdr:colOff>
      <xdr:row>21</xdr:row>
      <xdr:rowOff>190500</xdr:rowOff>
    </xdr:to>
    <xdr:sp macro="" textlink="">
      <xdr:nvSpPr>
        <xdr:cNvPr id="94" name="AutoShape 75">
          <a:extLst>
            <a:ext uri="{FF2B5EF4-FFF2-40B4-BE49-F238E27FC236}">
              <a16:creationId xmlns:a16="http://schemas.microsoft.com/office/drawing/2014/main" id="{00000000-0008-0000-0500-00005E000000}"/>
            </a:ext>
          </a:extLst>
        </xdr:cNvPr>
        <xdr:cNvSpPr>
          <a:spLocks noChangeArrowheads="1"/>
        </xdr:cNvSpPr>
      </xdr:nvSpPr>
      <xdr:spPr bwMode="auto">
        <a:xfrm rot="5400000">
          <a:off x="4557712" y="33766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45</xdr:row>
      <xdr:rowOff>9525</xdr:rowOff>
    </xdr:from>
    <xdr:to>
      <xdr:col>6</xdr:col>
      <xdr:colOff>85725</xdr:colOff>
      <xdr:row>46</xdr:row>
      <xdr:rowOff>0</xdr:rowOff>
    </xdr:to>
    <xdr:sp macro="" textlink="">
      <xdr:nvSpPr>
        <xdr:cNvPr id="95" name="AutoShape 89">
          <a:extLst>
            <a:ext uri="{FF2B5EF4-FFF2-40B4-BE49-F238E27FC236}">
              <a16:creationId xmlns:a16="http://schemas.microsoft.com/office/drawing/2014/main" id="{00000000-0008-0000-0500-00005F000000}"/>
            </a:ext>
          </a:extLst>
        </xdr:cNvPr>
        <xdr:cNvSpPr>
          <a:spLocks noChangeArrowheads="1"/>
        </xdr:cNvSpPr>
      </xdr:nvSpPr>
      <xdr:spPr bwMode="auto">
        <a:xfrm rot="5400000">
          <a:off x="4605338" y="70342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59</xdr:row>
      <xdr:rowOff>9525</xdr:rowOff>
    </xdr:from>
    <xdr:to>
      <xdr:col>6</xdr:col>
      <xdr:colOff>85725</xdr:colOff>
      <xdr:row>60</xdr:row>
      <xdr:rowOff>0</xdr:rowOff>
    </xdr:to>
    <xdr:sp macro="" textlink="">
      <xdr:nvSpPr>
        <xdr:cNvPr id="97" name="AutoShape 90">
          <a:extLst>
            <a:ext uri="{FF2B5EF4-FFF2-40B4-BE49-F238E27FC236}">
              <a16:creationId xmlns:a16="http://schemas.microsoft.com/office/drawing/2014/main" id="{00000000-0008-0000-0500-000061000000}"/>
            </a:ext>
          </a:extLst>
        </xdr:cNvPr>
        <xdr:cNvSpPr>
          <a:spLocks noChangeArrowheads="1"/>
        </xdr:cNvSpPr>
      </xdr:nvSpPr>
      <xdr:spPr bwMode="auto">
        <a:xfrm rot="5400000">
          <a:off x="4619625" y="8541727"/>
          <a:ext cx="15166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46</xdr:row>
      <xdr:rowOff>9525</xdr:rowOff>
    </xdr:from>
    <xdr:to>
      <xdr:col>6</xdr:col>
      <xdr:colOff>85725</xdr:colOff>
      <xdr:row>47</xdr:row>
      <xdr:rowOff>0</xdr:rowOff>
    </xdr:to>
    <xdr:sp macro="" textlink="">
      <xdr:nvSpPr>
        <xdr:cNvPr id="103" name="AutoShape 89">
          <a:extLst>
            <a:ext uri="{FF2B5EF4-FFF2-40B4-BE49-F238E27FC236}">
              <a16:creationId xmlns:a16="http://schemas.microsoft.com/office/drawing/2014/main" id="{00000000-0008-0000-0500-000067000000}"/>
            </a:ext>
          </a:extLst>
        </xdr:cNvPr>
        <xdr:cNvSpPr>
          <a:spLocks noChangeArrowheads="1"/>
        </xdr:cNvSpPr>
      </xdr:nvSpPr>
      <xdr:spPr bwMode="auto">
        <a:xfrm rot="5400000">
          <a:off x="5138738" y="69008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34</xdr:row>
      <xdr:rowOff>9525</xdr:rowOff>
    </xdr:from>
    <xdr:to>
      <xdr:col>6</xdr:col>
      <xdr:colOff>85725</xdr:colOff>
      <xdr:row>35</xdr:row>
      <xdr:rowOff>0</xdr:rowOff>
    </xdr:to>
    <xdr:sp macro="" textlink="">
      <xdr:nvSpPr>
        <xdr:cNvPr id="104" name="AutoShape 83">
          <a:extLst>
            <a:ext uri="{FF2B5EF4-FFF2-40B4-BE49-F238E27FC236}">
              <a16:creationId xmlns:a16="http://schemas.microsoft.com/office/drawing/2014/main" id="{00000000-0008-0000-0500-000068000000}"/>
            </a:ext>
          </a:extLst>
        </xdr:cNvPr>
        <xdr:cNvSpPr>
          <a:spLocks noChangeArrowheads="1"/>
        </xdr:cNvSpPr>
      </xdr:nvSpPr>
      <xdr:spPr bwMode="auto">
        <a:xfrm rot="5400000">
          <a:off x="5138738" y="5929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47</xdr:row>
      <xdr:rowOff>9525</xdr:rowOff>
    </xdr:from>
    <xdr:to>
      <xdr:col>6</xdr:col>
      <xdr:colOff>85725</xdr:colOff>
      <xdr:row>48</xdr:row>
      <xdr:rowOff>0</xdr:rowOff>
    </xdr:to>
    <xdr:sp macro="" textlink="">
      <xdr:nvSpPr>
        <xdr:cNvPr id="105" name="AutoShape 89">
          <a:extLst>
            <a:ext uri="{FF2B5EF4-FFF2-40B4-BE49-F238E27FC236}">
              <a16:creationId xmlns:a16="http://schemas.microsoft.com/office/drawing/2014/main" id="{00000000-0008-0000-0500-000069000000}"/>
            </a:ext>
          </a:extLst>
        </xdr:cNvPr>
        <xdr:cNvSpPr>
          <a:spLocks noChangeArrowheads="1"/>
        </xdr:cNvSpPr>
      </xdr:nvSpPr>
      <xdr:spPr bwMode="auto">
        <a:xfrm rot="5400000">
          <a:off x="5138738" y="72247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49</xdr:row>
      <xdr:rowOff>9525</xdr:rowOff>
    </xdr:from>
    <xdr:to>
      <xdr:col>6</xdr:col>
      <xdr:colOff>85725</xdr:colOff>
      <xdr:row>50</xdr:row>
      <xdr:rowOff>0</xdr:rowOff>
    </xdr:to>
    <xdr:sp macro="" textlink="">
      <xdr:nvSpPr>
        <xdr:cNvPr id="106" name="AutoShape 89">
          <a:extLst>
            <a:ext uri="{FF2B5EF4-FFF2-40B4-BE49-F238E27FC236}">
              <a16:creationId xmlns:a16="http://schemas.microsoft.com/office/drawing/2014/main" id="{00000000-0008-0000-0500-00006A000000}"/>
            </a:ext>
          </a:extLst>
        </xdr:cNvPr>
        <xdr:cNvSpPr>
          <a:spLocks noChangeArrowheads="1"/>
        </xdr:cNvSpPr>
      </xdr:nvSpPr>
      <xdr:spPr bwMode="auto">
        <a:xfrm rot="5400000">
          <a:off x="5138738" y="73866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35</xdr:row>
      <xdr:rowOff>9525</xdr:rowOff>
    </xdr:from>
    <xdr:to>
      <xdr:col>6</xdr:col>
      <xdr:colOff>85725</xdr:colOff>
      <xdr:row>36</xdr:row>
      <xdr:rowOff>0</xdr:rowOff>
    </xdr:to>
    <xdr:sp macro="" textlink="">
      <xdr:nvSpPr>
        <xdr:cNvPr id="111" name="AutoShape 83">
          <a:extLst>
            <a:ext uri="{FF2B5EF4-FFF2-40B4-BE49-F238E27FC236}">
              <a16:creationId xmlns:a16="http://schemas.microsoft.com/office/drawing/2014/main" id="{00000000-0008-0000-0500-00006F000000}"/>
            </a:ext>
          </a:extLst>
        </xdr:cNvPr>
        <xdr:cNvSpPr>
          <a:spLocks noChangeArrowheads="1"/>
        </xdr:cNvSpPr>
      </xdr:nvSpPr>
      <xdr:spPr bwMode="auto">
        <a:xfrm rot="5400000">
          <a:off x="5138738" y="6091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43</xdr:row>
      <xdr:rowOff>9525</xdr:rowOff>
    </xdr:from>
    <xdr:to>
      <xdr:col>6</xdr:col>
      <xdr:colOff>85725</xdr:colOff>
      <xdr:row>44</xdr:row>
      <xdr:rowOff>0</xdr:rowOff>
    </xdr:to>
    <xdr:sp macro="" textlink="">
      <xdr:nvSpPr>
        <xdr:cNvPr id="112" name="AutoShape 88">
          <a:extLst>
            <a:ext uri="{FF2B5EF4-FFF2-40B4-BE49-F238E27FC236}">
              <a16:creationId xmlns:a16="http://schemas.microsoft.com/office/drawing/2014/main" id="{00000000-0008-0000-0500-000070000000}"/>
            </a:ext>
          </a:extLst>
        </xdr:cNvPr>
        <xdr:cNvSpPr>
          <a:spLocks noChangeArrowheads="1"/>
        </xdr:cNvSpPr>
      </xdr:nvSpPr>
      <xdr:spPr bwMode="auto">
        <a:xfrm rot="5400000">
          <a:off x="5138738" y="67389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13</xdr:row>
      <xdr:rowOff>9525</xdr:rowOff>
    </xdr:from>
    <xdr:to>
      <xdr:col>6</xdr:col>
      <xdr:colOff>85725</xdr:colOff>
      <xdr:row>14</xdr:row>
      <xdr:rowOff>0</xdr:rowOff>
    </xdr:to>
    <xdr:sp macro="" textlink="">
      <xdr:nvSpPr>
        <xdr:cNvPr id="113" name="AutoShape 26">
          <a:extLst>
            <a:ext uri="{FF2B5EF4-FFF2-40B4-BE49-F238E27FC236}">
              <a16:creationId xmlns:a16="http://schemas.microsoft.com/office/drawing/2014/main" id="{00000000-0008-0000-0500-000071000000}"/>
            </a:ext>
          </a:extLst>
        </xdr:cNvPr>
        <xdr:cNvSpPr>
          <a:spLocks noChangeArrowheads="1"/>
        </xdr:cNvSpPr>
      </xdr:nvSpPr>
      <xdr:spPr bwMode="auto">
        <a:xfrm rot="5400000">
          <a:off x="5138738" y="223837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57</xdr:row>
      <xdr:rowOff>9525</xdr:rowOff>
    </xdr:from>
    <xdr:to>
      <xdr:col>6</xdr:col>
      <xdr:colOff>85725</xdr:colOff>
      <xdr:row>58</xdr:row>
      <xdr:rowOff>0</xdr:rowOff>
    </xdr:to>
    <xdr:sp macro="" textlink="">
      <xdr:nvSpPr>
        <xdr:cNvPr id="114" name="AutoShape 90">
          <a:extLst>
            <a:ext uri="{FF2B5EF4-FFF2-40B4-BE49-F238E27FC236}">
              <a16:creationId xmlns:a16="http://schemas.microsoft.com/office/drawing/2014/main" id="{00000000-0008-0000-0500-000072000000}"/>
            </a:ext>
          </a:extLst>
        </xdr:cNvPr>
        <xdr:cNvSpPr>
          <a:spLocks noChangeArrowheads="1"/>
        </xdr:cNvSpPr>
      </xdr:nvSpPr>
      <xdr:spPr bwMode="auto">
        <a:xfrm rot="5400000">
          <a:off x="5138738" y="99202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57</xdr:row>
      <xdr:rowOff>0</xdr:rowOff>
    </xdr:from>
    <xdr:to>
      <xdr:col>6</xdr:col>
      <xdr:colOff>0</xdr:colOff>
      <xdr:row>57</xdr:row>
      <xdr:rowOff>190500</xdr:rowOff>
    </xdr:to>
    <xdr:sp macro="" textlink="">
      <xdr:nvSpPr>
        <xdr:cNvPr id="115" name="AutoShape 41">
          <a:extLst>
            <a:ext uri="{FF2B5EF4-FFF2-40B4-BE49-F238E27FC236}">
              <a16:creationId xmlns:a16="http://schemas.microsoft.com/office/drawing/2014/main" id="{00000000-0008-0000-0500-000073000000}"/>
            </a:ext>
          </a:extLst>
        </xdr:cNvPr>
        <xdr:cNvSpPr>
          <a:spLocks noChangeArrowheads="1"/>
        </xdr:cNvSpPr>
      </xdr:nvSpPr>
      <xdr:spPr bwMode="auto">
        <a:xfrm rot="5400000">
          <a:off x="5091112" y="90535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60</xdr:row>
      <xdr:rowOff>9525</xdr:rowOff>
    </xdr:from>
    <xdr:to>
      <xdr:col>6</xdr:col>
      <xdr:colOff>85725</xdr:colOff>
      <xdr:row>61</xdr:row>
      <xdr:rowOff>0</xdr:rowOff>
    </xdr:to>
    <xdr:sp macro="" textlink="">
      <xdr:nvSpPr>
        <xdr:cNvPr id="116" name="AutoShape 90">
          <a:extLst>
            <a:ext uri="{FF2B5EF4-FFF2-40B4-BE49-F238E27FC236}">
              <a16:creationId xmlns:a16="http://schemas.microsoft.com/office/drawing/2014/main" id="{00000000-0008-0000-0500-000074000000}"/>
            </a:ext>
          </a:extLst>
        </xdr:cNvPr>
        <xdr:cNvSpPr>
          <a:spLocks noChangeArrowheads="1"/>
        </xdr:cNvSpPr>
      </xdr:nvSpPr>
      <xdr:spPr bwMode="auto">
        <a:xfrm rot="5400000">
          <a:off x="5138738" y="10177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9525</xdr:rowOff>
    </xdr:from>
    <xdr:to>
      <xdr:col>6</xdr:col>
      <xdr:colOff>85725</xdr:colOff>
      <xdr:row>16</xdr:row>
      <xdr:rowOff>0</xdr:rowOff>
    </xdr:to>
    <xdr:sp macro="" textlink="">
      <xdr:nvSpPr>
        <xdr:cNvPr id="117" name="AutoShape 22">
          <a:extLst>
            <a:ext uri="{FF2B5EF4-FFF2-40B4-BE49-F238E27FC236}">
              <a16:creationId xmlns:a16="http://schemas.microsoft.com/office/drawing/2014/main" id="{00000000-0008-0000-0500-000075000000}"/>
            </a:ext>
          </a:extLst>
        </xdr:cNvPr>
        <xdr:cNvSpPr>
          <a:spLocks noChangeArrowheads="1"/>
        </xdr:cNvSpPr>
      </xdr:nvSpPr>
      <xdr:spPr bwMode="auto">
        <a:xfrm rot="5400000">
          <a:off x="5138738" y="256222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0</xdr:rowOff>
    </xdr:from>
    <xdr:to>
      <xdr:col>6</xdr:col>
      <xdr:colOff>0</xdr:colOff>
      <xdr:row>15</xdr:row>
      <xdr:rowOff>190500</xdr:rowOff>
    </xdr:to>
    <xdr:sp macro="" textlink="">
      <xdr:nvSpPr>
        <xdr:cNvPr id="118" name="AutoShape 23">
          <a:extLst>
            <a:ext uri="{FF2B5EF4-FFF2-40B4-BE49-F238E27FC236}">
              <a16:creationId xmlns:a16="http://schemas.microsoft.com/office/drawing/2014/main" id="{00000000-0008-0000-0500-000076000000}"/>
            </a:ext>
          </a:extLst>
        </xdr:cNvPr>
        <xdr:cNvSpPr>
          <a:spLocks noChangeArrowheads="1"/>
        </xdr:cNvSpPr>
      </xdr:nvSpPr>
      <xdr:spPr bwMode="auto">
        <a:xfrm rot="5400000">
          <a:off x="5091112" y="2600326"/>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9525</xdr:rowOff>
    </xdr:from>
    <xdr:to>
      <xdr:col>6</xdr:col>
      <xdr:colOff>85725</xdr:colOff>
      <xdr:row>16</xdr:row>
      <xdr:rowOff>0</xdr:rowOff>
    </xdr:to>
    <xdr:sp macro="" textlink="">
      <xdr:nvSpPr>
        <xdr:cNvPr id="119" name="AutoShape 27">
          <a:extLst>
            <a:ext uri="{FF2B5EF4-FFF2-40B4-BE49-F238E27FC236}">
              <a16:creationId xmlns:a16="http://schemas.microsoft.com/office/drawing/2014/main" id="{00000000-0008-0000-0500-000077000000}"/>
            </a:ext>
          </a:extLst>
        </xdr:cNvPr>
        <xdr:cNvSpPr>
          <a:spLocks noChangeArrowheads="1"/>
        </xdr:cNvSpPr>
      </xdr:nvSpPr>
      <xdr:spPr bwMode="auto">
        <a:xfrm rot="5400000">
          <a:off x="5138738" y="256222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85725</xdr:colOff>
      <xdr:row>16</xdr:row>
      <xdr:rowOff>0</xdr:rowOff>
    </xdr:to>
    <xdr:sp macro="" textlink="">
      <xdr:nvSpPr>
        <xdr:cNvPr id="120" name="AutoShape 80">
          <a:extLst>
            <a:ext uri="{FF2B5EF4-FFF2-40B4-BE49-F238E27FC236}">
              <a16:creationId xmlns:a16="http://schemas.microsoft.com/office/drawing/2014/main" id="{00000000-0008-0000-0500-000078000000}"/>
            </a:ext>
          </a:extLst>
        </xdr:cNvPr>
        <xdr:cNvSpPr>
          <a:spLocks noChangeArrowheads="1"/>
        </xdr:cNvSpPr>
      </xdr:nvSpPr>
      <xdr:spPr bwMode="auto">
        <a:xfrm rot="5400000">
          <a:off x="5214938" y="2638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85725</xdr:colOff>
      <xdr:row>16</xdr:row>
      <xdr:rowOff>0</xdr:rowOff>
    </xdr:to>
    <xdr:sp macro="" textlink="">
      <xdr:nvSpPr>
        <xdr:cNvPr id="121" name="AutoShape 82">
          <a:extLst>
            <a:ext uri="{FF2B5EF4-FFF2-40B4-BE49-F238E27FC236}">
              <a16:creationId xmlns:a16="http://schemas.microsoft.com/office/drawing/2014/main" id="{00000000-0008-0000-0500-000079000000}"/>
            </a:ext>
          </a:extLst>
        </xdr:cNvPr>
        <xdr:cNvSpPr>
          <a:spLocks noChangeArrowheads="1"/>
        </xdr:cNvSpPr>
      </xdr:nvSpPr>
      <xdr:spPr bwMode="auto">
        <a:xfrm rot="5400000">
          <a:off x="5214938" y="2638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48</xdr:row>
      <xdr:rowOff>9525</xdr:rowOff>
    </xdr:from>
    <xdr:to>
      <xdr:col>6</xdr:col>
      <xdr:colOff>85725</xdr:colOff>
      <xdr:row>49</xdr:row>
      <xdr:rowOff>0</xdr:rowOff>
    </xdr:to>
    <xdr:sp macro="" textlink="">
      <xdr:nvSpPr>
        <xdr:cNvPr id="125" name="AutoShape 89">
          <a:extLst>
            <a:ext uri="{FF2B5EF4-FFF2-40B4-BE49-F238E27FC236}">
              <a16:creationId xmlns:a16="http://schemas.microsoft.com/office/drawing/2014/main" id="{00000000-0008-0000-0500-00007D000000}"/>
            </a:ext>
          </a:extLst>
        </xdr:cNvPr>
        <xdr:cNvSpPr>
          <a:spLocks noChangeArrowheads="1"/>
        </xdr:cNvSpPr>
      </xdr:nvSpPr>
      <xdr:spPr bwMode="auto">
        <a:xfrm rot="5400000">
          <a:off x="5143501" y="868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36</xdr:row>
      <xdr:rowOff>9525</xdr:rowOff>
    </xdr:from>
    <xdr:to>
      <xdr:col>6</xdr:col>
      <xdr:colOff>85725</xdr:colOff>
      <xdr:row>37</xdr:row>
      <xdr:rowOff>0</xdr:rowOff>
    </xdr:to>
    <xdr:sp macro="" textlink="">
      <xdr:nvSpPr>
        <xdr:cNvPr id="128" name="AutoShape 83">
          <a:extLst>
            <a:ext uri="{FF2B5EF4-FFF2-40B4-BE49-F238E27FC236}">
              <a16:creationId xmlns:a16="http://schemas.microsoft.com/office/drawing/2014/main" id="{00000000-0008-0000-0500-000080000000}"/>
            </a:ext>
          </a:extLst>
        </xdr:cNvPr>
        <xdr:cNvSpPr>
          <a:spLocks noChangeArrowheads="1"/>
        </xdr:cNvSpPr>
      </xdr:nvSpPr>
      <xdr:spPr bwMode="auto">
        <a:xfrm rot="5400000">
          <a:off x="5143501" y="6091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37</xdr:row>
      <xdr:rowOff>9525</xdr:rowOff>
    </xdr:from>
    <xdr:to>
      <xdr:col>6</xdr:col>
      <xdr:colOff>85725</xdr:colOff>
      <xdr:row>38</xdr:row>
      <xdr:rowOff>0</xdr:rowOff>
    </xdr:to>
    <xdr:sp macro="" textlink="">
      <xdr:nvSpPr>
        <xdr:cNvPr id="129" name="AutoShape 83">
          <a:extLst>
            <a:ext uri="{FF2B5EF4-FFF2-40B4-BE49-F238E27FC236}">
              <a16:creationId xmlns:a16="http://schemas.microsoft.com/office/drawing/2014/main" id="{00000000-0008-0000-0500-000081000000}"/>
            </a:ext>
          </a:extLst>
        </xdr:cNvPr>
        <xdr:cNvSpPr>
          <a:spLocks noChangeArrowheads="1"/>
        </xdr:cNvSpPr>
      </xdr:nvSpPr>
      <xdr:spPr bwMode="auto">
        <a:xfrm rot="5400000">
          <a:off x="5143501" y="65770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39</xdr:row>
      <xdr:rowOff>9525</xdr:rowOff>
    </xdr:from>
    <xdr:to>
      <xdr:col>6</xdr:col>
      <xdr:colOff>85725</xdr:colOff>
      <xdr:row>40</xdr:row>
      <xdr:rowOff>0</xdr:rowOff>
    </xdr:to>
    <xdr:sp macro="" textlink="">
      <xdr:nvSpPr>
        <xdr:cNvPr id="130" name="AutoShape 83">
          <a:extLst>
            <a:ext uri="{FF2B5EF4-FFF2-40B4-BE49-F238E27FC236}">
              <a16:creationId xmlns:a16="http://schemas.microsoft.com/office/drawing/2014/main" id="{00000000-0008-0000-0500-000082000000}"/>
            </a:ext>
          </a:extLst>
        </xdr:cNvPr>
        <xdr:cNvSpPr>
          <a:spLocks noChangeArrowheads="1"/>
        </xdr:cNvSpPr>
      </xdr:nvSpPr>
      <xdr:spPr bwMode="auto">
        <a:xfrm rot="5400000">
          <a:off x="5143501" y="65770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42</xdr:row>
      <xdr:rowOff>9525</xdr:rowOff>
    </xdr:from>
    <xdr:to>
      <xdr:col>6</xdr:col>
      <xdr:colOff>85725</xdr:colOff>
      <xdr:row>43</xdr:row>
      <xdr:rowOff>0</xdr:rowOff>
    </xdr:to>
    <xdr:sp macro="" textlink="">
      <xdr:nvSpPr>
        <xdr:cNvPr id="131" name="AutoShape 88">
          <a:extLst>
            <a:ext uri="{FF2B5EF4-FFF2-40B4-BE49-F238E27FC236}">
              <a16:creationId xmlns:a16="http://schemas.microsoft.com/office/drawing/2014/main" id="{00000000-0008-0000-0500-000083000000}"/>
            </a:ext>
          </a:extLst>
        </xdr:cNvPr>
        <xdr:cNvSpPr>
          <a:spLocks noChangeArrowheads="1"/>
        </xdr:cNvSpPr>
      </xdr:nvSpPr>
      <xdr:spPr bwMode="auto">
        <a:xfrm rot="5400000">
          <a:off x="5143501" y="73866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40" name="AutoShape 9">
          <a:extLst>
            <a:ext uri="{FF2B5EF4-FFF2-40B4-BE49-F238E27FC236}">
              <a16:creationId xmlns:a16="http://schemas.microsoft.com/office/drawing/2014/main" id="{00000000-0008-0000-0500-00008C000000}"/>
            </a:ext>
          </a:extLst>
        </xdr:cNvPr>
        <xdr:cNvSpPr>
          <a:spLocks noChangeArrowheads="1"/>
        </xdr:cNvSpPr>
      </xdr:nvSpPr>
      <xdr:spPr bwMode="auto">
        <a:xfrm rot="5400000">
          <a:off x="4824413" y="832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98</xdr:row>
      <xdr:rowOff>0</xdr:rowOff>
    </xdr:from>
    <xdr:to>
      <xdr:col>6</xdr:col>
      <xdr:colOff>95250</xdr:colOff>
      <xdr:row>98</xdr:row>
      <xdr:rowOff>190500</xdr:rowOff>
    </xdr:to>
    <xdr:sp macro="" textlink="">
      <xdr:nvSpPr>
        <xdr:cNvPr id="141" name="AutoShape 10">
          <a:extLst>
            <a:ext uri="{FF2B5EF4-FFF2-40B4-BE49-F238E27FC236}">
              <a16:creationId xmlns:a16="http://schemas.microsoft.com/office/drawing/2014/main" id="{00000000-0008-0000-0500-00008D000000}"/>
            </a:ext>
          </a:extLst>
        </xdr:cNvPr>
        <xdr:cNvSpPr>
          <a:spLocks noChangeArrowheads="1"/>
        </xdr:cNvSpPr>
      </xdr:nvSpPr>
      <xdr:spPr bwMode="auto">
        <a:xfrm rot="5400000">
          <a:off x="4829175" y="84963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100</xdr:row>
      <xdr:rowOff>0</xdr:rowOff>
    </xdr:from>
    <xdr:to>
      <xdr:col>6</xdr:col>
      <xdr:colOff>95250</xdr:colOff>
      <xdr:row>100</xdr:row>
      <xdr:rowOff>0</xdr:rowOff>
    </xdr:to>
    <xdr:sp macro="" textlink="">
      <xdr:nvSpPr>
        <xdr:cNvPr id="142" name="AutoShape 12">
          <a:extLst>
            <a:ext uri="{FF2B5EF4-FFF2-40B4-BE49-F238E27FC236}">
              <a16:creationId xmlns:a16="http://schemas.microsoft.com/office/drawing/2014/main" id="{00000000-0008-0000-0500-00008E000000}"/>
            </a:ext>
          </a:extLst>
        </xdr:cNvPr>
        <xdr:cNvSpPr>
          <a:spLocks noChangeArrowheads="1"/>
        </xdr:cNvSpPr>
      </xdr:nvSpPr>
      <xdr:spPr bwMode="auto">
        <a:xfrm rot="5400000">
          <a:off x="4814888" y="86725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94</xdr:row>
      <xdr:rowOff>0</xdr:rowOff>
    </xdr:from>
    <xdr:to>
      <xdr:col>6</xdr:col>
      <xdr:colOff>95250</xdr:colOff>
      <xdr:row>94</xdr:row>
      <xdr:rowOff>190500</xdr:rowOff>
    </xdr:to>
    <xdr:sp macro="" textlink="">
      <xdr:nvSpPr>
        <xdr:cNvPr id="144" name="AutoShape 9">
          <a:extLst>
            <a:ext uri="{FF2B5EF4-FFF2-40B4-BE49-F238E27FC236}">
              <a16:creationId xmlns:a16="http://schemas.microsoft.com/office/drawing/2014/main" id="{00000000-0008-0000-0500-000090000000}"/>
            </a:ext>
          </a:extLst>
        </xdr:cNvPr>
        <xdr:cNvSpPr>
          <a:spLocks noChangeArrowheads="1"/>
        </xdr:cNvSpPr>
      </xdr:nvSpPr>
      <xdr:spPr bwMode="auto">
        <a:xfrm rot="5400000">
          <a:off x="4824413" y="79962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0</xdr:rowOff>
    </xdr:to>
    <xdr:sp macro="" textlink="">
      <xdr:nvSpPr>
        <xdr:cNvPr id="145" name="AutoShape 10">
          <a:extLst>
            <a:ext uri="{FF2B5EF4-FFF2-40B4-BE49-F238E27FC236}">
              <a16:creationId xmlns:a16="http://schemas.microsoft.com/office/drawing/2014/main" id="{00000000-0008-0000-0500-000091000000}"/>
            </a:ext>
          </a:extLst>
        </xdr:cNvPr>
        <xdr:cNvSpPr>
          <a:spLocks noChangeArrowheads="1"/>
        </xdr:cNvSpPr>
      </xdr:nvSpPr>
      <xdr:spPr bwMode="auto">
        <a:xfrm rot="5400000">
          <a:off x="4829175" y="81629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46" name="AutoShape 12">
          <a:extLst>
            <a:ext uri="{FF2B5EF4-FFF2-40B4-BE49-F238E27FC236}">
              <a16:creationId xmlns:a16="http://schemas.microsoft.com/office/drawing/2014/main" id="{00000000-0008-0000-0500-000092000000}"/>
            </a:ext>
          </a:extLst>
        </xdr:cNvPr>
        <xdr:cNvSpPr>
          <a:spLocks noChangeArrowheads="1"/>
        </xdr:cNvSpPr>
      </xdr:nvSpPr>
      <xdr:spPr bwMode="auto">
        <a:xfrm rot="5400000">
          <a:off x="4824413" y="832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99</xdr:row>
      <xdr:rowOff>0</xdr:rowOff>
    </xdr:from>
    <xdr:to>
      <xdr:col>6</xdr:col>
      <xdr:colOff>95250</xdr:colOff>
      <xdr:row>99</xdr:row>
      <xdr:rowOff>190500</xdr:rowOff>
    </xdr:to>
    <xdr:sp macro="" textlink="">
      <xdr:nvSpPr>
        <xdr:cNvPr id="147" name="AutoShape 10">
          <a:extLst>
            <a:ext uri="{FF2B5EF4-FFF2-40B4-BE49-F238E27FC236}">
              <a16:creationId xmlns:a16="http://schemas.microsoft.com/office/drawing/2014/main" id="{00000000-0008-0000-0500-000093000000}"/>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49" name="AutoShape 9">
          <a:extLst>
            <a:ext uri="{FF2B5EF4-FFF2-40B4-BE49-F238E27FC236}">
              <a16:creationId xmlns:a16="http://schemas.microsoft.com/office/drawing/2014/main" id="{00000000-0008-0000-0500-00009500000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106</xdr:row>
      <xdr:rowOff>0</xdr:rowOff>
    </xdr:from>
    <xdr:to>
      <xdr:col>6</xdr:col>
      <xdr:colOff>95250</xdr:colOff>
      <xdr:row>106</xdr:row>
      <xdr:rowOff>190500</xdr:rowOff>
    </xdr:to>
    <xdr:sp macro="" textlink="">
      <xdr:nvSpPr>
        <xdr:cNvPr id="150" name="AutoShape 10">
          <a:extLst>
            <a:ext uri="{FF2B5EF4-FFF2-40B4-BE49-F238E27FC236}">
              <a16:creationId xmlns:a16="http://schemas.microsoft.com/office/drawing/2014/main" id="{00000000-0008-0000-0500-000096000000}"/>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108</xdr:row>
      <xdr:rowOff>0</xdr:rowOff>
    </xdr:from>
    <xdr:to>
      <xdr:col>6</xdr:col>
      <xdr:colOff>95250</xdr:colOff>
      <xdr:row>108</xdr:row>
      <xdr:rowOff>0</xdr:rowOff>
    </xdr:to>
    <xdr:sp macro="" textlink="">
      <xdr:nvSpPr>
        <xdr:cNvPr id="151" name="AutoShape 12">
          <a:extLst>
            <a:ext uri="{FF2B5EF4-FFF2-40B4-BE49-F238E27FC236}">
              <a16:creationId xmlns:a16="http://schemas.microsoft.com/office/drawing/2014/main" id="{00000000-0008-0000-0500-000097000000}"/>
            </a:ext>
          </a:extLst>
        </xdr:cNvPr>
        <xdr:cNvSpPr>
          <a:spLocks noChangeArrowheads="1"/>
        </xdr:cNvSpPr>
      </xdr:nvSpPr>
      <xdr:spPr bwMode="auto">
        <a:xfrm rot="5400000">
          <a:off x="5224463" y="137683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102</xdr:row>
      <xdr:rowOff>0</xdr:rowOff>
    </xdr:from>
    <xdr:to>
      <xdr:col>6</xdr:col>
      <xdr:colOff>95250</xdr:colOff>
      <xdr:row>102</xdr:row>
      <xdr:rowOff>190500</xdr:rowOff>
    </xdr:to>
    <xdr:sp macro="" textlink="">
      <xdr:nvSpPr>
        <xdr:cNvPr id="152" name="AutoShape 9">
          <a:extLst>
            <a:ext uri="{FF2B5EF4-FFF2-40B4-BE49-F238E27FC236}">
              <a16:creationId xmlns:a16="http://schemas.microsoft.com/office/drawing/2014/main" id="{00000000-0008-0000-0500-000098000000}"/>
            </a:ext>
          </a:extLst>
        </xdr:cNvPr>
        <xdr:cNvSpPr>
          <a:spLocks noChangeArrowheads="1"/>
        </xdr:cNvSpPr>
      </xdr:nvSpPr>
      <xdr:spPr bwMode="auto">
        <a:xfrm rot="5400000">
          <a:off x="5129213" y="128158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53" name="AutoShape 10">
          <a:extLst>
            <a:ext uri="{FF2B5EF4-FFF2-40B4-BE49-F238E27FC236}">
              <a16:creationId xmlns:a16="http://schemas.microsoft.com/office/drawing/2014/main" id="{00000000-0008-0000-0500-000099000000}"/>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54" name="AutoShape 12">
          <a:extLst>
            <a:ext uri="{FF2B5EF4-FFF2-40B4-BE49-F238E27FC236}">
              <a16:creationId xmlns:a16="http://schemas.microsoft.com/office/drawing/2014/main" id="{00000000-0008-0000-0500-00009A00000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107</xdr:row>
      <xdr:rowOff>0</xdr:rowOff>
    </xdr:from>
    <xdr:to>
      <xdr:col>6</xdr:col>
      <xdr:colOff>95250</xdr:colOff>
      <xdr:row>107</xdr:row>
      <xdr:rowOff>190500</xdr:rowOff>
    </xdr:to>
    <xdr:sp macro="" textlink="">
      <xdr:nvSpPr>
        <xdr:cNvPr id="155" name="AutoShape 10">
          <a:extLst>
            <a:ext uri="{FF2B5EF4-FFF2-40B4-BE49-F238E27FC236}">
              <a16:creationId xmlns:a16="http://schemas.microsoft.com/office/drawing/2014/main" id="{00000000-0008-0000-0500-00009B000000}"/>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133350</xdr:colOff>
      <xdr:row>62</xdr:row>
      <xdr:rowOff>38100</xdr:rowOff>
    </xdr:from>
    <xdr:to>
      <xdr:col>8</xdr:col>
      <xdr:colOff>485775</xdr:colOff>
      <xdr:row>62</xdr:row>
      <xdr:rowOff>104775</xdr:rowOff>
    </xdr:to>
    <xdr:sp macro="" textlink="">
      <xdr:nvSpPr>
        <xdr:cNvPr id="8" name="Line 94">
          <a:extLst>
            <a:ext uri="{FF2B5EF4-FFF2-40B4-BE49-F238E27FC236}">
              <a16:creationId xmlns:a16="http://schemas.microsoft.com/office/drawing/2014/main" id="{00000000-0008-0000-0500-00009C000000}"/>
            </a:ext>
            <a:ext uri="{147F2762-F138-4A5C-976F-8EAC2B608ADB}">
              <a16:predDERef xmlns:a16="http://schemas.microsoft.com/office/drawing/2014/main" pred="{00000000-0008-0000-0500-00009B000000}"/>
            </a:ext>
          </a:extLst>
        </xdr:cNvPr>
        <xdr:cNvSpPr>
          <a:spLocks noChangeShapeType="1"/>
        </xdr:cNvSpPr>
      </xdr:nvSpPr>
      <xdr:spPr bwMode="auto">
        <a:xfrm rot="618291" flipV="1">
          <a:off x="6962775" y="10048875"/>
          <a:ext cx="352425" cy="66675"/>
        </a:xfrm>
        <a:prstGeom prst="line">
          <a:avLst/>
        </a:prstGeom>
        <a:noFill/>
        <a:ln w="38100">
          <a:solidFill>
            <a:srgbClr val="000000"/>
          </a:solidFill>
          <a:round/>
          <a:headEnd type="diamond" w="med" len="med"/>
          <a:tailEnd/>
        </a:ln>
      </xdr:spPr>
    </xdr:sp>
    <xdr:clientData/>
  </xdr:twoCellAnchor>
  <xdr:twoCellAnchor>
    <xdr:from>
      <xdr:col>6</xdr:col>
      <xdr:colOff>9525</xdr:colOff>
      <xdr:row>97</xdr:row>
      <xdr:rowOff>0</xdr:rowOff>
    </xdr:from>
    <xdr:to>
      <xdr:col>6</xdr:col>
      <xdr:colOff>95250</xdr:colOff>
      <xdr:row>97</xdr:row>
      <xdr:rowOff>0</xdr:rowOff>
    </xdr:to>
    <xdr:sp macro="" textlink="">
      <xdr:nvSpPr>
        <xdr:cNvPr id="107" name="AutoShape 9">
          <a:extLst>
            <a:ext uri="{FF2B5EF4-FFF2-40B4-BE49-F238E27FC236}">
              <a16:creationId xmlns:a16="http://schemas.microsoft.com/office/drawing/2014/main" id="{6A3DE757-8FB3-48BA-BD16-ED9EDAF41A58}"/>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08" name="AutoShape 10">
          <a:extLst>
            <a:ext uri="{FF2B5EF4-FFF2-40B4-BE49-F238E27FC236}">
              <a16:creationId xmlns:a16="http://schemas.microsoft.com/office/drawing/2014/main" id="{68343E14-4A42-4A32-8FB8-681D23C495C4}"/>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0</xdr:rowOff>
    </xdr:to>
    <xdr:sp macro="" textlink="">
      <xdr:nvSpPr>
        <xdr:cNvPr id="109" name="AutoShape 12">
          <a:extLst>
            <a:ext uri="{FF2B5EF4-FFF2-40B4-BE49-F238E27FC236}">
              <a16:creationId xmlns:a16="http://schemas.microsoft.com/office/drawing/2014/main" id="{C88EBE0C-56A2-413C-89D3-28DB603F3D84}"/>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10" name="AutoShape 9">
          <a:extLst>
            <a:ext uri="{FF2B5EF4-FFF2-40B4-BE49-F238E27FC236}">
              <a16:creationId xmlns:a16="http://schemas.microsoft.com/office/drawing/2014/main" id="{DF43B28B-B83B-46CF-9B12-42A8602C52ED}"/>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95</xdr:row>
      <xdr:rowOff>0</xdr:rowOff>
    </xdr:from>
    <xdr:to>
      <xdr:col>6</xdr:col>
      <xdr:colOff>95250</xdr:colOff>
      <xdr:row>95</xdr:row>
      <xdr:rowOff>190500</xdr:rowOff>
    </xdr:to>
    <xdr:sp macro="" textlink="">
      <xdr:nvSpPr>
        <xdr:cNvPr id="122" name="AutoShape 10">
          <a:extLst>
            <a:ext uri="{FF2B5EF4-FFF2-40B4-BE49-F238E27FC236}">
              <a16:creationId xmlns:a16="http://schemas.microsoft.com/office/drawing/2014/main" id="{5D329A22-2A6F-4359-A0A8-02DE6EE5B9D2}"/>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23" name="AutoShape 12">
          <a:extLst>
            <a:ext uri="{FF2B5EF4-FFF2-40B4-BE49-F238E27FC236}">
              <a16:creationId xmlns:a16="http://schemas.microsoft.com/office/drawing/2014/main" id="{56E7133D-E675-43A3-9D05-95A91F092842}"/>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95</xdr:row>
      <xdr:rowOff>0</xdr:rowOff>
    </xdr:from>
    <xdr:to>
      <xdr:col>6</xdr:col>
      <xdr:colOff>95250</xdr:colOff>
      <xdr:row>95</xdr:row>
      <xdr:rowOff>190500</xdr:rowOff>
    </xdr:to>
    <xdr:sp macro="" textlink="">
      <xdr:nvSpPr>
        <xdr:cNvPr id="124" name="AutoShape 9">
          <a:extLst>
            <a:ext uri="{FF2B5EF4-FFF2-40B4-BE49-F238E27FC236}">
              <a16:creationId xmlns:a16="http://schemas.microsoft.com/office/drawing/2014/main" id="{17482308-9031-4F13-A0C4-631892ECA967}"/>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95</xdr:row>
      <xdr:rowOff>0</xdr:rowOff>
    </xdr:from>
    <xdr:to>
      <xdr:col>6</xdr:col>
      <xdr:colOff>95250</xdr:colOff>
      <xdr:row>95</xdr:row>
      <xdr:rowOff>190500</xdr:rowOff>
    </xdr:to>
    <xdr:sp macro="" textlink="">
      <xdr:nvSpPr>
        <xdr:cNvPr id="127" name="AutoShape 12">
          <a:extLst>
            <a:ext uri="{FF2B5EF4-FFF2-40B4-BE49-F238E27FC236}">
              <a16:creationId xmlns:a16="http://schemas.microsoft.com/office/drawing/2014/main" id="{8200CB87-2088-4093-A8EB-264FA3CB50F3}"/>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32" name="AutoShape 10">
          <a:extLst>
            <a:ext uri="{FF2B5EF4-FFF2-40B4-BE49-F238E27FC236}">
              <a16:creationId xmlns:a16="http://schemas.microsoft.com/office/drawing/2014/main" id="{3EE691EA-FAB9-4B9B-8BA6-77D9F1F2181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33" name="AutoShape 9">
          <a:extLst>
            <a:ext uri="{FF2B5EF4-FFF2-40B4-BE49-F238E27FC236}">
              <a16:creationId xmlns:a16="http://schemas.microsoft.com/office/drawing/2014/main" id="{80DEF01F-717E-487A-87D4-5EE39499EB3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103</xdr:row>
      <xdr:rowOff>0</xdr:rowOff>
    </xdr:from>
    <xdr:to>
      <xdr:col>6</xdr:col>
      <xdr:colOff>95250</xdr:colOff>
      <xdr:row>103</xdr:row>
      <xdr:rowOff>190500</xdr:rowOff>
    </xdr:to>
    <xdr:sp macro="" textlink="">
      <xdr:nvSpPr>
        <xdr:cNvPr id="134" name="AutoShape 10">
          <a:extLst>
            <a:ext uri="{FF2B5EF4-FFF2-40B4-BE49-F238E27FC236}">
              <a16:creationId xmlns:a16="http://schemas.microsoft.com/office/drawing/2014/main" id="{EE466085-ABD5-495D-9B49-672B01DC548C}"/>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35" name="AutoShape 12">
          <a:extLst>
            <a:ext uri="{FF2B5EF4-FFF2-40B4-BE49-F238E27FC236}">
              <a16:creationId xmlns:a16="http://schemas.microsoft.com/office/drawing/2014/main" id="{5272BA27-7B82-45C6-B685-964856398141}"/>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103</xdr:row>
      <xdr:rowOff>0</xdr:rowOff>
    </xdr:from>
    <xdr:to>
      <xdr:col>6</xdr:col>
      <xdr:colOff>95250</xdr:colOff>
      <xdr:row>103</xdr:row>
      <xdr:rowOff>190500</xdr:rowOff>
    </xdr:to>
    <xdr:sp macro="" textlink="">
      <xdr:nvSpPr>
        <xdr:cNvPr id="136" name="AutoShape 9">
          <a:extLst>
            <a:ext uri="{FF2B5EF4-FFF2-40B4-BE49-F238E27FC236}">
              <a16:creationId xmlns:a16="http://schemas.microsoft.com/office/drawing/2014/main" id="{C6C07E0E-AA18-4841-8705-8050A7520C36}"/>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103</xdr:row>
      <xdr:rowOff>0</xdr:rowOff>
    </xdr:from>
    <xdr:to>
      <xdr:col>6</xdr:col>
      <xdr:colOff>95250</xdr:colOff>
      <xdr:row>103</xdr:row>
      <xdr:rowOff>190500</xdr:rowOff>
    </xdr:to>
    <xdr:sp macro="" textlink="">
      <xdr:nvSpPr>
        <xdr:cNvPr id="137" name="AutoShape 12">
          <a:extLst>
            <a:ext uri="{FF2B5EF4-FFF2-40B4-BE49-F238E27FC236}">
              <a16:creationId xmlns:a16="http://schemas.microsoft.com/office/drawing/2014/main" id="{CCE27BE2-6C99-4659-9CD8-8DF7D89A5DB0}"/>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82</xdr:row>
      <xdr:rowOff>9525</xdr:rowOff>
    </xdr:from>
    <xdr:to>
      <xdr:col>6</xdr:col>
      <xdr:colOff>85725</xdr:colOff>
      <xdr:row>83</xdr:row>
      <xdr:rowOff>0</xdr:rowOff>
    </xdr:to>
    <xdr:sp macro="" textlink="">
      <xdr:nvSpPr>
        <xdr:cNvPr id="138" name="AutoShape 91">
          <a:extLst>
            <a:ext uri="{FF2B5EF4-FFF2-40B4-BE49-F238E27FC236}">
              <a16:creationId xmlns:a16="http://schemas.microsoft.com/office/drawing/2014/main" id="{85618BA5-0126-4C11-9888-EFF3FB255D86}"/>
            </a:ext>
            <a:ext uri="{147F2762-F138-4A5C-976F-8EAC2B608ADB}">
              <a16:predDERef xmlns:a16="http://schemas.microsoft.com/office/drawing/2014/main" pred="{CCE27BE2-6C99-4659-9CD8-8DF7D89A5DB0}"/>
            </a:ext>
          </a:extLst>
        </xdr:cNvPr>
        <xdr:cNvSpPr>
          <a:spLocks noChangeArrowheads="1"/>
        </xdr:cNvSpPr>
      </xdr:nvSpPr>
      <xdr:spPr bwMode="auto">
        <a:xfrm rot="5400000">
          <a:off x="4786313" y="10034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62</xdr:row>
      <xdr:rowOff>9525</xdr:rowOff>
    </xdr:from>
    <xdr:to>
      <xdr:col>7</xdr:col>
      <xdr:colOff>85725</xdr:colOff>
      <xdr:row>63</xdr:row>
      <xdr:rowOff>0</xdr:rowOff>
    </xdr:to>
    <xdr:sp macro="" textlink="">
      <xdr:nvSpPr>
        <xdr:cNvPr id="139" name="AutoShape 84">
          <a:extLst>
            <a:ext uri="{FF2B5EF4-FFF2-40B4-BE49-F238E27FC236}">
              <a16:creationId xmlns:a16="http://schemas.microsoft.com/office/drawing/2014/main" id="{28E38E90-9981-4742-8E54-D1D414E15E4C}"/>
            </a:ext>
            <a:ext uri="{147F2762-F138-4A5C-976F-8EAC2B608ADB}">
              <a16:predDERef xmlns:a16="http://schemas.microsoft.com/office/drawing/2014/main" pred="{85618BA5-0126-4C11-9888-EFF3FB255D86}"/>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62</xdr:row>
      <xdr:rowOff>9525</xdr:rowOff>
    </xdr:from>
    <xdr:to>
      <xdr:col>7</xdr:col>
      <xdr:colOff>85725</xdr:colOff>
      <xdr:row>63</xdr:row>
      <xdr:rowOff>0</xdr:rowOff>
    </xdr:to>
    <xdr:sp macro="" textlink="">
      <xdr:nvSpPr>
        <xdr:cNvPr id="143" name="AutoShape 84">
          <a:extLst>
            <a:ext uri="{FF2B5EF4-FFF2-40B4-BE49-F238E27FC236}">
              <a16:creationId xmlns:a16="http://schemas.microsoft.com/office/drawing/2014/main" id="{AFFDDA24-1FE5-4F11-BB8B-EA096E1CEF9A}"/>
            </a:ext>
            <a:ext uri="{147F2762-F138-4A5C-976F-8EAC2B608ADB}">
              <a16:predDERef xmlns:a16="http://schemas.microsoft.com/office/drawing/2014/main" pred="{28E38E90-9981-4742-8E54-D1D414E15E4C}"/>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62</xdr:row>
      <xdr:rowOff>9525</xdr:rowOff>
    </xdr:from>
    <xdr:to>
      <xdr:col>7</xdr:col>
      <xdr:colOff>85725</xdr:colOff>
      <xdr:row>63</xdr:row>
      <xdr:rowOff>0</xdr:rowOff>
    </xdr:to>
    <xdr:sp macro="" textlink="">
      <xdr:nvSpPr>
        <xdr:cNvPr id="148" name="AutoShape 84">
          <a:extLst>
            <a:ext uri="{FF2B5EF4-FFF2-40B4-BE49-F238E27FC236}">
              <a16:creationId xmlns:a16="http://schemas.microsoft.com/office/drawing/2014/main" id="{D04746F4-FE26-4957-85E4-E366A68FE536}"/>
            </a:ext>
            <a:ext uri="{147F2762-F138-4A5C-976F-8EAC2B608ADB}">
              <a16:predDERef xmlns:a16="http://schemas.microsoft.com/office/drawing/2014/main" pred="{AFFDDA24-1FE5-4F11-BB8B-EA096E1CEF9A}"/>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9525</xdr:rowOff>
    </xdr:from>
    <xdr:to>
      <xdr:col>6</xdr:col>
      <xdr:colOff>85725</xdr:colOff>
      <xdr:row>33</xdr:row>
      <xdr:rowOff>0</xdr:rowOff>
    </xdr:to>
    <xdr:sp macro="" textlink="">
      <xdr:nvSpPr>
        <xdr:cNvPr id="157" name="AutoShape 1">
          <a:extLst>
            <a:ext uri="{FF2B5EF4-FFF2-40B4-BE49-F238E27FC236}">
              <a16:creationId xmlns:a16="http://schemas.microsoft.com/office/drawing/2014/main" id="{9BC6EF94-D93C-47AF-9024-50BA6433A4D6}"/>
            </a:ext>
            <a:ext uri="{147F2762-F138-4A5C-976F-8EAC2B608ADB}">
              <a16:predDERef xmlns:a16="http://schemas.microsoft.com/office/drawing/2014/main" pred="{D04746F4-FE26-4957-85E4-E366A68FE536}"/>
            </a:ext>
          </a:extLst>
        </xdr:cNvPr>
        <xdr:cNvSpPr>
          <a:spLocks noChangeArrowheads="1"/>
        </xdr:cNvSpPr>
      </xdr:nvSpPr>
      <xdr:spPr bwMode="auto">
        <a:xfrm rot="5400000">
          <a:off x="4786313"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0</xdr:rowOff>
    </xdr:from>
    <xdr:to>
      <xdr:col>6</xdr:col>
      <xdr:colOff>0</xdr:colOff>
      <xdr:row>32</xdr:row>
      <xdr:rowOff>190500</xdr:rowOff>
    </xdr:to>
    <xdr:sp macro="" textlink="">
      <xdr:nvSpPr>
        <xdr:cNvPr id="158" name="AutoShape 4">
          <a:extLst>
            <a:ext uri="{FF2B5EF4-FFF2-40B4-BE49-F238E27FC236}">
              <a16:creationId xmlns:a16="http://schemas.microsoft.com/office/drawing/2014/main" id="{4358B5DB-860F-408B-84BC-2AA5663C9FCC}"/>
            </a:ext>
            <a:ext uri="{147F2762-F138-4A5C-976F-8EAC2B608ADB}">
              <a16:predDERef xmlns:a16="http://schemas.microsoft.com/office/drawing/2014/main" pred="{9BC6EF94-D93C-47AF-9024-50BA6433A4D6}"/>
            </a:ext>
          </a:extLst>
        </xdr:cNvPr>
        <xdr:cNvSpPr>
          <a:spLocks noChangeArrowheads="1"/>
        </xdr:cNvSpPr>
      </xdr:nvSpPr>
      <xdr:spPr bwMode="auto">
        <a:xfrm rot="5400000">
          <a:off x="4738687"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9525</xdr:rowOff>
    </xdr:from>
    <xdr:to>
      <xdr:col>6</xdr:col>
      <xdr:colOff>85725</xdr:colOff>
      <xdr:row>33</xdr:row>
      <xdr:rowOff>0</xdr:rowOff>
    </xdr:to>
    <xdr:sp macro="" textlink="">
      <xdr:nvSpPr>
        <xdr:cNvPr id="159" name="AutoShape 1">
          <a:extLst>
            <a:ext uri="{FF2B5EF4-FFF2-40B4-BE49-F238E27FC236}">
              <a16:creationId xmlns:a16="http://schemas.microsoft.com/office/drawing/2014/main" id="{8F405243-5341-495C-B39C-E9E22CBF9CC1}"/>
            </a:ext>
            <a:ext uri="{147F2762-F138-4A5C-976F-8EAC2B608ADB}">
              <a16:predDERef xmlns:a16="http://schemas.microsoft.com/office/drawing/2014/main" pred="{4358B5DB-860F-408B-84BC-2AA5663C9FCC}"/>
            </a:ext>
          </a:extLst>
        </xdr:cNvPr>
        <xdr:cNvSpPr>
          <a:spLocks noChangeArrowheads="1"/>
        </xdr:cNvSpPr>
      </xdr:nvSpPr>
      <xdr:spPr bwMode="auto">
        <a:xfrm rot="5400000">
          <a:off x="4786313"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0</xdr:rowOff>
    </xdr:from>
    <xdr:to>
      <xdr:col>6</xdr:col>
      <xdr:colOff>0</xdr:colOff>
      <xdr:row>32</xdr:row>
      <xdr:rowOff>190500</xdr:rowOff>
    </xdr:to>
    <xdr:sp macro="" textlink="">
      <xdr:nvSpPr>
        <xdr:cNvPr id="160" name="AutoShape 4">
          <a:extLst>
            <a:ext uri="{FF2B5EF4-FFF2-40B4-BE49-F238E27FC236}">
              <a16:creationId xmlns:a16="http://schemas.microsoft.com/office/drawing/2014/main" id="{A01C5F25-0949-4DEC-87CB-43B8F5074C50}"/>
            </a:ext>
            <a:ext uri="{147F2762-F138-4A5C-976F-8EAC2B608ADB}">
              <a16:predDERef xmlns:a16="http://schemas.microsoft.com/office/drawing/2014/main" pred="{8F405243-5341-495C-B39C-E9E22CBF9CC1}"/>
            </a:ext>
          </a:extLst>
        </xdr:cNvPr>
        <xdr:cNvSpPr>
          <a:spLocks noChangeArrowheads="1"/>
        </xdr:cNvSpPr>
      </xdr:nvSpPr>
      <xdr:spPr bwMode="auto">
        <a:xfrm rot="5400000">
          <a:off x="4738687"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76</xdr:row>
      <xdr:rowOff>9525</xdr:rowOff>
    </xdr:from>
    <xdr:to>
      <xdr:col>8</xdr:col>
      <xdr:colOff>85725</xdr:colOff>
      <xdr:row>77</xdr:row>
      <xdr:rowOff>0</xdr:rowOff>
    </xdr:to>
    <xdr:sp macro="" textlink="">
      <xdr:nvSpPr>
        <xdr:cNvPr id="163" name="AutoShape 52">
          <a:extLst>
            <a:ext uri="{FF2B5EF4-FFF2-40B4-BE49-F238E27FC236}">
              <a16:creationId xmlns:a16="http://schemas.microsoft.com/office/drawing/2014/main" id="{C8CBA6F9-2E77-43DF-BBBC-3138D1FCE88E}"/>
            </a:ext>
          </a:extLst>
        </xdr:cNvPr>
        <xdr:cNvSpPr>
          <a:spLocks noChangeArrowheads="1"/>
        </xdr:cNvSpPr>
      </xdr:nvSpPr>
      <xdr:spPr bwMode="auto">
        <a:xfrm rot="5400000">
          <a:off x="7262813" y="13463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86</xdr:row>
      <xdr:rowOff>9525</xdr:rowOff>
    </xdr:from>
    <xdr:to>
      <xdr:col>5</xdr:col>
      <xdr:colOff>85725</xdr:colOff>
      <xdr:row>87</xdr:row>
      <xdr:rowOff>0</xdr:rowOff>
    </xdr:to>
    <xdr:sp macro="" textlink="">
      <xdr:nvSpPr>
        <xdr:cNvPr id="164" name="AutoShape 53">
          <a:extLst>
            <a:ext uri="{FF2B5EF4-FFF2-40B4-BE49-F238E27FC236}">
              <a16:creationId xmlns:a16="http://schemas.microsoft.com/office/drawing/2014/main" id="{7BBA01BA-376D-4E8F-A1E9-F646A8CA8C13}"/>
            </a:ext>
          </a:extLst>
        </xdr:cNvPr>
        <xdr:cNvSpPr>
          <a:spLocks noChangeArrowheads="1"/>
        </xdr:cNvSpPr>
      </xdr:nvSpPr>
      <xdr:spPr bwMode="auto">
        <a:xfrm rot="5400000">
          <a:off x="5151438" y="12757150"/>
          <a:ext cx="1492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87</xdr:row>
      <xdr:rowOff>9525</xdr:rowOff>
    </xdr:from>
    <xdr:to>
      <xdr:col>5</xdr:col>
      <xdr:colOff>85725</xdr:colOff>
      <xdr:row>88</xdr:row>
      <xdr:rowOff>0</xdr:rowOff>
    </xdr:to>
    <xdr:sp macro="" textlink="">
      <xdr:nvSpPr>
        <xdr:cNvPr id="165" name="AutoShape 53">
          <a:extLst>
            <a:ext uri="{FF2B5EF4-FFF2-40B4-BE49-F238E27FC236}">
              <a16:creationId xmlns:a16="http://schemas.microsoft.com/office/drawing/2014/main" id="{9E5A8912-E750-439C-AC84-0AACB8A95D7C}"/>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88</xdr:row>
      <xdr:rowOff>9525</xdr:rowOff>
    </xdr:from>
    <xdr:to>
      <xdr:col>5</xdr:col>
      <xdr:colOff>85725</xdr:colOff>
      <xdr:row>89</xdr:row>
      <xdr:rowOff>0</xdr:rowOff>
    </xdr:to>
    <xdr:sp macro="" textlink="">
      <xdr:nvSpPr>
        <xdr:cNvPr id="166" name="AutoShape 53">
          <a:extLst>
            <a:ext uri="{FF2B5EF4-FFF2-40B4-BE49-F238E27FC236}">
              <a16:creationId xmlns:a16="http://schemas.microsoft.com/office/drawing/2014/main" id="{5DA0916D-D847-4478-A020-13BEAAB43DF1}"/>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89</xdr:row>
      <xdr:rowOff>9525</xdr:rowOff>
    </xdr:from>
    <xdr:to>
      <xdr:col>5</xdr:col>
      <xdr:colOff>85725</xdr:colOff>
      <xdr:row>90</xdr:row>
      <xdr:rowOff>0</xdr:rowOff>
    </xdr:to>
    <xdr:sp macro="" textlink="">
      <xdr:nvSpPr>
        <xdr:cNvPr id="167" name="AutoShape 53">
          <a:extLst>
            <a:ext uri="{FF2B5EF4-FFF2-40B4-BE49-F238E27FC236}">
              <a16:creationId xmlns:a16="http://schemas.microsoft.com/office/drawing/2014/main" id="{AC8C2B36-70AC-44D4-9E78-E5E3D01C83D3}"/>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90</xdr:row>
      <xdr:rowOff>9525</xdr:rowOff>
    </xdr:from>
    <xdr:to>
      <xdr:col>5</xdr:col>
      <xdr:colOff>85725</xdr:colOff>
      <xdr:row>91</xdr:row>
      <xdr:rowOff>0</xdr:rowOff>
    </xdr:to>
    <xdr:sp macro="" textlink="">
      <xdr:nvSpPr>
        <xdr:cNvPr id="168" name="AutoShape 53">
          <a:extLst>
            <a:ext uri="{FF2B5EF4-FFF2-40B4-BE49-F238E27FC236}">
              <a16:creationId xmlns:a16="http://schemas.microsoft.com/office/drawing/2014/main" id="{3C7C7FD1-AE50-4D1C-8B39-63A539A913A1}"/>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54</xdr:row>
      <xdr:rowOff>9525</xdr:rowOff>
    </xdr:from>
    <xdr:to>
      <xdr:col>6</xdr:col>
      <xdr:colOff>85725</xdr:colOff>
      <xdr:row>55</xdr:row>
      <xdr:rowOff>0</xdr:rowOff>
    </xdr:to>
    <xdr:sp macro="" textlink="">
      <xdr:nvSpPr>
        <xdr:cNvPr id="161" name="AutoShape 45">
          <a:extLst>
            <a:ext uri="{FF2B5EF4-FFF2-40B4-BE49-F238E27FC236}">
              <a16:creationId xmlns:a16="http://schemas.microsoft.com/office/drawing/2014/main" id="{C8BBE342-9254-4910-923B-766AD5E9D788}"/>
            </a:ext>
          </a:extLst>
        </xdr:cNvPr>
        <xdr:cNvSpPr>
          <a:spLocks noChangeArrowheads="1"/>
        </xdr:cNvSpPr>
      </xdr:nvSpPr>
      <xdr:spPr bwMode="auto">
        <a:xfrm rot="5400000">
          <a:off x="5138738" y="94535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55</xdr:row>
      <xdr:rowOff>9525</xdr:rowOff>
    </xdr:from>
    <xdr:to>
      <xdr:col>6</xdr:col>
      <xdr:colOff>85725</xdr:colOff>
      <xdr:row>56</xdr:row>
      <xdr:rowOff>0</xdr:rowOff>
    </xdr:to>
    <xdr:sp macro="" textlink="">
      <xdr:nvSpPr>
        <xdr:cNvPr id="162" name="AutoShape 45">
          <a:extLst>
            <a:ext uri="{FF2B5EF4-FFF2-40B4-BE49-F238E27FC236}">
              <a16:creationId xmlns:a16="http://schemas.microsoft.com/office/drawing/2014/main" id="{F0917FD6-2E57-45DD-9F23-FE9336756097}"/>
            </a:ext>
          </a:extLst>
        </xdr:cNvPr>
        <xdr:cNvSpPr>
          <a:spLocks noChangeArrowheads="1"/>
        </xdr:cNvSpPr>
      </xdr:nvSpPr>
      <xdr:spPr bwMode="auto">
        <a:xfrm rot="5400000">
          <a:off x="5138738" y="87106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xdr:row>
      <xdr:rowOff>9525</xdr:rowOff>
    </xdr:from>
    <xdr:to>
      <xdr:col>6</xdr:col>
      <xdr:colOff>85725</xdr:colOff>
      <xdr:row>8</xdr:row>
      <xdr:rowOff>0</xdr:rowOff>
    </xdr:to>
    <xdr:sp macro="" textlink="">
      <xdr:nvSpPr>
        <xdr:cNvPr id="172" name="AutoShape 14">
          <a:extLst>
            <a:ext uri="{FF2B5EF4-FFF2-40B4-BE49-F238E27FC236}">
              <a16:creationId xmlns:a16="http://schemas.microsoft.com/office/drawing/2014/main" id="{922ABB49-8683-45F9-8C93-672CAEE44D96}"/>
            </a:ext>
          </a:extLst>
        </xdr:cNvPr>
        <xdr:cNvSpPr>
          <a:spLocks noChangeArrowheads="1"/>
        </xdr:cNvSpPr>
      </xdr:nvSpPr>
      <xdr:spPr bwMode="auto">
        <a:xfrm rot="5400000">
          <a:off x="5133975" y="13811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xdr:row>
      <xdr:rowOff>9525</xdr:rowOff>
    </xdr:from>
    <xdr:to>
      <xdr:col>6</xdr:col>
      <xdr:colOff>85725</xdr:colOff>
      <xdr:row>8</xdr:row>
      <xdr:rowOff>0</xdr:rowOff>
    </xdr:to>
    <xdr:sp macro="" textlink="">
      <xdr:nvSpPr>
        <xdr:cNvPr id="173" name="AutoShape 15">
          <a:extLst>
            <a:ext uri="{FF2B5EF4-FFF2-40B4-BE49-F238E27FC236}">
              <a16:creationId xmlns:a16="http://schemas.microsoft.com/office/drawing/2014/main" id="{BAE19E53-41CC-4256-ABE9-50D55C3F6692}"/>
            </a:ext>
          </a:extLst>
        </xdr:cNvPr>
        <xdr:cNvSpPr>
          <a:spLocks noChangeArrowheads="1"/>
        </xdr:cNvSpPr>
      </xdr:nvSpPr>
      <xdr:spPr bwMode="auto">
        <a:xfrm rot="5400000">
          <a:off x="5133975" y="13811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53</xdr:row>
      <xdr:rowOff>0</xdr:rowOff>
    </xdr:from>
    <xdr:to>
      <xdr:col>6</xdr:col>
      <xdr:colOff>85725</xdr:colOff>
      <xdr:row>53</xdr:row>
      <xdr:rowOff>152400</xdr:rowOff>
    </xdr:to>
    <xdr:sp macro="" textlink="">
      <xdr:nvSpPr>
        <xdr:cNvPr id="156" name="AutoShape 45">
          <a:extLst>
            <a:ext uri="{FF2B5EF4-FFF2-40B4-BE49-F238E27FC236}">
              <a16:creationId xmlns:a16="http://schemas.microsoft.com/office/drawing/2014/main" id="{895C7917-A07C-40F8-80BD-F70317B62E5E}"/>
            </a:ext>
          </a:extLst>
        </xdr:cNvPr>
        <xdr:cNvSpPr>
          <a:spLocks noChangeArrowheads="1"/>
        </xdr:cNvSpPr>
      </xdr:nvSpPr>
      <xdr:spPr bwMode="auto">
        <a:xfrm rot="5400000">
          <a:off x="5376863" y="83677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9525</xdr:colOff>
      <xdr:row>27</xdr:row>
      <xdr:rowOff>0</xdr:rowOff>
    </xdr:from>
    <xdr:to>
      <xdr:col>7</xdr:col>
      <xdr:colOff>95250</xdr:colOff>
      <xdr:row>28</xdr:row>
      <xdr:rowOff>0</xdr:rowOff>
    </xdr:to>
    <xdr:sp macro="" textlink="">
      <xdr:nvSpPr>
        <xdr:cNvPr id="169" name="AutoShape 21">
          <a:extLst>
            <a:ext uri="{FF2B5EF4-FFF2-40B4-BE49-F238E27FC236}">
              <a16:creationId xmlns:a16="http://schemas.microsoft.com/office/drawing/2014/main" id="{F0C72300-009A-4B8D-8F4D-9EEEC04AC80C}"/>
            </a:ext>
          </a:extLst>
        </xdr:cNvPr>
        <xdr:cNvSpPr>
          <a:spLocks noChangeArrowheads="1"/>
        </xdr:cNvSpPr>
      </xdr:nvSpPr>
      <xdr:spPr bwMode="auto">
        <a:xfrm rot="5400000">
          <a:off x="5386388" y="57959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xdr:row>
      <xdr:rowOff>9525</xdr:rowOff>
    </xdr:from>
    <xdr:to>
      <xdr:col>6</xdr:col>
      <xdr:colOff>85725</xdr:colOff>
      <xdr:row>5</xdr:row>
      <xdr:rowOff>0</xdr:rowOff>
    </xdr:to>
    <xdr:sp macro="" textlink="">
      <xdr:nvSpPr>
        <xdr:cNvPr id="170" name="AutoShape 1">
          <a:extLst>
            <a:ext uri="{FF2B5EF4-FFF2-40B4-BE49-F238E27FC236}">
              <a16:creationId xmlns:a16="http://schemas.microsoft.com/office/drawing/2014/main" id="{19CB5406-14D1-4184-A09A-241E28E690ED}"/>
            </a:ext>
          </a:extLst>
        </xdr:cNvPr>
        <xdr:cNvSpPr>
          <a:spLocks noChangeArrowheads="1"/>
        </xdr:cNvSpPr>
      </xdr:nvSpPr>
      <xdr:spPr bwMode="auto">
        <a:xfrm rot="5400000">
          <a:off x="5362576" y="3857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171" name="AutoShape 1">
          <a:extLst>
            <a:ext uri="{FF2B5EF4-FFF2-40B4-BE49-F238E27FC236}">
              <a16:creationId xmlns:a16="http://schemas.microsoft.com/office/drawing/2014/main" id="{F6F052E2-8E77-404F-A99C-C97F961A0510}"/>
            </a:ext>
          </a:extLst>
        </xdr:cNvPr>
        <xdr:cNvSpPr>
          <a:spLocks noChangeArrowheads="1"/>
        </xdr:cNvSpPr>
      </xdr:nvSpPr>
      <xdr:spPr bwMode="auto">
        <a:xfrm rot="5400000">
          <a:off x="5362576" y="3857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44</xdr:row>
      <xdr:rowOff>9525</xdr:rowOff>
    </xdr:from>
    <xdr:to>
      <xdr:col>6</xdr:col>
      <xdr:colOff>85725</xdr:colOff>
      <xdr:row>45</xdr:row>
      <xdr:rowOff>0</xdr:rowOff>
    </xdr:to>
    <xdr:sp macro="" textlink="">
      <xdr:nvSpPr>
        <xdr:cNvPr id="174" name="AutoShape 89">
          <a:extLst>
            <a:ext uri="{FF2B5EF4-FFF2-40B4-BE49-F238E27FC236}">
              <a16:creationId xmlns:a16="http://schemas.microsoft.com/office/drawing/2014/main" id="{BD872129-5CE9-4ACB-9336-B9E2B27E1391}"/>
            </a:ext>
          </a:extLst>
        </xdr:cNvPr>
        <xdr:cNvSpPr>
          <a:spLocks noChangeArrowheads="1"/>
        </xdr:cNvSpPr>
      </xdr:nvSpPr>
      <xdr:spPr bwMode="auto">
        <a:xfrm rot="5400000">
          <a:off x="6300788" y="7405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209550</xdr:colOff>
      <xdr:row>0</xdr:row>
      <xdr:rowOff>114300</xdr:rowOff>
    </xdr:from>
    <xdr:to>
      <xdr:col>10</xdr:col>
      <xdr:colOff>408740</xdr:colOff>
      <xdr:row>16</xdr:row>
      <xdr:rowOff>37786</xdr:rowOff>
    </xdr:to>
    <xdr:pic>
      <xdr:nvPicPr>
        <xdr:cNvPr id="3" name="Picture 2">
          <a:extLst>
            <a:ext uri="{FF2B5EF4-FFF2-40B4-BE49-F238E27FC236}">
              <a16:creationId xmlns:a16="http://schemas.microsoft.com/office/drawing/2014/main" id="{ACBF26CF-1C12-4C10-AEAC-067AE4209B05}"/>
            </a:ext>
          </a:extLst>
        </xdr:cNvPr>
        <xdr:cNvPicPr>
          <a:picLocks noChangeAspect="1"/>
        </xdr:cNvPicPr>
      </xdr:nvPicPr>
      <xdr:blipFill>
        <a:blip xmlns:r="http://schemas.openxmlformats.org/officeDocument/2006/relationships" r:embed="rId1"/>
        <a:stretch>
          <a:fillRect/>
        </a:stretch>
      </xdr:blipFill>
      <xdr:spPr>
        <a:xfrm>
          <a:off x="209550" y="114300"/>
          <a:ext cx="6676190" cy="25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rao.ca/fr/media/5801/download"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9C32-1180-474A-A348-8DD1551A411B}">
  <sheetPr>
    <pageSetUpPr fitToPage="1"/>
  </sheetPr>
  <dimension ref="B3:V11"/>
  <sheetViews>
    <sheetView showGridLines="0" tabSelected="1" workbookViewId="0"/>
  </sheetViews>
  <sheetFormatPr defaultColWidth="9" defaultRowHeight="12.75" x14ac:dyDescent="0.35"/>
  <sheetData>
    <row r="3" spans="2:22" ht="13.15" x14ac:dyDescent="0.4">
      <c r="C3" s="183" t="s">
        <v>0</v>
      </c>
    </row>
    <row r="5" spans="2:22" ht="41.25" customHeight="1" x14ac:dyDescent="0.45">
      <c r="B5" s="637">
        <v>1</v>
      </c>
      <c r="C5" s="700" t="s">
        <v>727</v>
      </c>
      <c r="D5" s="700"/>
      <c r="E5" s="700"/>
      <c r="F5" s="700"/>
      <c r="G5" s="700"/>
      <c r="H5" s="700"/>
      <c r="I5" s="700"/>
      <c r="J5" s="700"/>
      <c r="K5" s="700"/>
      <c r="L5" s="700"/>
      <c r="M5" s="700"/>
      <c r="N5" s="700"/>
      <c r="O5" s="700"/>
      <c r="P5" s="700"/>
      <c r="Q5" s="700"/>
      <c r="R5" s="700"/>
      <c r="S5" s="700"/>
      <c r="T5" s="700"/>
      <c r="U5" s="700"/>
      <c r="V5" s="700"/>
    </row>
    <row r="6" spans="2:22" ht="28.5" customHeight="1" x14ac:dyDescent="0.4">
      <c r="B6" s="638">
        <v>2</v>
      </c>
      <c r="C6" s="700" t="s">
        <v>729</v>
      </c>
      <c r="D6" s="700"/>
      <c r="E6" s="700"/>
      <c r="F6" s="700"/>
      <c r="G6" s="700"/>
      <c r="H6" s="700"/>
      <c r="I6" s="700"/>
      <c r="J6" s="700"/>
      <c r="K6" s="700"/>
      <c r="L6" s="700"/>
      <c r="M6" s="700"/>
      <c r="N6" s="700"/>
      <c r="O6" s="700"/>
      <c r="P6" s="700"/>
      <c r="Q6" s="700"/>
      <c r="R6" s="700"/>
      <c r="S6" s="700"/>
      <c r="T6" s="700"/>
      <c r="U6" s="700"/>
      <c r="V6" s="700"/>
    </row>
    <row r="7" spans="2:22" ht="14.25" x14ac:dyDescent="0.45">
      <c r="B7" s="637">
        <v>3</v>
      </c>
      <c r="C7" t="s">
        <v>728</v>
      </c>
    </row>
    <row r="8" spans="2:22" ht="13.15" x14ac:dyDescent="0.4">
      <c r="B8" s="638">
        <v>4</v>
      </c>
      <c r="C8" t="s">
        <v>731</v>
      </c>
    </row>
    <row r="9" spans="2:22" ht="13.15" x14ac:dyDescent="0.4">
      <c r="B9" s="638">
        <v>5</v>
      </c>
      <c r="C9" t="s">
        <v>726</v>
      </c>
    </row>
    <row r="10" spans="2:22" ht="13.15" x14ac:dyDescent="0.4">
      <c r="B10" s="641">
        <v>6</v>
      </c>
      <c r="C10" t="s">
        <v>730</v>
      </c>
    </row>
    <row r="11" spans="2:22" ht="13.15" x14ac:dyDescent="0.4">
      <c r="B11" s="638">
        <v>7</v>
      </c>
      <c r="C11" s="39" t="s">
        <v>734</v>
      </c>
      <c r="M11" s="654" t="s">
        <v>735</v>
      </c>
    </row>
  </sheetData>
  <sheetProtection algorithmName="SHA-512" hashValue="x5nYPsr6CJ2qXSsaZieKsPHIRMXpQnGqXfBKWZ9znIUJxQHVZoxgduTjNCDIrFFcMEJDRfswsay8T3bwFo8TIQ==" saltValue="tXXOQV0Q/8oGbsTIFUaf9A==" spinCount="100000" sheet="1" objects="1" scenarios="1"/>
  <mergeCells count="2">
    <mergeCell ref="C5:V5"/>
    <mergeCell ref="C6:V6"/>
  </mergeCells>
  <hyperlinks>
    <hyperlink ref="M11" r:id="rId1" xr:uid="{7DEDBC61-2C1F-4C83-BB55-775D8B91A38F}"/>
  </hyperlinks>
  <pageMargins left="0.7" right="0.7" top="0.75" bottom="0.75" header="0.3" footer="0.3"/>
  <pageSetup scale="6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221B-6F0E-4528-B557-7527FDB6D163}">
  <sheetPr>
    <tabColor rgb="FF0070C0"/>
  </sheetPr>
  <dimension ref="A1"/>
  <sheetViews>
    <sheetView showGridLines="0" workbookViewId="0">
      <selection activeCell="M26" sqref="M26"/>
    </sheetView>
  </sheetViews>
  <sheetFormatPr defaultRowHeight="12.75"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87BF-ACC2-4BF6-898E-42680F75ADA8}">
  <sheetPr>
    <pageSetUpPr fitToPage="1"/>
  </sheetPr>
  <dimension ref="B2:T52"/>
  <sheetViews>
    <sheetView showGridLines="0" zoomScaleNormal="100" workbookViewId="0"/>
  </sheetViews>
  <sheetFormatPr defaultColWidth="9" defaultRowHeight="12.75" x14ac:dyDescent="0.35"/>
  <cols>
    <col min="1" max="1" width="9" style="55"/>
    <col min="2" max="2" width="5.73046875" style="55" customWidth="1"/>
    <col min="3" max="3" width="42.73046875" style="55" customWidth="1"/>
    <col min="4" max="4" width="20.6640625" style="55" customWidth="1"/>
    <col min="5" max="5" width="20.265625" style="55" customWidth="1"/>
    <col min="6" max="6" width="20.1328125" style="55" customWidth="1"/>
    <col min="7" max="7" width="20" style="55" customWidth="1"/>
    <col min="8" max="8" width="19.33203125" style="55" customWidth="1"/>
    <col min="9" max="9" width="19.19921875" style="55" customWidth="1"/>
    <col min="10" max="10" width="19.33203125" style="55" customWidth="1"/>
    <col min="11" max="11" width="18.1328125" style="55" customWidth="1"/>
    <col min="12" max="12" width="18.3984375" style="55" customWidth="1"/>
    <col min="13" max="13" width="18.73046875" style="55" customWidth="1"/>
    <col min="14" max="16384" width="9" style="55"/>
  </cols>
  <sheetData>
    <row r="2" spans="2:8" ht="15" customHeight="1" x14ac:dyDescent="0.35">
      <c r="B2" s="51" t="s">
        <v>1</v>
      </c>
      <c r="C2" s="52"/>
      <c r="D2" s="52"/>
      <c r="E2" s="52"/>
      <c r="F2" s="52"/>
      <c r="G2" s="53"/>
      <c r="H2" s="54"/>
    </row>
    <row r="3" spans="2:8" ht="13.15" thickBot="1" x14ac:dyDescent="0.4">
      <c r="B3" s="56"/>
      <c r="C3" s="56"/>
      <c r="D3" s="56"/>
      <c r="E3" s="56"/>
      <c r="F3" s="56"/>
      <c r="G3" s="56"/>
    </row>
    <row r="4" spans="2:8" ht="15.6" customHeight="1" x14ac:dyDescent="0.4">
      <c r="B4" s="57" t="s">
        <v>2</v>
      </c>
      <c r="C4" s="58" t="s">
        <v>3</v>
      </c>
      <c r="D4" s="59"/>
      <c r="E4" s="60"/>
      <c r="F4" s="61"/>
      <c r="G4" s="62"/>
      <c r="H4" s="63"/>
    </row>
    <row r="5" spans="2:8" ht="15.6" customHeight="1" x14ac:dyDescent="0.4">
      <c r="B5" s="64" t="s">
        <v>4</v>
      </c>
      <c r="C5" s="65"/>
      <c r="D5" s="505">
        <f>'Capitaux propres et champs RW'!G6</f>
        <v>0</v>
      </c>
      <c r="E5" s="66" t="s">
        <v>5</v>
      </c>
      <c r="F5" s="67"/>
      <c r="G5" s="68"/>
      <c r="H5" s="63"/>
    </row>
    <row r="6" spans="2:8" ht="15.6" customHeight="1" x14ac:dyDescent="0.4">
      <c r="B6" s="69"/>
      <c r="C6" s="70"/>
      <c r="D6" s="506"/>
      <c r="E6" s="71"/>
      <c r="F6" s="67"/>
      <c r="G6" s="68"/>
      <c r="H6" s="63"/>
    </row>
    <row r="7" spans="2:8" ht="15.6" customHeight="1" x14ac:dyDescent="0.35">
      <c r="B7" s="72" t="s">
        <v>6</v>
      </c>
      <c r="C7" s="73"/>
      <c r="D7" s="507">
        <f>'Capitaux propres et champs RW'!G33</f>
        <v>0</v>
      </c>
      <c r="E7" s="74" t="s">
        <v>7</v>
      </c>
      <c r="F7" s="75"/>
      <c r="G7" s="76"/>
    </row>
    <row r="8" spans="2:8" ht="16.149999999999999" customHeight="1" x14ac:dyDescent="0.35">
      <c r="B8" s="77" t="s">
        <v>8</v>
      </c>
      <c r="C8" s="78"/>
      <c r="D8" s="508">
        <f>SUM('Capitaux propres et champs RW'!G35:G50)</f>
        <v>0</v>
      </c>
      <c r="E8" s="705" t="s">
        <v>9</v>
      </c>
      <c r="F8" s="706"/>
      <c r="G8" s="707"/>
      <c r="H8" s="79"/>
    </row>
    <row r="9" spans="2:8" ht="15.6" customHeight="1" x14ac:dyDescent="0.35">
      <c r="B9" s="80"/>
      <c r="C9" s="81"/>
      <c r="D9" s="509"/>
      <c r="E9" s="82"/>
      <c r="F9" s="83"/>
      <c r="G9" s="84"/>
      <c r="H9" s="79"/>
    </row>
    <row r="10" spans="2:8" ht="15.6" customHeight="1" x14ac:dyDescent="0.35">
      <c r="B10" s="85" t="s">
        <v>10</v>
      </c>
      <c r="C10" s="86"/>
      <c r="D10" s="510">
        <f>'Capitaux propres et champs RW'!H52</f>
        <v>0</v>
      </c>
      <c r="E10" s="87" t="s">
        <v>11</v>
      </c>
      <c r="F10" s="75"/>
      <c r="G10" s="76"/>
      <c r="H10" s="88"/>
    </row>
    <row r="11" spans="2:8" ht="15.6" customHeight="1" x14ac:dyDescent="0.35">
      <c r="B11" s="89"/>
      <c r="C11" s="90"/>
      <c r="D11" s="509"/>
      <c r="E11" s="87"/>
      <c r="F11" s="75"/>
      <c r="G11" s="76"/>
    </row>
    <row r="12" spans="2:8" ht="15.6" customHeight="1" x14ac:dyDescent="0.35">
      <c r="B12" s="91" t="s">
        <v>12</v>
      </c>
      <c r="C12" s="92"/>
      <c r="D12" s="510">
        <f>'Capitaux propres et champs RW'!G56</f>
        <v>0</v>
      </c>
      <c r="E12" s="87" t="s">
        <v>13</v>
      </c>
      <c r="F12" s="75"/>
      <c r="G12" s="76"/>
    </row>
    <row r="13" spans="2:8" ht="15.6" customHeight="1" x14ac:dyDescent="0.35">
      <c r="B13" s="93" t="s">
        <v>14</v>
      </c>
      <c r="C13" s="94"/>
      <c r="D13" s="510">
        <f>'Capitaux propres et champs RW'!G60+'Capitaux propres et champs RW'!G61-'Capitaux propres et champs RW'!G58</f>
        <v>0</v>
      </c>
      <c r="E13" s="87" t="s">
        <v>15</v>
      </c>
      <c r="F13" s="75"/>
      <c r="G13" s="76"/>
    </row>
    <row r="14" spans="2:8" ht="15.6" customHeight="1" x14ac:dyDescent="0.35">
      <c r="B14" s="95"/>
      <c r="C14" s="90"/>
      <c r="D14" s="509"/>
      <c r="E14" s="87"/>
      <c r="F14" s="75"/>
      <c r="G14" s="76"/>
    </row>
    <row r="15" spans="2:8" ht="15.6" customHeight="1" x14ac:dyDescent="0.35">
      <c r="B15" s="96" t="s">
        <v>16</v>
      </c>
      <c r="C15" s="97"/>
      <c r="D15" s="511">
        <f>'Capitaux propres et champs RW'!H63</f>
        <v>0</v>
      </c>
      <c r="E15" s="87" t="s">
        <v>17</v>
      </c>
      <c r="F15" s="75"/>
      <c r="G15" s="76"/>
      <c r="H15" s="88"/>
    </row>
    <row r="16" spans="2:8" ht="15.6" customHeight="1" x14ac:dyDescent="0.35">
      <c r="B16" s="98"/>
      <c r="C16" s="99"/>
      <c r="D16" s="512"/>
      <c r="E16" s="87"/>
      <c r="F16" s="75"/>
      <c r="G16" s="76"/>
      <c r="H16" s="88"/>
    </row>
    <row r="17" spans="2:20" ht="15.6" customHeight="1" thickBot="1" x14ac:dyDescent="0.4">
      <c r="B17" s="100" t="s">
        <v>18</v>
      </c>
      <c r="C17" s="101"/>
      <c r="D17" s="502">
        <f>'Capitaux propres et champs RW'!I65</f>
        <v>0</v>
      </c>
      <c r="E17" s="102" t="s">
        <v>19</v>
      </c>
      <c r="F17" s="103"/>
      <c r="G17" s="104"/>
      <c r="H17" s="88"/>
    </row>
    <row r="18" spans="2:20" ht="12.75" customHeight="1" x14ac:dyDescent="0.35">
      <c r="R18" s="105"/>
      <c r="S18" s="105"/>
      <c r="T18" s="105"/>
    </row>
    <row r="19" spans="2:20" ht="12.75" customHeight="1" thickBot="1" x14ac:dyDescent="0.4">
      <c r="R19" s="105"/>
      <c r="S19" s="105"/>
      <c r="T19" s="105"/>
    </row>
    <row r="20" spans="2:20" ht="16.149999999999999" customHeight="1" x14ac:dyDescent="0.35">
      <c r="B20" s="106" t="s">
        <v>20</v>
      </c>
      <c r="C20" s="107" t="s">
        <v>21</v>
      </c>
      <c r="D20" s="108"/>
      <c r="E20" s="109"/>
      <c r="F20" s="110"/>
      <c r="G20" s="110"/>
      <c r="H20" s="110"/>
      <c r="I20" s="110"/>
      <c r="J20" s="110"/>
      <c r="K20" s="110"/>
      <c r="L20" s="708"/>
      <c r="M20" s="709"/>
      <c r="R20" s="111"/>
      <c r="S20" s="112"/>
      <c r="T20" s="111"/>
    </row>
    <row r="21" spans="2:20" ht="16.149999999999999" customHeight="1" x14ac:dyDescent="0.35">
      <c r="B21" s="703" t="s">
        <v>22</v>
      </c>
      <c r="C21" s="704"/>
      <c r="D21" s="710" t="s">
        <v>23</v>
      </c>
      <c r="E21" s="710"/>
      <c r="F21" s="710"/>
      <c r="G21" s="710"/>
      <c r="H21" s="710"/>
      <c r="I21" s="710"/>
      <c r="J21" s="710"/>
      <c r="K21" s="710"/>
      <c r="L21" s="710"/>
      <c r="M21" s="711"/>
      <c r="R21" s="113"/>
      <c r="S21" s="114"/>
      <c r="T21" s="113"/>
    </row>
    <row r="22" spans="2:20" ht="29.45" customHeight="1" x14ac:dyDescent="0.35">
      <c r="B22" s="703"/>
      <c r="C22" s="704"/>
      <c r="D22" s="115">
        <v>0</v>
      </c>
      <c r="E22" s="115">
        <v>0.2</v>
      </c>
      <c r="F22" s="115">
        <v>0.35</v>
      </c>
      <c r="G22" s="115">
        <v>0.5</v>
      </c>
      <c r="H22" s="115">
        <v>0.75</v>
      </c>
      <c r="I22" s="115">
        <v>1</v>
      </c>
      <c r="J22" s="115">
        <v>1.5</v>
      </c>
      <c r="K22" s="115">
        <v>2.5</v>
      </c>
      <c r="L22" s="115">
        <v>12.5</v>
      </c>
      <c r="M22" s="116" t="s">
        <v>24</v>
      </c>
      <c r="R22" s="113"/>
      <c r="S22" s="114"/>
      <c r="T22" s="113"/>
    </row>
    <row r="23" spans="2:20" s="119" customFormat="1" ht="15.6" customHeight="1" x14ac:dyDescent="0.35">
      <c r="B23" s="117" t="s">
        <v>25</v>
      </c>
      <c r="C23" s="118"/>
      <c r="D23" s="507">
        <f>'Liquidités et placements'!O47+'Calendrier des placements'!P59</f>
        <v>0</v>
      </c>
      <c r="E23" s="507">
        <f>'Liquidités et placements'!P47+'Calendrier des placements'!Q59</f>
        <v>0</v>
      </c>
      <c r="F23" s="507">
        <f>'Liquidités et placements'!Q47+'Calendrier des placements'!R59</f>
        <v>0</v>
      </c>
      <c r="G23" s="507">
        <f>'Liquidités et placements'!R47+'Calendrier des placements'!S59</f>
        <v>0</v>
      </c>
      <c r="H23" s="517"/>
      <c r="I23" s="507">
        <f>'Liquidités et placements'!T47+'Calendrier des placements'!U59</f>
        <v>0</v>
      </c>
      <c r="J23" s="507">
        <f>'Liquidités et placements'!U47+'Calendrier des placements'!V59</f>
        <v>0</v>
      </c>
      <c r="K23" s="517"/>
      <c r="L23" s="507">
        <f>'Liquidités et placements'!W47+'Calendrier des placements'!X59</f>
        <v>0</v>
      </c>
      <c r="M23" s="518">
        <f>'Calendrier des placements'!Y59</f>
        <v>0</v>
      </c>
      <c r="R23" s="120"/>
      <c r="S23" s="121"/>
      <c r="T23" s="120"/>
    </row>
    <row r="24" spans="2:20" s="119" customFormat="1" ht="15.6" hidden="1" customHeight="1" x14ac:dyDescent="0.35">
      <c r="B24" s="122"/>
      <c r="C24" s="123"/>
      <c r="D24" s="507"/>
      <c r="E24" s="507"/>
      <c r="F24" s="507"/>
      <c r="G24" s="507"/>
      <c r="H24" s="519"/>
      <c r="I24" s="507"/>
      <c r="J24" s="507"/>
      <c r="K24" s="517"/>
      <c r="L24" s="507"/>
      <c r="M24" s="518"/>
      <c r="R24" s="120"/>
      <c r="S24" s="121"/>
      <c r="T24" s="120"/>
    </row>
    <row r="25" spans="2:20" s="119" customFormat="1" ht="16.149999999999999" customHeight="1" x14ac:dyDescent="0.35">
      <c r="B25" s="122" t="s">
        <v>26</v>
      </c>
      <c r="C25" s="123"/>
      <c r="D25" s="507">
        <f>'Prêts pondérés en fonction du r'!L48</f>
        <v>0</v>
      </c>
      <c r="E25" s="507">
        <f>'Prêts pondérés en fonction du r'!M48</f>
        <v>0</v>
      </c>
      <c r="F25" s="507">
        <f>'Prêts pondérés en fonction du r'!N48</f>
        <v>0</v>
      </c>
      <c r="G25" s="507">
        <f>'Prêts pondérés en fonction du r'!O48</f>
        <v>0</v>
      </c>
      <c r="H25" s="507">
        <f>'Prêts pondérés en fonction du r'!P48</f>
        <v>0</v>
      </c>
      <c r="I25" s="507">
        <f>'Prêts pondérés en fonction du r'!Q48</f>
        <v>0</v>
      </c>
      <c r="J25" s="507">
        <f>'Prêts pondérés en fonction du r'!F43+'Prêts pondérés en fonction du r'!F47+'Prêts pondérés en fonction du r'!F35+'Prêts pondérés en fonction du r'!F16</f>
        <v>0</v>
      </c>
      <c r="K25" s="517"/>
      <c r="L25" s="517"/>
      <c r="M25" s="520"/>
    </row>
    <row r="26" spans="2:20" s="119" customFormat="1" ht="16.149999999999999" customHeight="1" x14ac:dyDescent="0.35">
      <c r="B26" s="124" t="s">
        <v>27</v>
      </c>
      <c r="C26" s="118"/>
      <c r="D26" s="507">
        <f>'Autres actifs'!P28</f>
        <v>0</v>
      </c>
      <c r="E26" s="513"/>
      <c r="F26" s="517"/>
      <c r="G26" s="517"/>
      <c r="H26" s="517"/>
      <c r="I26" s="507">
        <f>'Autres actifs'!Q28</f>
        <v>0</v>
      </c>
      <c r="J26" s="513"/>
      <c r="K26" s="507">
        <f>'Autres actifs'!R28</f>
        <v>0</v>
      </c>
      <c r="L26" s="507">
        <f>'Autres actifs'!S28</f>
        <v>0</v>
      </c>
      <c r="M26" s="520"/>
    </row>
    <row r="27" spans="2:20" s="119" customFormat="1" ht="16.149999999999999" customHeight="1" x14ac:dyDescent="0.35">
      <c r="B27" s="124" t="s">
        <v>28</v>
      </c>
      <c r="C27" s="118"/>
      <c r="D27" s="513"/>
      <c r="E27" s="513"/>
      <c r="F27" s="513"/>
      <c r="G27" s="513"/>
      <c r="H27" s="513"/>
      <c r="I27" s="513"/>
      <c r="J27" s="513"/>
      <c r="K27" s="513"/>
      <c r="L27" s="513"/>
      <c r="M27" s="510">
        <f>'Hors bilan'!P13</f>
        <v>0</v>
      </c>
    </row>
    <row r="28" spans="2:20" s="119" customFormat="1" ht="16.149999999999999" customHeight="1" x14ac:dyDescent="0.35">
      <c r="B28" s="124" t="s">
        <v>29</v>
      </c>
      <c r="C28" s="118"/>
      <c r="D28" s="507">
        <f>'Capitaux propres et champs RW'!G80</f>
        <v>0</v>
      </c>
      <c r="E28" s="66" t="s">
        <v>30</v>
      </c>
      <c r="F28" s="75"/>
      <c r="G28" s="75"/>
      <c r="H28" s="75"/>
      <c r="I28" s="75"/>
      <c r="J28" s="75"/>
      <c r="K28" s="75"/>
      <c r="L28" s="75"/>
      <c r="M28" s="76"/>
    </row>
    <row r="29" spans="2:20" ht="16.149999999999999" customHeight="1" x14ac:dyDescent="0.35">
      <c r="B29" s="125"/>
      <c r="C29" s="75"/>
      <c r="D29" s="514"/>
      <c r="E29" s="75"/>
      <c r="F29" s="75"/>
      <c r="G29" s="75"/>
      <c r="H29" s="75"/>
      <c r="I29" s="75"/>
      <c r="J29" s="75"/>
      <c r="K29" s="75"/>
      <c r="L29" s="75"/>
      <c r="M29" s="76"/>
    </row>
    <row r="30" spans="2:20" ht="16.149999999999999" customHeight="1" x14ac:dyDescent="0.35">
      <c r="B30" s="124" t="s">
        <v>31</v>
      </c>
      <c r="C30" s="118"/>
      <c r="D30" s="510">
        <f>'Capitaux propres et champs RW'!G81</f>
        <v>0</v>
      </c>
      <c r="E30" s="66" t="s">
        <v>32</v>
      </c>
      <c r="F30" s="75"/>
      <c r="G30" s="75"/>
      <c r="H30" s="75"/>
      <c r="I30" s="75"/>
      <c r="J30" s="75"/>
      <c r="K30" s="75"/>
      <c r="L30" s="75"/>
      <c r="M30" s="76"/>
    </row>
    <row r="31" spans="2:20" ht="16.149999999999999" customHeight="1" x14ac:dyDescent="0.35">
      <c r="B31" s="125"/>
      <c r="C31" s="75"/>
      <c r="D31" s="514"/>
      <c r="E31" s="66"/>
      <c r="F31" s="75"/>
      <c r="G31" s="75"/>
      <c r="H31" s="75"/>
      <c r="I31" s="75"/>
      <c r="J31" s="75"/>
      <c r="K31" s="75"/>
      <c r="L31" s="75"/>
      <c r="M31" s="76"/>
    </row>
    <row r="32" spans="2:20" ht="16.149999999999999" customHeight="1" x14ac:dyDescent="0.35">
      <c r="B32" s="124" t="s">
        <v>33</v>
      </c>
      <c r="C32" s="126"/>
      <c r="D32" s="510">
        <f>'Capitaux propres et champs RW'!G82</f>
        <v>0</v>
      </c>
      <c r="E32" s="66" t="s">
        <v>34</v>
      </c>
      <c r="F32" s="75"/>
      <c r="G32" s="75"/>
      <c r="H32" s="75"/>
      <c r="I32" s="75"/>
      <c r="J32" s="75"/>
      <c r="K32" s="75"/>
      <c r="L32" s="75"/>
      <c r="M32" s="76"/>
    </row>
    <row r="33" spans="2:13" ht="16.149999999999999" customHeight="1" x14ac:dyDescent="0.35">
      <c r="B33" s="127"/>
      <c r="C33" s="66"/>
      <c r="D33" s="515"/>
      <c r="E33" s="66"/>
      <c r="F33" s="75"/>
      <c r="G33" s="75"/>
      <c r="H33" s="75"/>
      <c r="I33" s="75"/>
      <c r="J33" s="75"/>
      <c r="K33" s="75"/>
      <c r="L33" s="75"/>
      <c r="M33" s="76"/>
    </row>
    <row r="34" spans="2:13" ht="16.149999999999999" customHeight="1" thickBot="1" x14ac:dyDescent="0.4">
      <c r="B34" s="128" t="s">
        <v>35</v>
      </c>
      <c r="C34" s="129"/>
      <c r="D34" s="516">
        <f>'Capitaux propres et champs RW'!H83</f>
        <v>0</v>
      </c>
      <c r="E34" s="130" t="s">
        <v>36</v>
      </c>
      <c r="F34" s="131"/>
      <c r="G34" s="103"/>
      <c r="H34" s="103"/>
      <c r="I34" s="103"/>
      <c r="J34" s="103"/>
      <c r="K34" s="103"/>
      <c r="L34" s="103"/>
      <c r="M34" s="104"/>
    </row>
    <row r="36" spans="2:13" ht="13.15" thickBot="1" x14ac:dyDescent="0.4"/>
    <row r="37" spans="2:13" ht="16.149999999999999" customHeight="1" x14ac:dyDescent="0.4">
      <c r="B37" s="106" t="s">
        <v>37</v>
      </c>
      <c r="C37" s="107" t="s">
        <v>38</v>
      </c>
      <c r="D37" s="106"/>
      <c r="E37" s="132"/>
      <c r="F37" s="133"/>
      <c r="G37" s="134"/>
      <c r="H37" s="135"/>
      <c r="I37" s="135"/>
      <c r="J37" s="135"/>
    </row>
    <row r="38" spans="2:13" ht="16.149999999999999" customHeight="1" x14ac:dyDescent="0.35">
      <c r="B38" s="124" t="s">
        <v>39</v>
      </c>
      <c r="C38" s="136"/>
      <c r="D38" s="510">
        <f>'Autres actifs'!I33</f>
        <v>0</v>
      </c>
      <c r="E38" s="137" t="s">
        <v>40</v>
      </c>
      <c r="F38" s="66"/>
      <c r="G38" s="138"/>
    </row>
    <row r="39" spans="2:13" ht="16.149999999999999" customHeight="1" x14ac:dyDescent="0.35">
      <c r="B39" s="124" t="s">
        <v>41</v>
      </c>
      <c r="C39" s="136"/>
      <c r="D39" s="510">
        <f>SUM('Capitaux propres et champs RW'!G35:G50)</f>
        <v>0</v>
      </c>
      <c r="E39" s="137" t="s">
        <v>9</v>
      </c>
      <c r="F39" s="66"/>
      <c r="G39" s="138"/>
    </row>
    <row r="40" spans="2:13" ht="16.149999999999999" customHeight="1" x14ac:dyDescent="0.35">
      <c r="B40" s="124" t="s">
        <v>42</v>
      </c>
      <c r="C40" s="136"/>
      <c r="D40" s="510">
        <f>SUM('Hors bilan'!F4:F12)</f>
        <v>0</v>
      </c>
      <c r="E40" s="137" t="s">
        <v>43</v>
      </c>
      <c r="F40" s="66"/>
      <c r="G40" s="138"/>
    </row>
    <row r="41" spans="2:13" ht="16.149999999999999" customHeight="1" x14ac:dyDescent="0.35">
      <c r="B41" s="124" t="s">
        <v>44</v>
      </c>
      <c r="C41" s="136"/>
      <c r="D41" s="510">
        <f>'Prêts pondérés en fonction du r'!G52</f>
        <v>0</v>
      </c>
      <c r="E41" s="137" t="s">
        <v>45</v>
      </c>
      <c r="F41" s="66"/>
      <c r="G41" s="138"/>
    </row>
    <row r="42" spans="2:13" ht="16.149999999999999" customHeight="1" x14ac:dyDescent="0.35">
      <c r="B42" s="127"/>
      <c r="C42" s="66"/>
      <c r="D42" s="521"/>
      <c r="E42" s="66"/>
      <c r="F42" s="66"/>
      <c r="G42" s="138"/>
    </row>
    <row r="43" spans="2:13" ht="16.149999999999999" customHeight="1" thickBot="1" x14ac:dyDescent="0.4">
      <c r="B43" s="128" t="s">
        <v>38</v>
      </c>
      <c r="C43" s="139"/>
      <c r="D43" s="502">
        <f>'Capitaux propres et champs RW'!F91</f>
        <v>0</v>
      </c>
      <c r="E43" s="130" t="s">
        <v>46</v>
      </c>
      <c r="F43" s="130"/>
      <c r="G43" s="140"/>
    </row>
    <row r="45" spans="2:13" ht="13.15" thickBot="1" x14ac:dyDescent="0.4"/>
    <row r="46" spans="2:13" ht="15.6" customHeight="1" x14ac:dyDescent="0.35">
      <c r="B46" s="106" t="s">
        <v>47</v>
      </c>
      <c r="C46" s="107" t="s">
        <v>48</v>
      </c>
      <c r="D46" s="106"/>
      <c r="E46" s="132"/>
      <c r="F46" s="141" t="s">
        <v>49</v>
      </c>
    </row>
    <row r="47" spans="2:13" ht="15.6" customHeight="1" x14ac:dyDescent="0.35">
      <c r="B47" s="117" t="s">
        <v>50</v>
      </c>
      <c r="C47" s="142"/>
      <c r="D47" s="503">
        <f>IFERROR(D10/D34,0)</f>
        <v>0</v>
      </c>
      <c r="E47" s="66" t="s">
        <v>51</v>
      </c>
      <c r="F47" s="143">
        <v>6.5000000000000002E-2</v>
      </c>
    </row>
    <row r="48" spans="2:13" ht="22.15" customHeight="1" x14ac:dyDescent="0.35">
      <c r="B48" s="712" t="s">
        <v>52</v>
      </c>
      <c r="C48" s="713"/>
      <c r="D48" s="503">
        <f>IFERROR(D5/D34,0)</f>
        <v>0</v>
      </c>
      <c r="E48" s="66" t="s">
        <v>53</v>
      </c>
      <c r="F48" s="143">
        <v>0.03</v>
      </c>
    </row>
    <row r="49" spans="2:6" ht="15.6" customHeight="1" x14ac:dyDescent="0.35">
      <c r="B49" s="117" t="s">
        <v>54</v>
      </c>
      <c r="C49" s="142"/>
      <c r="D49" s="503">
        <f>IFERROR(D17/D34,0)</f>
        <v>0</v>
      </c>
      <c r="E49" s="66" t="s">
        <v>55</v>
      </c>
      <c r="F49" s="143">
        <v>0.08</v>
      </c>
    </row>
    <row r="50" spans="2:6" ht="15.6" customHeight="1" x14ac:dyDescent="0.35">
      <c r="B50" s="117" t="s">
        <v>56</v>
      </c>
      <c r="C50" s="142"/>
      <c r="D50" s="503">
        <f>IFERROR((D10-(D34*0.065))/D34,0)</f>
        <v>0</v>
      </c>
      <c r="E50" s="66" t="s">
        <v>53</v>
      </c>
      <c r="F50" s="143">
        <v>2.5000000000000001E-2</v>
      </c>
    </row>
    <row r="51" spans="2:6" ht="15.6" customHeight="1" x14ac:dyDescent="0.35">
      <c r="B51" s="701" t="s">
        <v>57</v>
      </c>
      <c r="C51" s="702"/>
      <c r="D51" s="503">
        <f>IFERROR(D17/D34,0)</f>
        <v>0</v>
      </c>
      <c r="E51" s="66" t="s">
        <v>55</v>
      </c>
      <c r="F51" s="143">
        <v>0.105</v>
      </c>
    </row>
    <row r="52" spans="2:6" ht="15.6" customHeight="1" thickBot="1" x14ac:dyDescent="0.4">
      <c r="B52" s="144" t="s">
        <v>58</v>
      </c>
      <c r="C52" s="145"/>
      <c r="D52" s="504">
        <f>IFERROR(D17/D43,0)</f>
        <v>0</v>
      </c>
      <c r="E52" s="130" t="s">
        <v>59</v>
      </c>
      <c r="F52" s="146">
        <v>0.03</v>
      </c>
    </row>
  </sheetData>
  <sheetProtection algorithmName="SHA-512" hashValue="fMlo7UgOCGKdnK7F//FnQJVCBREI4EKYPe+Uw7bdVPAA+ZyRn/mstG3Nu+xj9mc/iEG0M2a2+/BCYEUD3J+jLA==" saltValue="b193cIY6F2jGQB2SQZHtHQ==" spinCount="100000" sheet="1" objects="1" scenarios="1"/>
  <mergeCells count="6">
    <mergeCell ref="B51:C51"/>
    <mergeCell ref="B21:C22"/>
    <mergeCell ref="E8:G8"/>
    <mergeCell ref="L20:M20"/>
    <mergeCell ref="D21:M21"/>
    <mergeCell ref="B48:C48"/>
  </mergeCells>
  <pageMargins left="0.7" right="0.7" top="0.75" bottom="0.75" header="0.3" footer="0.3"/>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92D050"/>
    <pageSetUpPr fitToPage="1"/>
  </sheetPr>
  <dimension ref="A1:Z113"/>
  <sheetViews>
    <sheetView showGridLines="0" zoomScaleNormal="100" workbookViewId="0"/>
  </sheetViews>
  <sheetFormatPr defaultColWidth="9" defaultRowHeight="12.75" x14ac:dyDescent="0.35"/>
  <cols>
    <col min="1" max="1" width="2" customWidth="1"/>
    <col min="4" max="4" width="9" customWidth="1"/>
    <col min="5" max="5" width="79.265625" customWidth="1"/>
    <col min="6" max="6" width="8.265625" customWidth="1"/>
    <col min="7" max="7" width="22.19921875" customWidth="1"/>
    <col min="8" max="8" width="12.73046875" customWidth="1"/>
    <col min="9" max="9" width="32.86328125" customWidth="1"/>
    <col min="10" max="10" width="8.3984375" customWidth="1"/>
    <col min="13" max="13" width="13.796875" customWidth="1"/>
    <col min="14" max="14" width="39.73046875" customWidth="1"/>
    <col min="15" max="15" width="13.796875" customWidth="1"/>
    <col min="16" max="16" width="14.73046875" customWidth="1"/>
    <col min="17" max="17" width="14.86328125" customWidth="1"/>
    <col min="18" max="18" width="13.9296875" customWidth="1"/>
    <col min="19" max="19" width="19.3984375" customWidth="1"/>
    <col min="20" max="20" width="17.1328125" customWidth="1"/>
    <col min="21" max="21" width="15.796875" customWidth="1"/>
    <col min="22" max="22" width="16.19921875" customWidth="1"/>
    <col min="23" max="23" width="18.19921875" customWidth="1"/>
    <col min="24" max="24" width="15.6640625" customWidth="1"/>
  </cols>
  <sheetData>
    <row r="1" spans="1:26" ht="14.25" thickBot="1" x14ac:dyDescent="0.45">
      <c r="B1" s="698" t="s">
        <v>736</v>
      </c>
    </row>
    <row r="2" spans="1:26" ht="13.15" thickBot="1" x14ac:dyDescent="0.4">
      <c r="A2" s="23"/>
      <c r="B2" s="23"/>
      <c r="C2" s="23"/>
      <c r="D2" s="23"/>
      <c r="E2" s="23"/>
      <c r="F2" s="23"/>
      <c r="G2" s="23"/>
      <c r="H2" s="23"/>
      <c r="I2" s="48"/>
      <c r="J2" s="47"/>
      <c r="K2" s="48" t="s">
        <v>60</v>
      </c>
      <c r="L2" s="48"/>
      <c r="M2" s="48"/>
      <c r="N2" s="667"/>
      <c r="O2" s="714" t="s">
        <v>732</v>
      </c>
      <c r="P2" s="714"/>
      <c r="Q2" s="714"/>
      <c r="R2" s="714"/>
      <c r="S2" s="714"/>
      <c r="T2" s="714"/>
      <c r="U2" s="714"/>
      <c r="V2" s="714"/>
      <c r="W2" s="715"/>
    </row>
    <row r="3" spans="1:26" ht="39.4" x14ac:dyDescent="0.4">
      <c r="A3" s="23"/>
      <c r="B3" s="182" t="s">
        <v>61</v>
      </c>
      <c r="C3" s="3"/>
      <c r="D3" s="3"/>
      <c r="E3" s="3"/>
      <c r="F3" s="3"/>
      <c r="G3" s="7" t="s">
        <v>62</v>
      </c>
      <c r="H3" s="8" t="s">
        <v>63</v>
      </c>
      <c r="I3" s="8" t="s">
        <v>64</v>
      </c>
      <c r="K3" s="39"/>
      <c r="L3" s="39"/>
      <c r="M3" s="39"/>
      <c r="N3" s="655"/>
      <c r="O3" s="656">
        <v>0</v>
      </c>
      <c r="P3" s="656">
        <v>0.2</v>
      </c>
      <c r="Q3" s="656">
        <v>0.35</v>
      </c>
      <c r="R3" s="656">
        <v>0.5</v>
      </c>
      <c r="S3" s="656">
        <v>0.75</v>
      </c>
      <c r="T3" s="656">
        <v>1</v>
      </c>
      <c r="U3" s="656">
        <v>1.5</v>
      </c>
      <c r="V3" s="656">
        <v>2.5</v>
      </c>
      <c r="W3" s="657">
        <v>12.5</v>
      </c>
      <c r="X3" s="39"/>
      <c r="Y3" s="39"/>
      <c r="Z3" s="39"/>
    </row>
    <row r="4" spans="1:26" s="39" customFormat="1" ht="12.75" customHeight="1" x14ac:dyDescent="0.35">
      <c r="A4" s="173"/>
      <c r="B4" s="175" t="s">
        <v>65</v>
      </c>
      <c r="C4" s="164"/>
      <c r="D4" s="164"/>
      <c r="E4" s="165"/>
      <c r="F4" s="162" t="s">
        <v>66</v>
      </c>
      <c r="G4" s="490"/>
      <c r="H4" s="497">
        <v>0</v>
      </c>
      <c r="I4" s="522" t="s">
        <v>67</v>
      </c>
      <c r="N4" s="655"/>
      <c r="O4" s="653">
        <f>IF(H4=$O$3,G4,0)</f>
        <v>0</v>
      </c>
      <c r="P4" s="653">
        <f>IF($P$3=H4,G4,0)</f>
        <v>0</v>
      </c>
      <c r="Q4" s="653">
        <f>IF($Q$3=H4,G4,0)</f>
        <v>0</v>
      </c>
      <c r="R4" s="653">
        <f>IF($R$3=H4,G4,0)</f>
        <v>0</v>
      </c>
      <c r="S4" s="653">
        <f>IF($S$3=H4,G4,0)</f>
        <v>0</v>
      </c>
      <c r="T4" s="653">
        <f>IF($T$3=H4,G4,0)</f>
        <v>0</v>
      </c>
      <c r="U4" s="653">
        <f>IF($U$3=H4,G4,0)</f>
        <v>0</v>
      </c>
      <c r="V4" s="653">
        <f>IF($V$3=H4,G4,0)</f>
        <v>0</v>
      </c>
      <c r="W4" s="658">
        <f>IF($W$3=H4,G4,0)</f>
        <v>0</v>
      </c>
    </row>
    <row r="5" spans="1:26" s="153" customFormat="1" ht="24" customHeight="1" x14ac:dyDescent="0.35">
      <c r="A5" s="147"/>
      <c r="B5" s="720" t="s">
        <v>68</v>
      </c>
      <c r="C5" s="721"/>
      <c r="D5" s="721"/>
      <c r="E5" s="721"/>
      <c r="F5" s="162" t="s">
        <v>69</v>
      </c>
      <c r="G5" s="490"/>
      <c r="H5" s="497">
        <v>0.2</v>
      </c>
      <c r="I5" s="522" t="s">
        <v>70</v>
      </c>
      <c r="K5" s="39"/>
      <c r="L5" s="39"/>
      <c r="M5" s="39"/>
      <c r="N5" s="655"/>
      <c r="O5" s="653">
        <f>IF(H5=$O$3,G5,0)</f>
        <v>0</v>
      </c>
      <c r="P5" s="653">
        <f>IF($P$3=H5,G5,0)</f>
        <v>0</v>
      </c>
      <c r="Q5" s="653">
        <f>IF($Q$3=H5,G5,0)</f>
        <v>0</v>
      </c>
      <c r="R5" s="653">
        <f>IF($R$3=H5,G5,0)</f>
        <v>0</v>
      </c>
      <c r="S5" s="653">
        <f>IF($S$3=H5,G5,0)</f>
        <v>0</v>
      </c>
      <c r="T5" s="653">
        <f>IF($T$3=H5,G5,0)</f>
        <v>0</v>
      </c>
      <c r="U5" s="653">
        <f>IF($U$3=H5,G5,0)</f>
        <v>0</v>
      </c>
      <c r="V5" s="653">
        <f>IF($V$3=H5,G5,0)</f>
        <v>0</v>
      </c>
      <c r="W5" s="658">
        <f>IF($W$3=H5,G5,0)</f>
        <v>0</v>
      </c>
      <c r="X5" s="39"/>
      <c r="Y5" s="39"/>
      <c r="Z5" s="39"/>
    </row>
    <row r="6" spans="1:26" s="39" customFormat="1" x14ac:dyDescent="0.35">
      <c r="A6" s="173"/>
      <c r="B6" s="163" t="s">
        <v>71</v>
      </c>
      <c r="C6" s="164"/>
      <c r="D6" s="164"/>
      <c r="E6" s="164"/>
      <c r="F6" s="162" t="s">
        <v>72</v>
      </c>
      <c r="G6" s="490"/>
      <c r="H6" s="497">
        <v>0.2</v>
      </c>
      <c r="I6" s="522" t="s">
        <v>73</v>
      </c>
      <c r="N6" s="655"/>
      <c r="O6" s="653">
        <f>IF(H6=$O$3,G6,0)</f>
        <v>0</v>
      </c>
      <c r="P6" s="653">
        <f>IF($P$3=H6,G6,0)</f>
        <v>0</v>
      </c>
      <c r="Q6" s="653">
        <f>IF($Q$3=H6,G6,0)</f>
        <v>0</v>
      </c>
      <c r="R6" s="653">
        <f>IF($R$3=H6,G6,0)</f>
        <v>0</v>
      </c>
      <c r="S6" s="653">
        <f>IF($S$3=H6,G6,0)</f>
        <v>0</v>
      </c>
      <c r="T6" s="653">
        <f>IF($T$3=H6,G6,0)</f>
        <v>0</v>
      </c>
      <c r="U6" s="653">
        <f>IF($U$3=H6,G6,0)</f>
        <v>0</v>
      </c>
      <c r="V6" s="653">
        <f>IF($V$3=H6,G6,0)</f>
        <v>0</v>
      </c>
      <c r="W6" s="658">
        <f>IF($W$3=H6,G6,0)</f>
        <v>0</v>
      </c>
    </row>
    <row r="7" spans="1:26" s="39" customFormat="1" x14ac:dyDescent="0.35">
      <c r="A7" s="173"/>
      <c r="B7" s="174" t="s">
        <v>74</v>
      </c>
      <c r="C7" s="171"/>
      <c r="D7" s="171"/>
      <c r="E7" s="172"/>
      <c r="F7" s="162" t="s">
        <v>75</v>
      </c>
      <c r="G7" s="490"/>
      <c r="H7" s="497">
        <v>0.2</v>
      </c>
      <c r="I7" s="522" t="s">
        <v>76</v>
      </c>
      <c r="N7" s="655"/>
      <c r="O7" s="653">
        <f>IF(H7=$O$3,G7,0)</f>
        <v>0</v>
      </c>
      <c r="P7" s="653">
        <f>IF($P$3=H7,G7,0)</f>
        <v>0</v>
      </c>
      <c r="Q7" s="653">
        <f>IF($Q$3=H7,G7,0)</f>
        <v>0</v>
      </c>
      <c r="R7" s="653">
        <f>IF($R$3=H7,G7,0)</f>
        <v>0</v>
      </c>
      <c r="S7" s="653">
        <f>IF($S$3=H7,G7,0)</f>
        <v>0</v>
      </c>
      <c r="T7" s="653">
        <f>IF($T$3=H7,G7,0)</f>
        <v>0</v>
      </c>
      <c r="U7" s="653">
        <f>IF($U$3=H7,G7,0)</f>
        <v>0</v>
      </c>
      <c r="V7" s="653">
        <f>IF($V$3=H7,G7,0)</f>
        <v>0</v>
      </c>
      <c r="W7" s="658">
        <f>IF($W$3=H7,G7,0)</f>
        <v>0</v>
      </c>
    </row>
    <row r="8" spans="1:26" s="39" customFormat="1" ht="15.4" thickBot="1" x14ac:dyDescent="0.45">
      <c r="A8" s="173"/>
      <c r="B8" s="148" t="s">
        <v>77</v>
      </c>
      <c r="C8" s="149"/>
      <c r="D8" s="149"/>
      <c r="E8" s="149"/>
      <c r="F8" s="179" t="s">
        <v>78</v>
      </c>
      <c r="G8" s="491">
        <f>SUM(G4:G7)</f>
        <v>0</v>
      </c>
      <c r="H8" s="180"/>
      <c r="I8" s="523"/>
      <c r="N8" s="655"/>
      <c r="O8" s="653"/>
      <c r="P8" s="653"/>
      <c r="Q8" s="653"/>
      <c r="R8" s="653"/>
      <c r="S8" s="653"/>
      <c r="T8" s="653"/>
      <c r="U8" s="653"/>
      <c r="V8" s="653"/>
      <c r="W8" s="658"/>
    </row>
    <row r="9" spans="1:26" s="39" customFormat="1" ht="9.75" customHeight="1" thickBot="1" x14ac:dyDescent="0.4">
      <c r="A9" s="173"/>
      <c r="B9" s="173"/>
      <c r="C9" s="173"/>
      <c r="D9" s="173"/>
      <c r="E9" s="173"/>
      <c r="F9" s="173"/>
      <c r="G9" s="492"/>
      <c r="H9" s="173"/>
      <c r="I9" s="37"/>
      <c r="N9" s="655"/>
      <c r="O9" s="653"/>
      <c r="P9" s="653"/>
      <c r="Q9" s="653"/>
      <c r="R9" s="653"/>
      <c r="S9" s="653"/>
      <c r="T9" s="653"/>
      <c r="U9" s="653"/>
      <c r="V9" s="653"/>
      <c r="W9" s="658"/>
    </row>
    <row r="10" spans="1:26" s="39" customFormat="1" ht="39.4" x14ac:dyDescent="0.4">
      <c r="A10" s="173"/>
      <c r="B10" s="639" t="s">
        <v>79</v>
      </c>
      <c r="C10" s="181"/>
      <c r="D10" s="181"/>
      <c r="E10" s="181"/>
      <c r="F10" s="181"/>
      <c r="G10" s="493" t="s">
        <v>62</v>
      </c>
      <c r="H10" s="8" t="s">
        <v>63</v>
      </c>
      <c r="I10" s="8" t="s">
        <v>64</v>
      </c>
      <c r="N10" s="655"/>
      <c r="O10" s="653"/>
      <c r="P10" s="653"/>
      <c r="Q10" s="653"/>
      <c r="R10" s="653"/>
      <c r="S10" s="653"/>
      <c r="T10" s="653"/>
      <c r="U10" s="653"/>
      <c r="V10" s="653"/>
      <c r="W10" s="658"/>
    </row>
    <row r="11" spans="1:26" s="39" customFormat="1" x14ac:dyDescent="0.35">
      <c r="A11" s="173"/>
      <c r="B11" s="174" t="s">
        <v>80</v>
      </c>
      <c r="C11" s="171"/>
      <c r="D11" s="171"/>
      <c r="E11" s="172"/>
      <c r="F11" s="162" t="s">
        <v>81</v>
      </c>
      <c r="G11" s="494"/>
      <c r="H11" s="498">
        <v>0</v>
      </c>
      <c r="I11" s="522" t="s">
        <v>82</v>
      </c>
      <c r="N11" s="655"/>
      <c r="O11" s="653">
        <f t="shared" ref="O11:O46" si="0">IF(H11=$O$3,G11,0)</f>
        <v>0</v>
      </c>
      <c r="P11" s="653">
        <f t="shared" ref="P11:P46" si="1">IF($P$3=H11,G11,0)</f>
        <v>0</v>
      </c>
      <c r="Q11" s="653">
        <f t="shared" ref="Q11:Q46" si="2">IF($Q$3=H11,G11,0)</f>
        <v>0</v>
      </c>
      <c r="R11" s="653">
        <f t="shared" ref="R11:R46" si="3">IF($R$3=H11,G11,0)</f>
        <v>0</v>
      </c>
      <c r="S11" s="653">
        <f t="shared" ref="S11:S46" si="4">IF($S$3=H11,G11,0)</f>
        <v>0</v>
      </c>
      <c r="T11" s="653">
        <f t="shared" ref="T11:T46" si="5">IF($T$3=H11,G11,0)</f>
        <v>0</v>
      </c>
      <c r="U11" s="653">
        <f t="shared" ref="U11:U46" si="6">IF($U$3=H11,G11,0)</f>
        <v>0</v>
      </c>
      <c r="V11" s="653">
        <f t="shared" ref="V11:V46" si="7">IF($V$3=H11,G11,0)</f>
        <v>0</v>
      </c>
      <c r="W11" s="658">
        <f t="shared" ref="W11:W46" si="8">IF($W$3=H11,G11,0)</f>
        <v>0</v>
      </c>
    </row>
    <row r="12" spans="1:26" s="153" customFormat="1" ht="13.5" customHeight="1" x14ac:dyDescent="0.35">
      <c r="A12" s="147"/>
      <c r="B12" s="175" t="s">
        <v>83</v>
      </c>
      <c r="C12" s="164"/>
      <c r="D12" s="164"/>
      <c r="E12" s="165"/>
      <c r="F12" s="162" t="s">
        <v>84</v>
      </c>
      <c r="G12" s="494"/>
      <c r="H12" s="498">
        <v>0</v>
      </c>
      <c r="I12" s="522" t="s">
        <v>85</v>
      </c>
      <c r="K12" s="39"/>
      <c r="L12" s="39"/>
      <c r="M12" s="39"/>
      <c r="N12" s="655"/>
      <c r="O12" s="653">
        <f t="shared" si="0"/>
        <v>0</v>
      </c>
      <c r="P12" s="653">
        <f t="shared" si="1"/>
        <v>0</v>
      </c>
      <c r="Q12" s="653">
        <f t="shared" si="2"/>
        <v>0</v>
      </c>
      <c r="R12" s="653">
        <f t="shared" si="3"/>
        <v>0</v>
      </c>
      <c r="S12" s="653">
        <f t="shared" si="4"/>
        <v>0</v>
      </c>
      <c r="T12" s="653">
        <f t="shared" si="5"/>
        <v>0</v>
      </c>
      <c r="U12" s="653">
        <f t="shared" si="6"/>
        <v>0</v>
      </c>
      <c r="V12" s="653">
        <f t="shared" si="7"/>
        <v>0</v>
      </c>
      <c r="W12" s="658">
        <f t="shared" si="8"/>
        <v>0</v>
      </c>
      <c r="X12" s="39"/>
      <c r="Y12" s="39"/>
      <c r="Z12" s="39"/>
    </row>
    <row r="13" spans="1:26" s="153" customFormat="1" ht="13.5" customHeight="1" x14ac:dyDescent="0.35">
      <c r="A13" s="147"/>
      <c r="B13" s="175" t="s">
        <v>86</v>
      </c>
      <c r="C13" s="164"/>
      <c r="D13" s="164"/>
      <c r="E13" s="176"/>
      <c r="F13" s="162" t="s">
        <v>87</v>
      </c>
      <c r="G13" s="494"/>
      <c r="H13" s="498">
        <v>0</v>
      </c>
      <c r="I13" s="522" t="s">
        <v>88</v>
      </c>
      <c r="K13" s="39"/>
      <c r="L13" s="39"/>
      <c r="M13" s="39"/>
      <c r="N13" s="655"/>
      <c r="O13" s="653">
        <f t="shared" si="0"/>
        <v>0</v>
      </c>
      <c r="P13" s="653">
        <f t="shared" si="1"/>
        <v>0</v>
      </c>
      <c r="Q13" s="653">
        <f t="shared" si="2"/>
        <v>0</v>
      </c>
      <c r="R13" s="653">
        <f t="shared" si="3"/>
        <v>0</v>
      </c>
      <c r="S13" s="653">
        <f t="shared" si="4"/>
        <v>0</v>
      </c>
      <c r="T13" s="653">
        <f t="shared" si="5"/>
        <v>0</v>
      </c>
      <c r="U13" s="653">
        <f t="shared" si="6"/>
        <v>0</v>
      </c>
      <c r="V13" s="653">
        <f t="shared" si="7"/>
        <v>0</v>
      </c>
      <c r="W13" s="658">
        <f t="shared" si="8"/>
        <v>0</v>
      </c>
      <c r="X13" s="39"/>
      <c r="Y13" s="39"/>
      <c r="Z13" s="39"/>
    </row>
    <row r="14" spans="1:26" s="153" customFormat="1" ht="13.5" customHeight="1" x14ac:dyDescent="0.35">
      <c r="A14" s="147"/>
      <c r="B14" s="175" t="s">
        <v>89</v>
      </c>
      <c r="C14" s="164"/>
      <c r="D14" s="164"/>
      <c r="E14" s="165"/>
      <c r="F14" s="162" t="s">
        <v>90</v>
      </c>
      <c r="G14" s="494"/>
      <c r="H14" s="498">
        <v>0.2</v>
      </c>
      <c r="I14" s="522" t="s">
        <v>91</v>
      </c>
      <c r="K14" s="39"/>
      <c r="L14" s="39"/>
      <c r="M14" s="39"/>
      <c r="N14" s="655"/>
      <c r="O14" s="653">
        <f t="shared" si="0"/>
        <v>0</v>
      </c>
      <c r="P14" s="653">
        <f t="shared" si="1"/>
        <v>0</v>
      </c>
      <c r="Q14" s="653">
        <f t="shared" si="2"/>
        <v>0</v>
      </c>
      <c r="R14" s="653">
        <f t="shared" si="3"/>
        <v>0</v>
      </c>
      <c r="S14" s="653">
        <f t="shared" si="4"/>
        <v>0</v>
      </c>
      <c r="T14" s="653">
        <f t="shared" si="5"/>
        <v>0</v>
      </c>
      <c r="U14" s="653">
        <f t="shared" si="6"/>
        <v>0</v>
      </c>
      <c r="V14" s="653">
        <f t="shared" si="7"/>
        <v>0</v>
      </c>
      <c r="W14" s="658">
        <f t="shared" si="8"/>
        <v>0</v>
      </c>
      <c r="X14" s="39"/>
      <c r="Y14" s="39"/>
      <c r="Z14" s="39"/>
    </row>
    <row r="15" spans="1:26" s="153" customFormat="1" ht="13.5" customHeight="1" x14ac:dyDescent="0.35">
      <c r="A15" s="147"/>
      <c r="B15" s="175" t="s">
        <v>92</v>
      </c>
      <c r="C15" s="164"/>
      <c r="D15" s="164"/>
      <c r="E15" s="165"/>
      <c r="F15" s="162" t="s">
        <v>93</v>
      </c>
      <c r="G15" s="494"/>
      <c r="H15" s="498">
        <v>0.5</v>
      </c>
      <c r="I15" s="522" t="s">
        <v>94</v>
      </c>
      <c r="K15" s="39"/>
      <c r="L15" s="39"/>
      <c r="M15" s="39"/>
      <c r="N15" s="655"/>
      <c r="O15" s="653">
        <f t="shared" si="0"/>
        <v>0</v>
      </c>
      <c r="P15" s="653">
        <f t="shared" si="1"/>
        <v>0</v>
      </c>
      <c r="Q15" s="653">
        <f t="shared" si="2"/>
        <v>0</v>
      </c>
      <c r="R15" s="653">
        <f t="shared" si="3"/>
        <v>0</v>
      </c>
      <c r="S15" s="653">
        <f t="shared" si="4"/>
        <v>0</v>
      </c>
      <c r="T15" s="653">
        <f t="shared" si="5"/>
        <v>0</v>
      </c>
      <c r="U15" s="653">
        <f t="shared" si="6"/>
        <v>0</v>
      </c>
      <c r="V15" s="653">
        <f t="shared" si="7"/>
        <v>0</v>
      </c>
      <c r="W15" s="658">
        <f t="shared" si="8"/>
        <v>0</v>
      </c>
      <c r="X15" s="39"/>
      <c r="Y15" s="39"/>
      <c r="Z15" s="39"/>
    </row>
    <row r="16" spans="1:26" s="153" customFormat="1" ht="13.5" customHeight="1" x14ac:dyDescent="0.35">
      <c r="A16" s="147"/>
      <c r="B16" s="175" t="s">
        <v>95</v>
      </c>
      <c r="C16" s="164"/>
      <c r="D16" s="164"/>
      <c r="E16" s="165"/>
      <c r="F16" s="162" t="s">
        <v>96</v>
      </c>
      <c r="G16" s="494"/>
      <c r="H16" s="498">
        <v>0</v>
      </c>
      <c r="I16" s="522" t="s">
        <v>97</v>
      </c>
      <c r="K16" s="39"/>
      <c r="L16" s="39"/>
      <c r="M16" s="39"/>
      <c r="N16" s="655"/>
      <c r="O16" s="653">
        <f t="shared" si="0"/>
        <v>0</v>
      </c>
      <c r="P16" s="653">
        <f t="shared" si="1"/>
        <v>0</v>
      </c>
      <c r="Q16" s="653">
        <f t="shared" si="2"/>
        <v>0</v>
      </c>
      <c r="R16" s="653">
        <f t="shared" si="3"/>
        <v>0</v>
      </c>
      <c r="S16" s="653">
        <f t="shared" si="4"/>
        <v>0</v>
      </c>
      <c r="T16" s="653">
        <f t="shared" si="5"/>
        <v>0</v>
      </c>
      <c r="U16" s="653">
        <f t="shared" si="6"/>
        <v>0</v>
      </c>
      <c r="V16" s="653">
        <f t="shared" si="7"/>
        <v>0</v>
      </c>
      <c r="W16" s="658">
        <f t="shared" si="8"/>
        <v>0</v>
      </c>
      <c r="X16" s="39"/>
      <c r="Y16" s="39"/>
      <c r="Z16" s="39"/>
    </row>
    <row r="17" spans="1:26" s="153" customFormat="1" ht="13.5" customHeight="1" x14ac:dyDescent="0.35">
      <c r="A17" s="147"/>
      <c r="B17" s="175" t="s">
        <v>98</v>
      </c>
      <c r="C17" s="164"/>
      <c r="D17" s="164"/>
      <c r="E17" s="165"/>
      <c r="F17" s="162" t="s">
        <v>99</v>
      </c>
      <c r="G17" s="494"/>
      <c r="H17" s="498">
        <v>0</v>
      </c>
      <c r="I17" s="522" t="s">
        <v>100</v>
      </c>
      <c r="K17" s="39"/>
      <c r="L17" s="39"/>
      <c r="M17" s="39"/>
      <c r="N17" s="655"/>
      <c r="O17" s="653">
        <f t="shared" si="0"/>
        <v>0</v>
      </c>
      <c r="P17" s="653">
        <f t="shared" si="1"/>
        <v>0</v>
      </c>
      <c r="Q17" s="653">
        <f t="shared" si="2"/>
        <v>0</v>
      </c>
      <c r="R17" s="653">
        <f t="shared" si="3"/>
        <v>0</v>
      </c>
      <c r="S17" s="653">
        <f t="shared" si="4"/>
        <v>0</v>
      </c>
      <c r="T17" s="653">
        <f t="shared" si="5"/>
        <v>0</v>
      </c>
      <c r="U17" s="653">
        <f t="shared" si="6"/>
        <v>0</v>
      </c>
      <c r="V17" s="653">
        <f t="shared" si="7"/>
        <v>0</v>
      </c>
      <c r="W17" s="658">
        <f t="shared" si="8"/>
        <v>0</v>
      </c>
      <c r="X17" s="39"/>
      <c r="Y17" s="39"/>
      <c r="Z17" s="39"/>
    </row>
    <row r="18" spans="1:26" s="153" customFormat="1" ht="13.5" customHeight="1" x14ac:dyDescent="0.35">
      <c r="A18" s="147"/>
      <c r="B18" s="175" t="s">
        <v>101</v>
      </c>
      <c r="C18" s="164"/>
      <c r="D18" s="164"/>
      <c r="E18" s="165"/>
      <c r="F18" s="162" t="s">
        <v>102</v>
      </c>
      <c r="G18" s="494"/>
      <c r="H18" s="498">
        <v>0.2</v>
      </c>
      <c r="I18" s="522" t="s">
        <v>103</v>
      </c>
      <c r="K18" s="39"/>
      <c r="L18" s="39"/>
      <c r="M18" s="39"/>
      <c r="N18" s="655"/>
      <c r="O18" s="653">
        <f t="shared" si="0"/>
        <v>0</v>
      </c>
      <c r="P18" s="653">
        <f t="shared" si="1"/>
        <v>0</v>
      </c>
      <c r="Q18" s="653">
        <f t="shared" si="2"/>
        <v>0</v>
      </c>
      <c r="R18" s="653">
        <f t="shared" si="3"/>
        <v>0</v>
      </c>
      <c r="S18" s="653">
        <f t="shared" si="4"/>
        <v>0</v>
      </c>
      <c r="T18" s="653">
        <f t="shared" si="5"/>
        <v>0</v>
      </c>
      <c r="U18" s="653">
        <f t="shared" si="6"/>
        <v>0</v>
      </c>
      <c r="V18" s="653">
        <f t="shared" si="7"/>
        <v>0</v>
      </c>
      <c r="W18" s="658">
        <f t="shared" si="8"/>
        <v>0</v>
      </c>
      <c r="X18" s="39"/>
      <c r="Y18" s="39"/>
      <c r="Z18" s="39"/>
    </row>
    <row r="19" spans="1:26" s="153" customFormat="1" ht="13.5" customHeight="1" x14ac:dyDescent="0.35">
      <c r="A19" s="147"/>
      <c r="B19" s="175" t="s">
        <v>104</v>
      </c>
      <c r="C19" s="164"/>
      <c r="D19" s="164"/>
      <c r="E19" s="165"/>
      <c r="F19" s="162" t="s">
        <v>105</v>
      </c>
      <c r="G19" s="494"/>
      <c r="H19" s="498">
        <v>0.5</v>
      </c>
      <c r="I19" s="522" t="s">
        <v>106</v>
      </c>
      <c r="K19" s="39"/>
      <c r="L19" s="39"/>
      <c r="M19" s="39"/>
      <c r="N19" s="655"/>
      <c r="O19" s="653">
        <f t="shared" si="0"/>
        <v>0</v>
      </c>
      <c r="P19" s="653">
        <f t="shared" si="1"/>
        <v>0</v>
      </c>
      <c r="Q19" s="653">
        <f t="shared" si="2"/>
        <v>0</v>
      </c>
      <c r="R19" s="653">
        <f t="shared" si="3"/>
        <v>0</v>
      </c>
      <c r="S19" s="653">
        <f t="shared" si="4"/>
        <v>0</v>
      </c>
      <c r="T19" s="653">
        <f t="shared" si="5"/>
        <v>0</v>
      </c>
      <c r="U19" s="653">
        <f t="shared" si="6"/>
        <v>0</v>
      </c>
      <c r="V19" s="653">
        <f t="shared" si="7"/>
        <v>0</v>
      </c>
      <c r="W19" s="658">
        <f t="shared" si="8"/>
        <v>0</v>
      </c>
      <c r="X19" s="39"/>
      <c r="Y19" s="39"/>
      <c r="Z19" s="39"/>
    </row>
    <row r="20" spans="1:26" s="153" customFormat="1" ht="13.5" customHeight="1" x14ac:dyDescent="0.35">
      <c r="A20" s="147"/>
      <c r="B20" s="175" t="s">
        <v>107</v>
      </c>
      <c r="C20" s="164"/>
      <c r="D20" s="164"/>
      <c r="E20" s="165"/>
      <c r="F20" s="162" t="s">
        <v>108</v>
      </c>
      <c r="G20" s="494"/>
      <c r="H20" s="498">
        <v>1</v>
      </c>
      <c r="I20" s="522" t="s">
        <v>109</v>
      </c>
      <c r="K20" s="39"/>
      <c r="L20" s="39"/>
      <c r="M20" s="39"/>
      <c r="N20" s="655"/>
      <c r="O20" s="653">
        <f t="shared" si="0"/>
        <v>0</v>
      </c>
      <c r="P20" s="653">
        <f t="shared" si="1"/>
        <v>0</v>
      </c>
      <c r="Q20" s="653">
        <f t="shared" si="2"/>
        <v>0</v>
      </c>
      <c r="R20" s="653">
        <f t="shared" si="3"/>
        <v>0</v>
      </c>
      <c r="S20" s="653">
        <f t="shared" si="4"/>
        <v>0</v>
      </c>
      <c r="T20" s="653">
        <f t="shared" si="5"/>
        <v>0</v>
      </c>
      <c r="U20" s="653">
        <f t="shared" si="6"/>
        <v>0</v>
      </c>
      <c r="V20" s="653">
        <f t="shared" si="7"/>
        <v>0</v>
      </c>
      <c r="W20" s="658">
        <f t="shared" si="8"/>
        <v>0</v>
      </c>
      <c r="X20" s="39"/>
      <c r="Y20" s="39"/>
      <c r="Z20" s="39"/>
    </row>
    <row r="21" spans="1:26" s="153" customFormat="1" ht="13.5" customHeight="1" x14ac:dyDescent="0.35">
      <c r="A21" s="147"/>
      <c r="B21" s="175" t="s">
        <v>110</v>
      </c>
      <c r="C21" s="164"/>
      <c r="D21" s="164"/>
      <c r="E21" s="165"/>
      <c r="F21" s="162" t="s">
        <v>111</v>
      </c>
      <c r="G21" s="494"/>
      <c r="H21" s="498">
        <v>1.5</v>
      </c>
      <c r="I21" s="522" t="s">
        <v>112</v>
      </c>
      <c r="K21" s="39"/>
      <c r="L21" s="39"/>
      <c r="M21" s="39"/>
      <c r="N21" s="655"/>
      <c r="O21" s="653">
        <f t="shared" si="0"/>
        <v>0</v>
      </c>
      <c r="P21" s="653">
        <f t="shared" si="1"/>
        <v>0</v>
      </c>
      <c r="Q21" s="653">
        <f t="shared" si="2"/>
        <v>0</v>
      </c>
      <c r="R21" s="653">
        <f t="shared" si="3"/>
        <v>0</v>
      </c>
      <c r="S21" s="653">
        <f t="shared" si="4"/>
        <v>0</v>
      </c>
      <c r="T21" s="653">
        <f t="shared" si="5"/>
        <v>0</v>
      </c>
      <c r="U21" s="653">
        <f t="shared" si="6"/>
        <v>0</v>
      </c>
      <c r="V21" s="653">
        <f t="shared" si="7"/>
        <v>0</v>
      </c>
      <c r="W21" s="658">
        <f t="shared" si="8"/>
        <v>0</v>
      </c>
      <c r="X21" s="39"/>
      <c r="Y21" s="39"/>
      <c r="Z21" s="39"/>
    </row>
    <row r="22" spans="1:26" s="153" customFormat="1" ht="13.5" customHeight="1" x14ac:dyDescent="0.35">
      <c r="A22" s="147"/>
      <c r="B22" s="175" t="s">
        <v>113</v>
      </c>
      <c r="C22" s="164"/>
      <c r="D22" s="164"/>
      <c r="E22" s="165"/>
      <c r="F22" s="162" t="s">
        <v>114</v>
      </c>
      <c r="G22" s="494"/>
      <c r="H22" s="498">
        <v>0</v>
      </c>
      <c r="I22" s="522" t="s">
        <v>115</v>
      </c>
      <c r="K22" s="39"/>
      <c r="L22" s="39"/>
      <c r="M22" s="39"/>
      <c r="N22" s="655"/>
      <c r="O22" s="653">
        <f t="shared" si="0"/>
        <v>0</v>
      </c>
      <c r="P22" s="653">
        <f t="shared" si="1"/>
        <v>0</v>
      </c>
      <c r="Q22" s="653">
        <f t="shared" si="2"/>
        <v>0</v>
      </c>
      <c r="R22" s="653">
        <f t="shared" si="3"/>
        <v>0</v>
      </c>
      <c r="S22" s="653">
        <f t="shared" si="4"/>
        <v>0</v>
      </c>
      <c r="T22" s="653">
        <f t="shared" si="5"/>
        <v>0</v>
      </c>
      <c r="U22" s="653">
        <f t="shared" si="6"/>
        <v>0</v>
      </c>
      <c r="V22" s="653">
        <f t="shared" si="7"/>
        <v>0</v>
      </c>
      <c r="W22" s="658">
        <f t="shared" si="8"/>
        <v>0</v>
      </c>
      <c r="X22" s="39"/>
      <c r="Y22" s="39"/>
      <c r="Z22" s="39"/>
    </row>
    <row r="23" spans="1:26" s="153" customFormat="1" ht="13.5" customHeight="1" x14ac:dyDescent="0.35">
      <c r="A23" s="147"/>
      <c r="B23" s="175" t="s">
        <v>116</v>
      </c>
      <c r="C23" s="164"/>
      <c r="D23" s="164"/>
      <c r="E23" s="165"/>
      <c r="F23" s="162" t="s">
        <v>117</v>
      </c>
      <c r="G23" s="494"/>
      <c r="H23" s="498">
        <v>0.2</v>
      </c>
      <c r="I23" s="522" t="s">
        <v>118</v>
      </c>
      <c r="K23" s="39"/>
      <c r="L23" s="39"/>
      <c r="M23" s="39"/>
      <c r="N23" s="655"/>
      <c r="O23" s="653">
        <f t="shared" si="0"/>
        <v>0</v>
      </c>
      <c r="P23" s="653">
        <f t="shared" si="1"/>
        <v>0</v>
      </c>
      <c r="Q23" s="653">
        <f t="shared" si="2"/>
        <v>0</v>
      </c>
      <c r="R23" s="653">
        <f t="shared" si="3"/>
        <v>0</v>
      </c>
      <c r="S23" s="653">
        <f t="shared" si="4"/>
        <v>0</v>
      </c>
      <c r="T23" s="653">
        <f t="shared" si="5"/>
        <v>0</v>
      </c>
      <c r="U23" s="653">
        <f t="shared" si="6"/>
        <v>0</v>
      </c>
      <c r="V23" s="653">
        <f t="shared" si="7"/>
        <v>0</v>
      </c>
      <c r="W23" s="658">
        <f t="shared" si="8"/>
        <v>0</v>
      </c>
      <c r="X23" s="39"/>
      <c r="Y23" s="39"/>
      <c r="Z23" s="39"/>
    </row>
    <row r="24" spans="1:26" s="153" customFormat="1" ht="13.5" customHeight="1" x14ac:dyDescent="0.35">
      <c r="A24" s="147"/>
      <c r="B24" s="175" t="s">
        <v>119</v>
      </c>
      <c r="C24" s="164"/>
      <c r="D24" s="164"/>
      <c r="E24" s="165"/>
      <c r="F24" s="162" t="s">
        <v>120</v>
      </c>
      <c r="G24" s="494"/>
      <c r="H24" s="498">
        <v>0.5</v>
      </c>
      <c r="I24" s="522" t="s">
        <v>121</v>
      </c>
      <c r="K24" s="39"/>
      <c r="L24" s="39"/>
      <c r="M24" s="39"/>
      <c r="N24" s="655"/>
      <c r="O24" s="653">
        <f t="shared" si="0"/>
        <v>0</v>
      </c>
      <c r="P24" s="653">
        <f t="shared" si="1"/>
        <v>0</v>
      </c>
      <c r="Q24" s="653">
        <f t="shared" si="2"/>
        <v>0</v>
      </c>
      <c r="R24" s="653">
        <f t="shared" si="3"/>
        <v>0</v>
      </c>
      <c r="S24" s="653">
        <f t="shared" si="4"/>
        <v>0</v>
      </c>
      <c r="T24" s="653">
        <f t="shared" si="5"/>
        <v>0</v>
      </c>
      <c r="U24" s="653">
        <f t="shared" si="6"/>
        <v>0</v>
      </c>
      <c r="V24" s="653">
        <f t="shared" si="7"/>
        <v>0</v>
      </c>
      <c r="W24" s="658">
        <f t="shared" si="8"/>
        <v>0</v>
      </c>
      <c r="X24" s="39"/>
      <c r="Y24" s="39"/>
      <c r="Z24" s="39"/>
    </row>
    <row r="25" spans="1:26" s="153" customFormat="1" ht="13.5" customHeight="1" x14ac:dyDescent="0.35">
      <c r="A25" s="147"/>
      <c r="B25" s="175" t="s">
        <v>122</v>
      </c>
      <c r="C25" s="164"/>
      <c r="D25" s="164"/>
      <c r="E25" s="165"/>
      <c r="F25" s="162" t="s">
        <v>123</v>
      </c>
      <c r="G25" s="494"/>
      <c r="H25" s="498">
        <v>1</v>
      </c>
      <c r="I25" s="522" t="s">
        <v>124</v>
      </c>
      <c r="K25" s="39"/>
      <c r="L25" s="39"/>
      <c r="M25" s="39"/>
      <c r="N25" s="655"/>
      <c r="O25" s="653">
        <f t="shared" si="0"/>
        <v>0</v>
      </c>
      <c r="P25" s="653">
        <f t="shared" si="1"/>
        <v>0</v>
      </c>
      <c r="Q25" s="653">
        <f t="shared" si="2"/>
        <v>0</v>
      </c>
      <c r="R25" s="653">
        <f t="shared" si="3"/>
        <v>0</v>
      </c>
      <c r="S25" s="653">
        <f t="shared" si="4"/>
        <v>0</v>
      </c>
      <c r="T25" s="653">
        <f t="shared" si="5"/>
        <v>0</v>
      </c>
      <c r="U25" s="653">
        <f t="shared" si="6"/>
        <v>0</v>
      </c>
      <c r="V25" s="653">
        <f t="shared" si="7"/>
        <v>0</v>
      </c>
      <c r="W25" s="658">
        <f t="shared" si="8"/>
        <v>0</v>
      </c>
      <c r="X25" s="39"/>
      <c r="Y25" s="39"/>
      <c r="Z25" s="39"/>
    </row>
    <row r="26" spans="1:26" s="153" customFormat="1" ht="13.5" customHeight="1" x14ac:dyDescent="0.35">
      <c r="A26" s="147"/>
      <c r="B26" s="175" t="s">
        <v>125</v>
      </c>
      <c r="C26" s="164"/>
      <c r="D26" s="164"/>
      <c r="E26" s="165"/>
      <c r="F26" s="162" t="s">
        <v>126</v>
      </c>
      <c r="G26" s="494"/>
      <c r="H26" s="498">
        <v>1.5</v>
      </c>
      <c r="I26" s="522" t="s">
        <v>127</v>
      </c>
      <c r="K26" s="39"/>
      <c r="L26" s="39"/>
      <c r="M26" s="39"/>
      <c r="N26" s="655"/>
      <c r="O26" s="653">
        <f t="shared" si="0"/>
        <v>0</v>
      </c>
      <c r="P26" s="653">
        <f t="shared" si="1"/>
        <v>0</v>
      </c>
      <c r="Q26" s="653">
        <f t="shared" si="2"/>
        <v>0</v>
      </c>
      <c r="R26" s="653">
        <f t="shared" si="3"/>
        <v>0</v>
      </c>
      <c r="S26" s="653">
        <f t="shared" si="4"/>
        <v>0</v>
      </c>
      <c r="T26" s="653">
        <f t="shared" si="5"/>
        <v>0</v>
      </c>
      <c r="U26" s="653">
        <f t="shared" si="6"/>
        <v>0</v>
      </c>
      <c r="V26" s="653">
        <f t="shared" si="7"/>
        <v>0</v>
      </c>
      <c r="W26" s="658">
        <f t="shared" si="8"/>
        <v>0</v>
      </c>
      <c r="X26" s="39"/>
      <c r="Y26" s="39"/>
      <c r="Z26" s="39"/>
    </row>
    <row r="27" spans="1:26" s="39" customFormat="1" x14ac:dyDescent="0.35">
      <c r="A27" s="173"/>
      <c r="B27" s="170" t="s">
        <v>128</v>
      </c>
      <c r="C27" s="171"/>
      <c r="D27" s="171"/>
      <c r="E27" s="172"/>
      <c r="F27" s="162" t="s">
        <v>129</v>
      </c>
      <c r="G27" s="494"/>
      <c r="H27" s="498">
        <v>0</v>
      </c>
      <c r="I27" s="522" t="s">
        <v>130</v>
      </c>
      <c r="N27" s="655"/>
      <c r="O27" s="653">
        <f t="shared" si="0"/>
        <v>0</v>
      </c>
      <c r="P27" s="653">
        <f t="shared" si="1"/>
        <v>0</v>
      </c>
      <c r="Q27" s="653">
        <f t="shared" si="2"/>
        <v>0</v>
      </c>
      <c r="R27" s="653">
        <f t="shared" si="3"/>
        <v>0</v>
      </c>
      <c r="S27" s="653">
        <f t="shared" si="4"/>
        <v>0</v>
      </c>
      <c r="T27" s="653">
        <f t="shared" si="5"/>
        <v>0</v>
      </c>
      <c r="U27" s="653">
        <f t="shared" si="6"/>
        <v>0</v>
      </c>
      <c r="V27" s="653">
        <f t="shared" si="7"/>
        <v>0</v>
      </c>
      <c r="W27" s="658">
        <f t="shared" si="8"/>
        <v>0</v>
      </c>
    </row>
    <row r="28" spans="1:26" s="153" customFormat="1" x14ac:dyDescent="0.35">
      <c r="A28" s="147"/>
      <c r="B28" s="163" t="s">
        <v>131</v>
      </c>
      <c r="C28" s="164"/>
      <c r="D28" s="164"/>
      <c r="E28" s="165"/>
      <c r="F28" s="162" t="s">
        <v>132</v>
      </c>
      <c r="G28" s="494"/>
      <c r="H28" s="498">
        <v>0</v>
      </c>
      <c r="I28" s="522" t="s">
        <v>133</v>
      </c>
      <c r="K28" s="39"/>
      <c r="L28" s="39"/>
      <c r="M28" s="39"/>
      <c r="N28" s="655"/>
      <c r="O28" s="653">
        <f t="shared" si="0"/>
        <v>0</v>
      </c>
      <c r="P28" s="653">
        <f t="shared" si="1"/>
        <v>0</v>
      </c>
      <c r="Q28" s="653">
        <f t="shared" si="2"/>
        <v>0</v>
      </c>
      <c r="R28" s="653">
        <f t="shared" si="3"/>
        <v>0</v>
      </c>
      <c r="S28" s="653">
        <f t="shared" si="4"/>
        <v>0</v>
      </c>
      <c r="T28" s="653">
        <f t="shared" si="5"/>
        <v>0</v>
      </c>
      <c r="U28" s="653">
        <f t="shared" si="6"/>
        <v>0</v>
      </c>
      <c r="V28" s="653">
        <f t="shared" si="7"/>
        <v>0</v>
      </c>
      <c r="W28" s="658">
        <f t="shared" si="8"/>
        <v>0</v>
      </c>
      <c r="X28" s="39"/>
      <c r="Y28" s="39"/>
      <c r="Z28" s="39"/>
    </row>
    <row r="29" spans="1:26" s="39" customFormat="1" x14ac:dyDescent="0.35">
      <c r="A29" s="173"/>
      <c r="B29" s="160" t="s">
        <v>134</v>
      </c>
      <c r="C29" s="161"/>
      <c r="D29" s="161"/>
      <c r="E29" s="154"/>
      <c r="F29" s="43" t="s">
        <v>135</v>
      </c>
      <c r="G29" s="494"/>
      <c r="H29" s="498">
        <v>0</v>
      </c>
      <c r="I29" s="522" t="s">
        <v>136</v>
      </c>
      <c r="N29" s="655"/>
      <c r="O29" s="653">
        <f t="shared" si="0"/>
        <v>0</v>
      </c>
      <c r="P29" s="653">
        <f t="shared" si="1"/>
        <v>0</v>
      </c>
      <c r="Q29" s="653">
        <f t="shared" si="2"/>
        <v>0</v>
      </c>
      <c r="R29" s="653">
        <f t="shared" si="3"/>
        <v>0</v>
      </c>
      <c r="S29" s="653">
        <f t="shared" si="4"/>
        <v>0</v>
      </c>
      <c r="T29" s="653">
        <f t="shared" si="5"/>
        <v>0</v>
      </c>
      <c r="U29" s="653">
        <f t="shared" si="6"/>
        <v>0</v>
      </c>
      <c r="V29" s="653">
        <f t="shared" si="7"/>
        <v>0</v>
      </c>
      <c r="W29" s="658">
        <f t="shared" si="8"/>
        <v>0</v>
      </c>
    </row>
    <row r="30" spans="1:26" s="39" customFormat="1" ht="15.75" customHeight="1" x14ac:dyDescent="0.35">
      <c r="A30" s="173"/>
      <c r="B30" s="177" t="s">
        <v>137</v>
      </c>
      <c r="C30" s="168"/>
      <c r="D30" s="168"/>
      <c r="E30" s="169"/>
      <c r="F30" s="725" t="s">
        <v>138</v>
      </c>
      <c r="G30" s="727"/>
      <c r="H30" s="722">
        <v>0.2</v>
      </c>
      <c r="I30" s="724" t="s">
        <v>139</v>
      </c>
      <c r="N30" s="655"/>
      <c r="O30" s="718">
        <f t="shared" ref="O30:W30" si="9">IF($H$30=O3,$G$30,0)</f>
        <v>0</v>
      </c>
      <c r="P30" s="718">
        <f t="shared" si="9"/>
        <v>0</v>
      </c>
      <c r="Q30" s="718">
        <f t="shared" si="9"/>
        <v>0</v>
      </c>
      <c r="R30" s="718">
        <f t="shared" si="9"/>
        <v>0</v>
      </c>
      <c r="S30" s="718">
        <f t="shared" si="9"/>
        <v>0</v>
      </c>
      <c r="T30" s="718">
        <f t="shared" si="9"/>
        <v>0</v>
      </c>
      <c r="U30" s="718">
        <f t="shared" si="9"/>
        <v>0</v>
      </c>
      <c r="V30" s="718">
        <f t="shared" si="9"/>
        <v>0</v>
      </c>
      <c r="W30" s="719">
        <f t="shared" si="9"/>
        <v>0</v>
      </c>
    </row>
    <row r="31" spans="1:26" s="39" customFormat="1" ht="13.5" customHeight="1" x14ac:dyDescent="0.35">
      <c r="A31" s="173"/>
      <c r="B31" s="178" t="s">
        <v>140</v>
      </c>
      <c r="C31" s="171"/>
      <c r="D31" s="171"/>
      <c r="E31" s="172"/>
      <c r="F31" s="726"/>
      <c r="G31" s="727"/>
      <c r="H31" s="723"/>
      <c r="I31" s="724"/>
      <c r="N31" s="655"/>
      <c r="O31" s="718"/>
      <c r="P31" s="718"/>
      <c r="Q31" s="718"/>
      <c r="R31" s="718"/>
      <c r="S31" s="718"/>
      <c r="T31" s="718"/>
      <c r="U31" s="718"/>
      <c r="V31" s="718"/>
      <c r="W31" s="719"/>
    </row>
    <row r="32" spans="1:26" s="153" customFormat="1" ht="25.5" customHeight="1" x14ac:dyDescent="0.35">
      <c r="A32" s="147"/>
      <c r="B32" s="720" t="s">
        <v>141</v>
      </c>
      <c r="C32" s="721"/>
      <c r="D32" s="721"/>
      <c r="E32" s="721"/>
      <c r="F32" s="166" t="s">
        <v>142</v>
      </c>
      <c r="G32" s="490"/>
      <c r="H32" s="498">
        <v>0.2</v>
      </c>
      <c r="I32" s="522" t="s">
        <v>143</v>
      </c>
      <c r="K32" s="39"/>
      <c r="L32" s="39"/>
      <c r="M32" s="39"/>
      <c r="N32" s="655"/>
      <c r="O32" s="653">
        <f t="shared" si="0"/>
        <v>0</v>
      </c>
      <c r="P32" s="653">
        <f>IF($P$3=H32,G32,0)</f>
        <v>0</v>
      </c>
      <c r="Q32" s="653">
        <f t="shared" si="2"/>
        <v>0</v>
      </c>
      <c r="R32" s="653">
        <f t="shared" si="3"/>
        <v>0</v>
      </c>
      <c r="S32" s="653">
        <f t="shared" si="4"/>
        <v>0</v>
      </c>
      <c r="T32" s="653">
        <f t="shared" si="5"/>
        <v>0</v>
      </c>
      <c r="U32" s="653">
        <f t="shared" si="6"/>
        <v>0</v>
      </c>
      <c r="V32" s="653">
        <f t="shared" si="7"/>
        <v>0</v>
      </c>
      <c r="W32" s="658">
        <f t="shared" si="8"/>
        <v>0</v>
      </c>
      <c r="X32" s="39"/>
      <c r="Y32" s="39"/>
      <c r="Z32" s="39"/>
    </row>
    <row r="33" spans="1:26" s="153" customFormat="1" x14ac:dyDescent="0.35">
      <c r="A33" s="147"/>
      <c r="B33" s="163" t="s">
        <v>144</v>
      </c>
      <c r="C33" s="164"/>
      <c r="D33" s="164"/>
      <c r="E33" s="165"/>
      <c r="F33" s="166" t="s">
        <v>145</v>
      </c>
      <c r="G33" s="490"/>
      <c r="H33" s="498">
        <v>0.2</v>
      </c>
      <c r="I33" s="522" t="s">
        <v>146</v>
      </c>
      <c r="K33" s="39"/>
      <c r="L33" s="39"/>
      <c r="M33" s="39"/>
      <c r="N33" s="655"/>
      <c r="O33" s="653">
        <f t="shared" si="0"/>
        <v>0</v>
      </c>
      <c r="P33" s="653">
        <f t="shared" si="1"/>
        <v>0</v>
      </c>
      <c r="Q33" s="653">
        <f t="shared" si="2"/>
        <v>0</v>
      </c>
      <c r="R33" s="653">
        <f t="shared" si="3"/>
        <v>0</v>
      </c>
      <c r="S33" s="653">
        <f t="shared" si="4"/>
        <v>0</v>
      </c>
      <c r="T33" s="653">
        <f t="shared" si="5"/>
        <v>0</v>
      </c>
      <c r="U33" s="653">
        <f t="shared" si="6"/>
        <v>0</v>
      </c>
      <c r="V33" s="653">
        <f t="shared" si="7"/>
        <v>0</v>
      </c>
      <c r="W33" s="658">
        <f t="shared" si="8"/>
        <v>0</v>
      </c>
      <c r="X33" s="39"/>
      <c r="Y33" s="39"/>
      <c r="Z33" s="39"/>
    </row>
    <row r="34" spans="1:26" s="153" customFormat="1" x14ac:dyDescent="0.35">
      <c r="A34" s="147"/>
      <c r="B34" s="160" t="s">
        <v>147</v>
      </c>
      <c r="C34" s="161"/>
      <c r="D34" s="161"/>
      <c r="E34" s="154"/>
      <c r="F34" s="31" t="s">
        <v>148</v>
      </c>
      <c r="G34" s="490"/>
      <c r="H34" s="498">
        <v>0.5</v>
      </c>
      <c r="I34" s="522" t="s">
        <v>149</v>
      </c>
      <c r="K34" s="39"/>
      <c r="L34" s="39"/>
      <c r="M34" s="39"/>
      <c r="N34" s="655"/>
      <c r="O34" s="653">
        <f t="shared" si="0"/>
        <v>0</v>
      </c>
      <c r="P34" s="653">
        <f t="shared" si="1"/>
        <v>0</v>
      </c>
      <c r="Q34" s="653">
        <f t="shared" si="2"/>
        <v>0</v>
      </c>
      <c r="R34" s="653">
        <f t="shared" si="3"/>
        <v>0</v>
      </c>
      <c r="S34" s="653">
        <f t="shared" si="4"/>
        <v>0</v>
      </c>
      <c r="T34" s="653">
        <f t="shared" si="5"/>
        <v>0</v>
      </c>
      <c r="U34" s="653">
        <f t="shared" si="6"/>
        <v>0</v>
      </c>
      <c r="V34" s="653">
        <f t="shared" si="7"/>
        <v>0</v>
      </c>
      <c r="W34" s="658">
        <f t="shared" si="8"/>
        <v>0</v>
      </c>
      <c r="X34" s="39"/>
      <c r="Y34" s="39"/>
      <c r="Z34" s="39"/>
    </row>
    <row r="35" spans="1:26" s="153" customFormat="1" x14ac:dyDescent="0.35">
      <c r="A35" s="147"/>
      <c r="B35" s="167" t="s">
        <v>150</v>
      </c>
      <c r="C35" s="168"/>
      <c r="D35" s="168"/>
      <c r="E35" s="169"/>
      <c r="F35" s="728" t="s">
        <v>151</v>
      </c>
      <c r="G35" s="727"/>
      <c r="H35" s="722">
        <v>0.2</v>
      </c>
      <c r="I35" s="724" t="s">
        <v>152</v>
      </c>
      <c r="K35" s="39"/>
      <c r="L35" s="39"/>
      <c r="M35" s="39"/>
      <c r="N35" s="655"/>
      <c r="O35" s="716">
        <f t="shared" ref="O35:W35" si="10">IF($H$35=O3,$G$35,0)</f>
        <v>0</v>
      </c>
      <c r="P35" s="716">
        <f t="shared" si="10"/>
        <v>0</v>
      </c>
      <c r="Q35" s="716">
        <f t="shared" si="10"/>
        <v>0</v>
      </c>
      <c r="R35" s="716">
        <f t="shared" si="10"/>
        <v>0</v>
      </c>
      <c r="S35" s="716">
        <f t="shared" si="10"/>
        <v>0</v>
      </c>
      <c r="T35" s="716">
        <f t="shared" si="10"/>
        <v>0</v>
      </c>
      <c r="U35" s="716">
        <f t="shared" si="10"/>
        <v>0</v>
      </c>
      <c r="V35" s="716">
        <f t="shared" si="10"/>
        <v>0</v>
      </c>
      <c r="W35" s="717">
        <f t="shared" si="10"/>
        <v>0</v>
      </c>
      <c r="X35" s="39"/>
      <c r="Y35" s="39"/>
      <c r="Z35" s="39"/>
    </row>
    <row r="36" spans="1:26" s="153" customFormat="1" x14ac:dyDescent="0.35">
      <c r="A36" s="147"/>
      <c r="B36" s="170" t="s">
        <v>153</v>
      </c>
      <c r="C36" s="171"/>
      <c r="D36" s="171"/>
      <c r="E36" s="172"/>
      <c r="F36" s="729"/>
      <c r="G36" s="727"/>
      <c r="H36" s="723"/>
      <c r="I36" s="724"/>
      <c r="K36" s="39"/>
      <c r="L36" s="39"/>
      <c r="M36" s="39"/>
      <c r="N36" s="655"/>
      <c r="O36" s="716"/>
      <c r="P36" s="716"/>
      <c r="Q36" s="716"/>
      <c r="R36" s="716"/>
      <c r="S36" s="716"/>
      <c r="T36" s="716"/>
      <c r="U36" s="716"/>
      <c r="V36" s="716"/>
      <c r="W36" s="717"/>
      <c r="X36" s="39"/>
      <c r="Y36" s="39"/>
      <c r="Z36" s="39"/>
    </row>
    <row r="37" spans="1:26" s="153" customFormat="1" ht="21" customHeight="1" x14ac:dyDescent="0.35">
      <c r="A37" s="147"/>
      <c r="B37" s="720" t="s">
        <v>154</v>
      </c>
      <c r="C37" s="721"/>
      <c r="D37" s="721"/>
      <c r="E37" s="721"/>
      <c r="F37" s="166" t="s">
        <v>155</v>
      </c>
      <c r="G37" s="490"/>
      <c r="H37" s="498">
        <v>0.5</v>
      </c>
      <c r="I37" s="522" t="s">
        <v>156</v>
      </c>
      <c r="K37" s="39"/>
      <c r="L37" s="39"/>
      <c r="M37" s="39"/>
      <c r="N37" s="655"/>
      <c r="O37" s="653">
        <f t="shared" si="0"/>
        <v>0</v>
      </c>
      <c r="P37" s="653">
        <f t="shared" si="1"/>
        <v>0</v>
      </c>
      <c r="Q37" s="653">
        <f t="shared" si="2"/>
        <v>0</v>
      </c>
      <c r="R37" s="653">
        <f t="shared" si="3"/>
        <v>0</v>
      </c>
      <c r="S37" s="653">
        <f t="shared" si="4"/>
        <v>0</v>
      </c>
      <c r="T37" s="653">
        <f t="shared" si="5"/>
        <v>0</v>
      </c>
      <c r="U37" s="653">
        <f t="shared" si="6"/>
        <v>0</v>
      </c>
      <c r="V37" s="653">
        <f t="shared" si="7"/>
        <v>0</v>
      </c>
      <c r="W37" s="658">
        <f t="shared" si="8"/>
        <v>0</v>
      </c>
      <c r="X37" s="39"/>
      <c r="Y37" s="39"/>
      <c r="Z37" s="39"/>
    </row>
    <row r="38" spans="1:26" s="153" customFormat="1" x14ac:dyDescent="0.35">
      <c r="A38" s="147"/>
      <c r="B38" s="170" t="s">
        <v>157</v>
      </c>
      <c r="C38" s="171"/>
      <c r="D38" s="171"/>
      <c r="E38" s="172"/>
      <c r="F38" s="166" t="s">
        <v>158</v>
      </c>
      <c r="G38" s="490"/>
      <c r="H38" s="498">
        <v>0.2</v>
      </c>
      <c r="I38" s="522" t="s">
        <v>159</v>
      </c>
      <c r="K38" s="39"/>
      <c r="L38" s="39"/>
      <c r="M38" s="39"/>
      <c r="N38" s="655"/>
      <c r="O38" s="653">
        <f t="shared" si="0"/>
        <v>0</v>
      </c>
      <c r="P38" s="653">
        <f t="shared" si="1"/>
        <v>0</v>
      </c>
      <c r="Q38" s="653">
        <f t="shared" si="2"/>
        <v>0</v>
      </c>
      <c r="R38" s="653">
        <f t="shared" si="3"/>
        <v>0</v>
      </c>
      <c r="S38" s="653">
        <f t="shared" si="4"/>
        <v>0</v>
      </c>
      <c r="T38" s="653">
        <f t="shared" si="5"/>
        <v>0</v>
      </c>
      <c r="U38" s="653">
        <f t="shared" si="6"/>
        <v>0</v>
      </c>
      <c r="V38" s="653">
        <f t="shared" si="7"/>
        <v>0</v>
      </c>
      <c r="W38" s="658">
        <f t="shared" si="8"/>
        <v>0</v>
      </c>
      <c r="X38" s="39"/>
      <c r="Y38" s="39"/>
      <c r="Z38" s="39"/>
    </row>
    <row r="39" spans="1:26" s="153" customFormat="1" x14ac:dyDescent="0.35">
      <c r="A39" s="147"/>
      <c r="B39" s="170" t="s">
        <v>160</v>
      </c>
      <c r="C39" s="171"/>
      <c r="D39" s="171"/>
      <c r="E39" s="172"/>
      <c r="F39" s="166" t="s">
        <v>161</v>
      </c>
      <c r="G39" s="490"/>
      <c r="H39" s="498">
        <v>0.5</v>
      </c>
      <c r="I39" s="522" t="s">
        <v>162</v>
      </c>
      <c r="K39" s="39"/>
      <c r="L39" s="39"/>
      <c r="M39" s="39"/>
      <c r="N39" s="655"/>
      <c r="O39" s="653">
        <f t="shared" si="0"/>
        <v>0</v>
      </c>
      <c r="P39" s="653">
        <f t="shared" si="1"/>
        <v>0</v>
      </c>
      <c r="Q39" s="653">
        <f t="shared" si="2"/>
        <v>0</v>
      </c>
      <c r="R39" s="653">
        <f t="shared" si="3"/>
        <v>0</v>
      </c>
      <c r="S39" s="653">
        <f t="shared" si="4"/>
        <v>0</v>
      </c>
      <c r="T39" s="653">
        <f t="shared" si="5"/>
        <v>0</v>
      </c>
      <c r="U39" s="653">
        <f t="shared" si="6"/>
        <v>0</v>
      </c>
      <c r="V39" s="653">
        <f t="shared" si="7"/>
        <v>0</v>
      </c>
      <c r="W39" s="658">
        <f t="shared" si="8"/>
        <v>0</v>
      </c>
      <c r="X39" s="39"/>
      <c r="Y39" s="39"/>
      <c r="Z39" s="39"/>
    </row>
    <row r="40" spans="1:26" s="153" customFormat="1" x14ac:dyDescent="0.35">
      <c r="A40" s="147"/>
      <c r="B40" s="170" t="s">
        <v>163</v>
      </c>
      <c r="C40" s="171"/>
      <c r="D40" s="171"/>
      <c r="E40" s="172"/>
      <c r="F40" s="166" t="s">
        <v>164</v>
      </c>
      <c r="G40" s="490"/>
      <c r="H40" s="498">
        <v>1</v>
      </c>
      <c r="I40" s="522" t="s">
        <v>165</v>
      </c>
      <c r="K40" s="39"/>
      <c r="L40" s="39"/>
      <c r="M40" s="39"/>
      <c r="N40" s="655"/>
      <c r="O40" s="653">
        <f t="shared" si="0"/>
        <v>0</v>
      </c>
      <c r="P40" s="653">
        <f t="shared" si="1"/>
        <v>0</v>
      </c>
      <c r="Q40" s="653">
        <f t="shared" si="2"/>
        <v>0</v>
      </c>
      <c r="R40" s="653">
        <f t="shared" si="3"/>
        <v>0</v>
      </c>
      <c r="S40" s="653">
        <f t="shared" si="4"/>
        <v>0</v>
      </c>
      <c r="T40" s="653">
        <f t="shared" si="5"/>
        <v>0</v>
      </c>
      <c r="U40" s="653">
        <f t="shared" si="6"/>
        <v>0</v>
      </c>
      <c r="V40" s="653">
        <f t="shared" si="7"/>
        <v>0</v>
      </c>
      <c r="W40" s="658">
        <f t="shared" si="8"/>
        <v>0</v>
      </c>
      <c r="X40" s="39"/>
      <c r="Y40" s="39"/>
      <c r="Z40" s="39"/>
    </row>
    <row r="41" spans="1:26" s="153" customFormat="1" x14ac:dyDescent="0.35">
      <c r="A41" s="147"/>
      <c r="B41" s="170" t="s">
        <v>166</v>
      </c>
      <c r="C41" s="171"/>
      <c r="D41" s="171"/>
      <c r="E41" s="172"/>
      <c r="F41" s="166" t="s">
        <v>167</v>
      </c>
      <c r="G41" s="490"/>
      <c r="H41" s="498">
        <v>1.5</v>
      </c>
      <c r="I41" s="522" t="s">
        <v>168</v>
      </c>
      <c r="K41" s="39"/>
      <c r="L41" s="39"/>
      <c r="M41" s="39"/>
      <c r="N41" s="655"/>
      <c r="O41" s="653">
        <f t="shared" si="0"/>
        <v>0</v>
      </c>
      <c r="P41" s="653">
        <f t="shared" si="1"/>
        <v>0</v>
      </c>
      <c r="Q41" s="653">
        <f t="shared" si="2"/>
        <v>0</v>
      </c>
      <c r="R41" s="653">
        <f t="shared" si="3"/>
        <v>0</v>
      </c>
      <c r="S41" s="653">
        <f t="shared" si="4"/>
        <v>0</v>
      </c>
      <c r="T41" s="653">
        <f t="shared" si="5"/>
        <v>0</v>
      </c>
      <c r="U41" s="653">
        <f t="shared" si="6"/>
        <v>0</v>
      </c>
      <c r="V41" s="653">
        <f t="shared" si="7"/>
        <v>0</v>
      </c>
      <c r="W41" s="658">
        <f t="shared" si="8"/>
        <v>0</v>
      </c>
      <c r="X41" s="39"/>
      <c r="Y41" s="39"/>
      <c r="Z41" s="39"/>
    </row>
    <row r="42" spans="1:26" s="153" customFormat="1" x14ac:dyDescent="0.35">
      <c r="A42" s="147"/>
      <c r="B42" s="170" t="s">
        <v>169</v>
      </c>
      <c r="C42" s="171"/>
      <c r="D42" s="171"/>
      <c r="E42" s="172"/>
      <c r="F42" s="166" t="s">
        <v>170</v>
      </c>
      <c r="G42" s="490"/>
      <c r="H42" s="498">
        <v>0.35</v>
      </c>
      <c r="I42" s="522" t="s">
        <v>171</v>
      </c>
      <c r="K42" s="39"/>
      <c r="L42" s="39"/>
      <c r="M42" s="39"/>
      <c r="N42" s="655"/>
      <c r="O42" s="653">
        <f t="shared" si="0"/>
        <v>0</v>
      </c>
      <c r="P42" s="653">
        <f t="shared" si="1"/>
        <v>0</v>
      </c>
      <c r="Q42" s="653">
        <f t="shared" si="2"/>
        <v>0</v>
      </c>
      <c r="R42" s="653">
        <f t="shared" si="3"/>
        <v>0</v>
      </c>
      <c r="S42" s="653">
        <f t="shared" si="4"/>
        <v>0</v>
      </c>
      <c r="T42" s="653">
        <f t="shared" si="5"/>
        <v>0</v>
      </c>
      <c r="U42" s="653">
        <f t="shared" si="6"/>
        <v>0</v>
      </c>
      <c r="V42" s="653">
        <f t="shared" si="7"/>
        <v>0</v>
      </c>
      <c r="W42" s="658">
        <f t="shared" si="8"/>
        <v>0</v>
      </c>
      <c r="X42" s="39"/>
      <c r="Y42" s="39"/>
      <c r="Z42" s="39"/>
    </row>
    <row r="43" spans="1:26" s="39" customFormat="1" x14ac:dyDescent="0.35">
      <c r="A43" s="173"/>
      <c r="B43" s="170" t="s">
        <v>172</v>
      </c>
      <c r="C43" s="171"/>
      <c r="D43" s="171"/>
      <c r="E43" s="172"/>
      <c r="F43" s="166" t="s">
        <v>173</v>
      </c>
      <c r="G43" s="490"/>
      <c r="H43" s="498">
        <v>1</v>
      </c>
      <c r="I43" s="522" t="s">
        <v>174</v>
      </c>
      <c r="N43" s="655"/>
      <c r="O43" s="653">
        <f t="shared" si="0"/>
        <v>0</v>
      </c>
      <c r="P43" s="653">
        <f t="shared" si="1"/>
        <v>0</v>
      </c>
      <c r="Q43" s="653">
        <f t="shared" si="2"/>
        <v>0</v>
      </c>
      <c r="R43" s="653">
        <f t="shared" si="3"/>
        <v>0</v>
      </c>
      <c r="S43" s="653">
        <f t="shared" si="4"/>
        <v>0</v>
      </c>
      <c r="T43" s="653">
        <f t="shared" si="5"/>
        <v>0</v>
      </c>
      <c r="U43" s="653">
        <f t="shared" si="6"/>
        <v>0</v>
      </c>
      <c r="V43" s="653">
        <f t="shared" si="7"/>
        <v>0</v>
      </c>
      <c r="W43" s="658">
        <f t="shared" si="8"/>
        <v>0</v>
      </c>
    </row>
    <row r="44" spans="1:26" s="153" customFormat="1" x14ac:dyDescent="0.35">
      <c r="A44" s="147"/>
      <c r="B44" s="163" t="s">
        <v>175</v>
      </c>
      <c r="C44" s="164"/>
      <c r="D44" s="164"/>
      <c r="E44" s="165"/>
      <c r="F44" s="162" t="s">
        <v>176</v>
      </c>
      <c r="G44" s="495">
        <f>'Calendrier des placements'!E13</f>
        <v>0</v>
      </c>
      <c r="H44" s="499"/>
      <c r="I44" s="522" t="s">
        <v>177</v>
      </c>
      <c r="K44" s="39"/>
      <c r="L44" s="39"/>
      <c r="M44" s="39"/>
      <c r="N44" s="655"/>
      <c r="O44" s="653">
        <f t="shared" si="0"/>
        <v>0</v>
      </c>
      <c r="P44" s="653">
        <f t="shared" si="1"/>
        <v>0</v>
      </c>
      <c r="Q44" s="653">
        <f t="shared" si="2"/>
        <v>0</v>
      </c>
      <c r="R44" s="653">
        <f t="shared" si="3"/>
        <v>0</v>
      </c>
      <c r="S44" s="653">
        <f t="shared" si="4"/>
        <v>0</v>
      </c>
      <c r="T44" s="653">
        <f t="shared" si="5"/>
        <v>0</v>
      </c>
      <c r="U44" s="653">
        <f t="shared" si="6"/>
        <v>0</v>
      </c>
      <c r="V44" s="653">
        <f t="shared" si="7"/>
        <v>0</v>
      </c>
      <c r="W44" s="658">
        <f t="shared" si="8"/>
        <v>0</v>
      </c>
      <c r="X44" s="39"/>
      <c r="Y44" s="39"/>
      <c r="Z44" s="39"/>
    </row>
    <row r="45" spans="1:26" s="153" customFormat="1" x14ac:dyDescent="0.35">
      <c r="A45" s="147"/>
      <c r="B45" s="160" t="s">
        <v>178</v>
      </c>
      <c r="C45" s="161"/>
      <c r="D45" s="161"/>
      <c r="E45" s="154"/>
      <c r="F45" s="162" t="s">
        <v>179</v>
      </c>
      <c r="G45" s="490"/>
      <c r="H45" s="498">
        <v>12.5</v>
      </c>
      <c r="I45" s="522" t="s">
        <v>180</v>
      </c>
      <c r="K45" s="39"/>
      <c r="L45" s="39"/>
      <c r="M45" s="39"/>
      <c r="N45" s="655"/>
      <c r="O45" s="653">
        <f t="shared" si="0"/>
        <v>0</v>
      </c>
      <c r="P45" s="653">
        <f t="shared" si="1"/>
        <v>0</v>
      </c>
      <c r="Q45" s="653">
        <f t="shared" si="2"/>
        <v>0</v>
      </c>
      <c r="R45" s="653">
        <f t="shared" si="3"/>
        <v>0</v>
      </c>
      <c r="S45" s="653">
        <f t="shared" si="4"/>
        <v>0</v>
      </c>
      <c r="T45" s="653">
        <f t="shared" si="5"/>
        <v>0</v>
      </c>
      <c r="U45" s="653">
        <f t="shared" si="6"/>
        <v>0</v>
      </c>
      <c r="V45" s="653">
        <f t="shared" si="7"/>
        <v>0</v>
      </c>
      <c r="W45" s="658">
        <f t="shared" si="8"/>
        <v>0</v>
      </c>
      <c r="X45" s="39"/>
      <c r="Y45" s="39"/>
      <c r="Z45" s="39"/>
    </row>
    <row r="46" spans="1:26" s="153" customFormat="1" x14ac:dyDescent="0.35">
      <c r="A46" s="147"/>
      <c r="B46" s="163" t="s">
        <v>181</v>
      </c>
      <c r="C46" s="164"/>
      <c r="D46" s="164"/>
      <c r="E46" s="165"/>
      <c r="F46" s="162" t="s">
        <v>182</v>
      </c>
      <c r="G46" s="494"/>
      <c r="H46" s="498">
        <v>0</v>
      </c>
      <c r="I46" s="522" t="s">
        <v>183</v>
      </c>
      <c r="K46" s="39"/>
      <c r="L46" s="39"/>
      <c r="M46" s="39"/>
      <c r="N46" s="655"/>
      <c r="O46" s="653">
        <f t="shared" si="0"/>
        <v>0</v>
      </c>
      <c r="P46" s="653">
        <f t="shared" si="1"/>
        <v>0</v>
      </c>
      <c r="Q46" s="653">
        <f t="shared" si="2"/>
        <v>0</v>
      </c>
      <c r="R46" s="653">
        <f t="shared" si="3"/>
        <v>0</v>
      </c>
      <c r="S46" s="653">
        <f t="shared" si="4"/>
        <v>0</v>
      </c>
      <c r="T46" s="653">
        <f t="shared" si="5"/>
        <v>0</v>
      </c>
      <c r="U46" s="653">
        <f t="shared" si="6"/>
        <v>0</v>
      </c>
      <c r="V46" s="653">
        <f t="shared" si="7"/>
        <v>0</v>
      </c>
      <c r="W46" s="658">
        <f t="shared" si="8"/>
        <v>0</v>
      </c>
      <c r="X46" s="39"/>
      <c r="Y46" s="39"/>
      <c r="Z46" s="39"/>
    </row>
    <row r="47" spans="1:26" s="153" customFormat="1" ht="15.4" thickBot="1" x14ac:dyDescent="0.45">
      <c r="A47" s="147"/>
      <c r="B47" s="148" t="s">
        <v>184</v>
      </c>
      <c r="C47" s="149"/>
      <c r="D47" s="149"/>
      <c r="E47" s="149"/>
      <c r="F47" s="150" t="s">
        <v>185</v>
      </c>
      <c r="G47" s="496">
        <f>SUM(G11:G46)</f>
        <v>0</v>
      </c>
      <c r="H47" s="151"/>
      <c r="I47" s="152"/>
      <c r="K47" s="39"/>
      <c r="L47" s="39"/>
      <c r="M47" s="39"/>
      <c r="N47" s="659" t="s">
        <v>186</v>
      </c>
      <c r="O47" s="643">
        <f t="shared" ref="O47:W47" si="11">SUM(O4:O46)</f>
        <v>0</v>
      </c>
      <c r="P47" s="643">
        <f t="shared" si="11"/>
        <v>0</v>
      </c>
      <c r="Q47" s="643">
        <f t="shared" si="11"/>
        <v>0</v>
      </c>
      <c r="R47" s="643">
        <f t="shared" si="11"/>
        <v>0</v>
      </c>
      <c r="S47" s="643">
        <f t="shared" si="11"/>
        <v>0</v>
      </c>
      <c r="T47" s="643">
        <f t="shared" si="11"/>
        <v>0</v>
      </c>
      <c r="U47" s="643">
        <f t="shared" si="11"/>
        <v>0</v>
      </c>
      <c r="V47" s="643">
        <f t="shared" si="11"/>
        <v>0</v>
      </c>
      <c r="W47" s="660">
        <f t="shared" si="11"/>
        <v>0</v>
      </c>
      <c r="X47" s="643">
        <f>SUM(O47:W47)</f>
        <v>0</v>
      </c>
      <c r="Y47" s="39"/>
      <c r="Z47" s="39"/>
    </row>
    <row r="48" spans="1:26" ht="8.25" customHeight="1" thickBot="1" x14ac:dyDescent="0.45">
      <c r="A48" s="23"/>
      <c r="B48" s="154"/>
      <c r="C48" s="154"/>
      <c r="D48" s="154"/>
      <c r="E48" s="154"/>
      <c r="F48" s="23"/>
      <c r="G48" s="485"/>
      <c r="H48" s="23"/>
      <c r="K48" s="39"/>
      <c r="L48" s="39"/>
      <c r="M48" s="39"/>
      <c r="N48" s="655"/>
      <c r="O48" s="661"/>
      <c r="P48" s="661"/>
      <c r="Q48" s="661"/>
      <c r="R48" s="661"/>
      <c r="S48" s="661"/>
      <c r="T48" s="661"/>
      <c r="U48" s="661"/>
      <c r="V48" s="661"/>
      <c r="W48" s="662"/>
      <c r="X48" s="183"/>
      <c r="Y48" s="39"/>
      <c r="Z48" s="39"/>
    </row>
    <row r="49" spans="1:26" ht="17.649999999999999" thickBot="1" x14ac:dyDescent="0.45">
      <c r="A49" s="23"/>
      <c r="C49" s="156"/>
      <c r="D49" s="157"/>
      <c r="E49" s="158" t="s">
        <v>187</v>
      </c>
      <c r="F49" s="159" t="s">
        <v>188</v>
      </c>
      <c r="G49" s="500">
        <f>G47+G8</f>
        <v>0</v>
      </c>
      <c r="H49" s="23"/>
      <c r="K49" s="39"/>
      <c r="L49" s="39"/>
      <c r="M49" s="39"/>
      <c r="N49" s="655"/>
      <c r="O49" s="656">
        <v>0</v>
      </c>
      <c r="P49" s="656">
        <v>0.2</v>
      </c>
      <c r="Q49" s="656">
        <v>0.35</v>
      </c>
      <c r="R49" s="656">
        <v>0.5</v>
      </c>
      <c r="S49" s="656">
        <v>0.75</v>
      </c>
      <c r="T49" s="656">
        <v>1</v>
      </c>
      <c r="U49" s="656">
        <v>1.5</v>
      </c>
      <c r="V49" s="656">
        <v>2.5</v>
      </c>
      <c r="W49" s="657">
        <v>12.5</v>
      </c>
      <c r="X49" s="183"/>
      <c r="Y49" s="39"/>
      <c r="Z49" s="39"/>
    </row>
    <row r="50" spans="1:26" ht="13.15" x14ac:dyDescent="0.4">
      <c r="A50" s="23"/>
      <c r="B50" s="23"/>
      <c r="C50" s="23"/>
      <c r="D50" s="23"/>
      <c r="E50" s="23"/>
      <c r="F50" s="23"/>
      <c r="G50" s="23"/>
      <c r="H50" s="23"/>
      <c r="K50" s="39"/>
      <c r="L50" s="39"/>
      <c r="M50" s="39"/>
      <c r="N50" s="659" t="s">
        <v>189</v>
      </c>
      <c r="O50" s="643">
        <f>O47*O49</f>
        <v>0</v>
      </c>
      <c r="P50" s="643">
        <f t="shared" ref="P50:W50" si="12">P47*P49</f>
        <v>0</v>
      </c>
      <c r="Q50" s="643">
        <f t="shared" si="12"/>
        <v>0</v>
      </c>
      <c r="R50" s="643">
        <f t="shared" si="12"/>
        <v>0</v>
      </c>
      <c r="S50" s="643">
        <f t="shared" si="12"/>
        <v>0</v>
      </c>
      <c r="T50" s="643">
        <f t="shared" si="12"/>
        <v>0</v>
      </c>
      <c r="U50" s="643">
        <f t="shared" si="12"/>
        <v>0</v>
      </c>
      <c r="V50" s="643">
        <f t="shared" si="12"/>
        <v>0</v>
      </c>
      <c r="W50" s="660">
        <f t="shared" si="12"/>
        <v>0</v>
      </c>
      <c r="X50" s="183"/>
      <c r="Y50" s="39"/>
      <c r="Z50" s="39"/>
    </row>
    <row r="51" spans="1:26" ht="13.5" thickBot="1" x14ac:dyDescent="0.45">
      <c r="K51" s="39"/>
      <c r="L51" s="39"/>
      <c r="M51" s="39"/>
      <c r="N51" s="663" t="s">
        <v>190</v>
      </c>
      <c r="O51" s="664">
        <f>SUM(O50:W50)</f>
        <v>0</v>
      </c>
      <c r="P51" s="665"/>
      <c r="Q51" s="665"/>
      <c r="R51" s="665"/>
      <c r="S51" s="665"/>
      <c r="T51" s="665"/>
      <c r="U51" s="665"/>
      <c r="V51" s="665"/>
      <c r="W51" s="666"/>
      <c r="X51" s="183"/>
      <c r="Y51" s="39"/>
      <c r="Z51" s="39"/>
    </row>
    <row r="52" spans="1:26" x14ac:dyDescent="0.35">
      <c r="K52" s="39"/>
      <c r="L52" s="39"/>
      <c r="M52" s="39"/>
      <c r="O52" s="2"/>
      <c r="P52" s="2"/>
      <c r="Q52" s="2"/>
      <c r="R52" s="2"/>
      <c r="S52" s="2"/>
      <c r="T52" s="2"/>
      <c r="U52" s="2"/>
      <c r="V52" s="2"/>
      <c r="W52" s="2"/>
      <c r="X52" s="39"/>
      <c r="Y52" s="39"/>
      <c r="Z52" s="39"/>
    </row>
    <row r="53" spans="1:26" x14ac:dyDescent="0.35">
      <c r="K53" s="39"/>
      <c r="L53" s="39"/>
      <c r="M53" s="39"/>
      <c r="N53" s="39"/>
      <c r="O53" s="39"/>
      <c r="P53" s="39"/>
      <c r="Q53" s="39"/>
      <c r="R53" s="39"/>
      <c r="S53" s="39"/>
      <c r="T53" s="39"/>
      <c r="U53" s="39"/>
      <c r="V53" s="39"/>
      <c r="W53" s="39"/>
      <c r="X53" s="39"/>
      <c r="Y53" s="39"/>
      <c r="Z53" s="39"/>
    </row>
    <row r="54" spans="1:26" x14ac:dyDescent="0.35">
      <c r="K54" s="39"/>
      <c r="L54" s="39"/>
      <c r="M54" s="39"/>
      <c r="N54" s="39"/>
      <c r="O54" s="39"/>
      <c r="P54" s="39"/>
      <c r="Q54" s="39"/>
      <c r="R54" s="39"/>
      <c r="S54" s="39"/>
      <c r="T54" s="39"/>
      <c r="U54" s="39"/>
      <c r="V54" s="39"/>
      <c r="W54" s="39"/>
      <c r="X54" s="39"/>
      <c r="Y54" s="39"/>
      <c r="Z54" s="39"/>
    </row>
    <row r="55" spans="1:26" x14ac:dyDescent="0.35">
      <c r="K55" s="39"/>
      <c r="L55" s="39"/>
      <c r="M55" s="39"/>
      <c r="N55" s="39"/>
      <c r="O55" s="39"/>
      <c r="P55" s="39"/>
      <c r="Q55" s="39"/>
      <c r="R55" s="39"/>
      <c r="S55" s="39"/>
      <c r="T55" s="39"/>
      <c r="U55" s="39"/>
      <c r="V55" s="39"/>
      <c r="W55" s="39"/>
      <c r="X55" s="39"/>
      <c r="Y55" s="39"/>
      <c r="Z55" s="39"/>
    </row>
    <row r="56" spans="1:26" x14ac:dyDescent="0.35">
      <c r="K56" s="39"/>
      <c r="L56" s="39"/>
      <c r="M56" s="39"/>
      <c r="N56" s="39"/>
      <c r="O56" s="39"/>
      <c r="P56" s="39"/>
      <c r="Q56" s="39"/>
      <c r="R56" s="39"/>
      <c r="S56" s="39"/>
      <c r="T56" s="39"/>
      <c r="U56" s="39"/>
      <c r="V56" s="39"/>
      <c r="W56" s="39"/>
      <c r="X56" s="39"/>
      <c r="Y56" s="39"/>
      <c r="Z56" s="39"/>
    </row>
    <row r="57" spans="1:26" x14ac:dyDescent="0.35">
      <c r="K57" s="39"/>
      <c r="L57" s="39"/>
      <c r="M57" s="39"/>
      <c r="N57" s="39"/>
      <c r="O57" s="39"/>
      <c r="P57" s="39"/>
      <c r="Q57" s="39"/>
      <c r="R57" s="39"/>
      <c r="S57" s="39"/>
      <c r="T57" s="39"/>
      <c r="U57" s="39"/>
      <c r="V57" s="39"/>
      <c r="W57" s="39"/>
      <c r="X57" s="39"/>
      <c r="Y57" s="39"/>
      <c r="Z57" s="39"/>
    </row>
    <row r="58" spans="1:26" x14ac:dyDescent="0.35">
      <c r="K58" s="39"/>
      <c r="L58" s="39"/>
      <c r="M58" s="39"/>
      <c r="N58" s="39"/>
      <c r="O58" s="39"/>
      <c r="P58" s="39"/>
      <c r="Q58" s="39"/>
      <c r="R58" s="39"/>
      <c r="S58" s="39"/>
      <c r="T58" s="39"/>
      <c r="U58" s="39"/>
      <c r="V58" s="39"/>
      <c r="W58" s="39"/>
      <c r="X58" s="39"/>
      <c r="Y58" s="39"/>
      <c r="Z58" s="39"/>
    </row>
    <row r="59" spans="1:26" x14ac:dyDescent="0.35">
      <c r="K59" s="39"/>
      <c r="L59" s="39"/>
      <c r="M59" s="39"/>
      <c r="N59" s="39"/>
      <c r="O59" s="39"/>
      <c r="P59" s="39"/>
      <c r="Q59" s="39"/>
      <c r="R59" s="39"/>
      <c r="S59" s="39"/>
      <c r="T59" s="39"/>
      <c r="U59" s="39"/>
      <c r="V59" s="39"/>
      <c r="W59" s="39"/>
      <c r="X59" s="39"/>
      <c r="Y59" s="39"/>
      <c r="Z59" s="39"/>
    </row>
    <row r="60" spans="1:26" x14ac:dyDescent="0.35">
      <c r="K60" s="39"/>
      <c r="L60" s="39"/>
      <c r="M60" s="39"/>
      <c r="N60" s="39"/>
      <c r="O60" s="39"/>
      <c r="P60" s="39"/>
      <c r="Q60" s="39"/>
      <c r="R60" s="39"/>
      <c r="S60" s="39"/>
      <c r="T60" s="39"/>
      <c r="U60" s="39"/>
      <c r="V60" s="39"/>
      <c r="W60" s="39"/>
      <c r="X60" s="39"/>
      <c r="Y60" s="39"/>
      <c r="Z60" s="39"/>
    </row>
    <row r="61" spans="1:26" x14ac:dyDescent="0.35">
      <c r="K61" s="39"/>
      <c r="L61" s="39"/>
      <c r="M61" s="39"/>
      <c r="N61" s="39"/>
      <c r="O61" s="39"/>
      <c r="P61" s="39"/>
      <c r="Q61" s="39"/>
      <c r="R61" s="39"/>
      <c r="S61" s="39"/>
      <c r="T61" s="39"/>
      <c r="U61" s="39"/>
      <c r="V61" s="39"/>
      <c r="W61" s="39"/>
      <c r="X61" s="39"/>
      <c r="Y61" s="39"/>
      <c r="Z61" s="39"/>
    </row>
    <row r="62" spans="1:26" x14ac:dyDescent="0.35">
      <c r="K62" s="39"/>
      <c r="L62" s="39"/>
      <c r="M62" s="39"/>
      <c r="N62" s="39"/>
      <c r="O62" s="39"/>
      <c r="P62" s="39"/>
      <c r="Q62" s="39"/>
      <c r="R62" s="39"/>
      <c r="S62" s="39"/>
      <c r="T62" s="39"/>
      <c r="U62" s="39"/>
      <c r="V62" s="39"/>
      <c r="W62" s="39"/>
      <c r="X62" s="39"/>
      <c r="Y62" s="39"/>
      <c r="Z62" s="39"/>
    </row>
    <row r="63" spans="1:26" x14ac:dyDescent="0.35">
      <c r="K63" s="39"/>
      <c r="L63" s="39"/>
      <c r="M63" s="39"/>
      <c r="N63" s="39"/>
      <c r="O63" s="39"/>
      <c r="P63" s="39"/>
      <c r="Q63" s="39"/>
      <c r="R63" s="39"/>
      <c r="S63" s="39"/>
      <c r="T63" s="39"/>
      <c r="U63" s="39"/>
      <c r="V63" s="39"/>
      <c r="W63" s="39"/>
      <c r="X63" s="39"/>
      <c r="Y63" s="39"/>
      <c r="Z63" s="39"/>
    </row>
    <row r="64" spans="1:26" x14ac:dyDescent="0.35">
      <c r="K64" s="39"/>
      <c r="L64" s="39"/>
      <c r="M64" s="39"/>
      <c r="N64" s="39"/>
      <c r="O64" s="39"/>
      <c r="P64" s="39"/>
      <c r="Q64" s="39"/>
      <c r="R64" s="39"/>
      <c r="S64" s="39"/>
      <c r="T64" s="39"/>
      <c r="U64" s="39"/>
      <c r="V64" s="39"/>
      <c r="W64" s="39"/>
      <c r="X64" s="39"/>
      <c r="Y64" s="39"/>
      <c r="Z64" s="39"/>
    </row>
    <row r="65" spans="11:26" x14ac:dyDescent="0.35">
      <c r="K65" s="39"/>
      <c r="L65" s="39"/>
      <c r="M65" s="39"/>
      <c r="N65" s="39"/>
      <c r="O65" s="39"/>
      <c r="P65" s="39"/>
      <c r="Q65" s="39"/>
      <c r="R65" s="39"/>
      <c r="S65" s="39"/>
      <c r="T65" s="39"/>
      <c r="U65" s="39"/>
      <c r="V65" s="39"/>
      <c r="W65" s="39"/>
      <c r="X65" s="39"/>
      <c r="Y65" s="39"/>
      <c r="Z65" s="39"/>
    </row>
    <row r="66" spans="11:26" x14ac:dyDescent="0.35">
      <c r="K66" s="39"/>
      <c r="L66" s="39"/>
      <c r="M66" s="39"/>
      <c r="N66" s="39"/>
      <c r="O66" s="39"/>
      <c r="P66" s="39"/>
      <c r="Q66" s="39"/>
      <c r="R66" s="39"/>
      <c r="S66" s="39"/>
      <c r="T66" s="39"/>
      <c r="U66" s="39"/>
      <c r="V66" s="39"/>
      <c r="W66" s="39"/>
      <c r="X66" s="39"/>
      <c r="Y66" s="39"/>
      <c r="Z66" s="39"/>
    </row>
    <row r="67" spans="11:26" x14ac:dyDescent="0.35">
      <c r="K67" s="39"/>
      <c r="L67" s="39"/>
      <c r="M67" s="39"/>
      <c r="N67" s="39"/>
      <c r="O67" s="39"/>
      <c r="P67" s="39"/>
      <c r="Q67" s="39"/>
      <c r="R67" s="39"/>
      <c r="S67" s="39"/>
      <c r="T67" s="39"/>
      <c r="U67" s="39"/>
      <c r="V67" s="39"/>
      <c r="W67" s="39"/>
      <c r="X67" s="39"/>
      <c r="Y67" s="39"/>
      <c r="Z67" s="39"/>
    </row>
    <row r="68" spans="11:26" x14ac:dyDescent="0.35">
      <c r="K68" s="39"/>
      <c r="L68" s="39"/>
      <c r="M68" s="39"/>
      <c r="N68" s="39"/>
      <c r="O68" s="39"/>
      <c r="P68" s="39"/>
      <c r="Q68" s="39"/>
      <c r="R68" s="39"/>
      <c r="S68" s="39"/>
      <c r="T68" s="39"/>
      <c r="U68" s="39"/>
      <c r="V68" s="39"/>
      <c r="W68" s="39"/>
      <c r="X68" s="39"/>
      <c r="Y68" s="39"/>
      <c r="Z68" s="39"/>
    </row>
    <row r="69" spans="11:26" x14ac:dyDescent="0.35">
      <c r="K69" s="39"/>
      <c r="L69" s="39"/>
      <c r="M69" s="39"/>
      <c r="N69" s="39"/>
      <c r="O69" s="39"/>
      <c r="P69" s="39"/>
      <c r="Q69" s="39"/>
      <c r="R69" s="39"/>
      <c r="S69" s="39"/>
      <c r="T69" s="39"/>
      <c r="U69" s="39"/>
      <c r="V69" s="39"/>
      <c r="W69" s="39"/>
      <c r="X69" s="39"/>
      <c r="Y69" s="39"/>
      <c r="Z69" s="39"/>
    </row>
    <row r="70" spans="11:26" x14ac:dyDescent="0.35">
      <c r="K70" s="39"/>
      <c r="L70" s="39"/>
      <c r="M70" s="39"/>
      <c r="N70" s="39"/>
      <c r="O70" s="39"/>
      <c r="P70" s="39"/>
      <c r="Q70" s="39"/>
      <c r="R70" s="39"/>
      <c r="S70" s="39"/>
      <c r="T70" s="39"/>
      <c r="U70" s="39"/>
      <c r="V70" s="39"/>
      <c r="W70" s="39"/>
      <c r="X70" s="39"/>
      <c r="Y70" s="39"/>
      <c r="Z70" s="39"/>
    </row>
    <row r="71" spans="11:26" x14ac:dyDescent="0.35">
      <c r="K71" s="39"/>
      <c r="L71" s="39"/>
      <c r="M71" s="39"/>
      <c r="N71" s="39"/>
      <c r="O71" s="39"/>
      <c r="P71" s="39"/>
      <c r="Q71" s="39"/>
      <c r="R71" s="39"/>
      <c r="S71" s="39"/>
      <c r="T71" s="39"/>
      <c r="U71" s="39"/>
      <c r="V71" s="39"/>
      <c r="W71" s="39"/>
      <c r="X71" s="39"/>
      <c r="Y71" s="39"/>
      <c r="Z71" s="39"/>
    </row>
    <row r="72" spans="11:26" x14ac:dyDescent="0.35">
      <c r="K72" s="39"/>
      <c r="L72" s="39"/>
      <c r="M72" s="39"/>
      <c r="N72" s="39"/>
      <c r="O72" s="39"/>
      <c r="P72" s="39"/>
      <c r="Q72" s="39"/>
      <c r="R72" s="39"/>
      <c r="S72" s="39"/>
      <c r="T72" s="39"/>
      <c r="U72" s="39"/>
      <c r="V72" s="39"/>
      <c r="W72" s="39"/>
      <c r="X72" s="39"/>
      <c r="Y72" s="39"/>
      <c r="Z72" s="39"/>
    </row>
    <row r="73" spans="11:26" x14ac:dyDescent="0.35">
      <c r="K73" s="39"/>
      <c r="L73" s="39"/>
      <c r="M73" s="39"/>
      <c r="N73" s="39"/>
      <c r="O73" s="39"/>
      <c r="P73" s="39"/>
      <c r="Q73" s="39"/>
      <c r="R73" s="39"/>
      <c r="S73" s="39"/>
      <c r="T73" s="39"/>
      <c r="U73" s="39"/>
      <c r="V73" s="39"/>
      <c r="W73" s="39"/>
      <c r="X73" s="39"/>
      <c r="Y73" s="39"/>
      <c r="Z73" s="39"/>
    </row>
    <row r="74" spans="11:26" x14ac:dyDescent="0.35">
      <c r="K74" s="39"/>
      <c r="L74" s="39"/>
      <c r="M74" s="39"/>
      <c r="N74" s="39"/>
      <c r="O74" s="39"/>
      <c r="P74" s="39"/>
      <c r="Q74" s="39"/>
      <c r="R74" s="39"/>
      <c r="S74" s="39"/>
      <c r="T74" s="39"/>
      <c r="U74" s="39"/>
      <c r="V74" s="39"/>
      <c r="W74" s="39"/>
      <c r="X74" s="39"/>
      <c r="Y74" s="39"/>
      <c r="Z74" s="39"/>
    </row>
    <row r="75" spans="11:26" x14ac:dyDescent="0.35">
      <c r="K75" s="39"/>
      <c r="L75" s="39"/>
      <c r="M75" s="39"/>
      <c r="N75" s="39"/>
      <c r="O75" s="39"/>
      <c r="P75" s="39"/>
      <c r="Q75" s="39"/>
      <c r="R75" s="39"/>
      <c r="S75" s="39"/>
      <c r="T75" s="39"/>
      <c r="U75" s="39"/>
      <c r="V75" s="39"/>
      <c r="W75" s="39"/>
      <c r="X75" s="39"/>
      <c r="Y75" s="39"/>
      <c r="Z75" s="39"/>
    </row>
    <row r="76" spans="11:26" x14ac:dyDescent="0.35">
      <c r="K76" s="39"/>
      <c r="L76" s="39"/>
      <c r="M76" s="39"/>
      <c r="N76" s="39"/>
      <c r="O76" s="39"/>
      <c r="P76" s="39"/>
      <c r="Q76" s="39"/>
      <c r="R76" s="39"/>
      <c r="S76" s="39"/>
      <c r="T76" s="39"/>
      <c r="U76" s="39"/>
      <c r="V76" s="39"/>
      <c r="W76" s="39"/>
      <c r="X76" s="39"/>
      <c r="Y76" s="39"/>
      <c r="Z76" s="39"/>
    </row>
    <row r="77" spans="11:26" x14ac:dyDescent="0.35">
      <c r="K77" s="39"/>
      <c r="L77" s="39"/>
      <c r="M77" s="39"/>
      <c r="N77" s="39"/>
      <c r="O77" s="39"/>
      <c r="P77" s="39"/>
      <c r="Q77" s="39"/>
      <c r="R77" s="39"/>
      <c r="S77" s="39"/>
      <c r="T77" s="39"/>
      <c r="U77" s="39"/>
      <c r="V77" s="39"/>
      <c r="W77" s="39"/>
      <c r="X77" s="39"/>
      <c r="Y77" s="39"/>
      <c r="Z77" s="39"/>
    </row>
    <row r="78" spans="11:26" x14ac:dyDescent="0.35">
      <c r="K78" s="39"/>
      <c r="L78" s="39"/>
      <c r="M78" s="39"/>
      <c r="N78" s="39"/>
      <c r="O78" s="39"/>
      <c r="P78" s="39"/>
      <c r="Q78" s="39"/>
      <c r="R78" s="39"/>
      <c r="S78" s="39"/>
      <c r="T78" s="39"/>
      <c r="U78" s="39"/>
      <c r="V78" s="39"/>
      <c r="W78" s="39"/>
      <c r="X78" s="39"/>
      <c r="Y78" s="39"/>
      <c r="Z78" s="39"/>
    </row>
    <row r="79" spans="11:26" x14ac:dyDescent="0.35">
      <c r="K79" s="39"/>
      <c r="L79" s="39"/>
      <c r="M79" s="39"/>
      <c r="N79" s="39"/>
      <c r="O79" s="39"/>
      <c r="P79" s="39"/>
      <c r="Q79" s="39"/>
      <c r="R79" s="39"/>
      <c r="S79" s="39"/>
      <c r="T79" s="39"/>
      <c r="U79" s="39"/>
      <c r="V79" s="39"/>
      <c r="W79" s="39"/>
      <c r="X79" s="39"/>
      <c r="Y79" s="39"/>
      <c r="Z79" s="39"/>
    </row>
    <row r="80" spans="11:26" x14ac:dyDescent="0.35">
      <c r="K80" s="39"/>
      <c r="L80" s="39"/>
      <c r="M80" s="39"/>
      <c r="N80" s="39"/>
      <c r="O80" s="39"/>
      <c r="P80" s="39"/>
      <c r="Q80" s="39"/>
      <c r="R80" s="39"/>
      <c r="S80" s="39"/>
      <c r="T80" s="39"/>
      <c r="U80" s="39"/>
      <c r="V80" s="39"/>
      <c r="W80" s="39"/>
      <c r="X80" s="39"/>
      <c r="Y80" s="39"/>
      <c r="Z80" s="39"/>
    </row>
    <row r="81" spans="11:26" x14ac:dyDescent="0.35">
      <c r="K81" s="39"/>
      <c r="L81" s="39"/>
      <c r="M81" s="39"/>
      <c r="N81" s="39"/>
      <c r="O81" s="39"/>
      <c r="P81" s="39"/>
      <c r="Q81" s="39"/>
      <c r="R81" s="39"/>
      <c r="S81" s="39"/>
      <c r="T81" s="39"/>
      <c r="U81" s="39"/>
      <c r="V81" s="39"/>
      <c r="W81" s="39"/>
      <c r="X81" s="39"/>
      <c r="Y81" s="39"/>
      <c r="Z81" s="39"/>
    </row>
    <row r="82" spans="11:26" x14ac:dyDescent="0.35">
      <c r="K82" s="39"/>
      <c r="L82" s="39"/>
      <c r="M82" s="39"/>
      <c r="N82" s="39"/>
      <c r="O82" s="39"/>
      <c r="P82" s="39"/>
      <c r="Q82" s="39"/>
      <c r="R82" s="39"/>
      <c r="S82" s="39"/>
      <c r="T82" s="39"/>
      <c r="U82" s="39"/>
      <c r="V82" s="39"/>
      <c r="W82" s="39"/>
      <c r="X82" s="39"/>
      <c r="Y82" s="39"/>
      <c r="Z82" s="39"/>
    </row>
    <row r="83" spans="11:26" x14ac:dyDescent="0.35">
      <c r="K83" s="39"/>
      <c r="L83" s="39"/>
      <c r="M83" s="39"/>
      <c r="N83" s="39"/>
      <c r="O83" s="39"/>
      <c r="P83" s="39"/>
      <c r="Q83" s="39"/>
      <c r="R83" s="39"/>
      <c r="S83" s="39"/>
      <c r="T83" s="39"/>
      <c r="U83" s="39"/>
      <c r="V83" s="39"/>
      <c r="W83" s="39"/>
      <c r="X83" s="39"/>
      <c r="Y83" s="39"/>
      <c r="Z83" s="39"/>
    </row>
    <row r="84" spans="11:26" x14ac:dyDescent="0.35">
      <c r="K84" s="39"/>
      <c r="L84" s="39"/>
      <c r="M84" s="39"/>
      <c r="N84" s="39"/>
      <c r="O84" s="39"/>
      <c r="P84" s="39"/>
      <c r="Q84" s="39"/>
      <c r="R84" s="39"/>
      <c r="S84" s="39"/>
      <c r="T84" s="39"/>
      <c r="U84" s="39"/>
      <c r="V84" s="39"/>
      <c r="W84" s="39"/>
      <c r="X84" s="39"/>
      <c r="Y84" s="39"/>
      <c r="Z84" s="39"/>
    </row>
    <row r="85" spans="11:26" x14ac:dyDescent="0.35">
      <c r="K85" s="39"/>
      <c r="L85" s="39"/>
      <c r="M85" s="39"/>
      <c r="N85" s="39"/>
      <c r="O85" s="39"/>
      <c r="P85" s="39"/>
      <c r="Q85" s="39"/>
      <c r="R85" s="39"/>
      <c r="S85" s="39"/>
      <c r="T85" s="39"/>
      <c r="U85" s="39"/>
      <c r="V85" s="39"/>
      <c r="W85" s="39"/>
      <c r="X85" s="39"/>
      <c r="Y85" s="39"/>
      <c r="Z85" s="39"/>
    </row>
    <row r="86" spans="11:26" x14ac:dyDescent="0.35">
      <c r="K86" s="39"/>
      <c r="L86" s="39"/>
      <c r="M86" s="39"/>
      <c r="N86" s="39"/>
      <c r="O86" s="39"/>
      <c r="P86" s="39"/>
      <c r="Q86" s="39"/>
      <c r="R86" s="39"/>
      <c r="S86" s="39"/>
      <c r="T86" s="39"/>
      <c r="U86" s="39"/>
      <c r="V86" s="39"/>
      <c r="W86" s="39"/>
      <c r="X86" s="39"/>
      <c r="Y86" s="39"/>
      <c r="Z86" s="39"/>
    </row>
    <row r="87" spans="11:26" x14ac:dyDescent="0.35">
      <c r="K87" s="39"/>
      <c r="L87" s="39"/>
      <c r="M87" s="39"/>
      <c r="N87" s="39"/>
      <c r="O87" s="39"/>
      <c r="P87" s="39"/>
      <c r="Q87" s="39"/>
      <c r="R87" s="39"/>
      <c r="S87" s="39"/>
      <c r="T87" s="39"/>
      <c r="U87" s="39"/>
      <c r="V87" s="39"/>
      <c r="W87" s="39"/>
      <c r="X87" s="39"/>
      <c r="Y87" s="39"/>
      <c r="Z87" s="39"/>
    </row>
    <row r="88" spans="11:26" x14ac:dyDescent="0.35">
      <c r="K88" s="39"/>
      <c r="L88" s="39"/>
      <c r="M88" s="39"/>
      <c r="N88" s="39"/>
      <c r="O88" s="39"/>
      <c r="P88" s="39"/>
      <c r="Q88" s="39"/>
      <c r="R88" s="39"/>
      <c r="S88" s="39"/>
      <c r="T88" s="39"/>
      <c r="U88" s="39"/>
      <c r="V88" s="39"/>
      <c r="W88" s="39"/>
      <c r="X88" s="39"/>
      <c r="Y88" s="39"/>
      <c r="Z88" s="39"/>
    </row>
    <row r="89" spans="11:26" x14ac:dyDescent="0.35">
      <c r="K89" s="39"/>
      <c r="L89" s="39"/>
      <c r="M89" s="39"/>
      <c r="N89" s="39"/>
      <c r="O89" s="39"/>
      <c r="P89" s="39"/>
      <c r="Q89" s="39"/>
      <c r="R89" s="39"/>
      <c r="S89" s="39"/>
      <c r="T89" s="39"/>
      <c r="U89" s="39"/>
      <c r="V89" s="39"/>
      <c r="W89" s="39"/>
      <c r="X89" s="39"/>
      <c r="Y89" s="39"/>
      <c r="Z89" s="39"/>
    </row>
    <row r="90" spans="11:26" x14ac:dyDescent="0.35">
      <c r="K90" s="39"/>
      <c r="L90" s="39"/>
      <c r="M90" s="39"/>
      <c r="N90" s="39"/>
      <c r="O90" s="39"/>
      <c r="P90" s="39"/>
      <c r="Q90" s="39"/>
      <c r="R90" s="39"/>
      <c r="S90" s="39"/>
      <c r="T90" s="39"/>
      <c r="U90" s="39"/>
      <c r="V90" s="39"/>
      <c r="W90" s="39"/>
      <c r="X90" s="39"/>
      <c r="Y90" s="39"/>
      <c r="Z90" s="39"/>
    </row>
    <row r="91" spans="11:26" x14ac:dyDescent="0.35">
      <c r="K91" s="39"/>
      <c r="L91" s="39"/>
      <c r="M91" s="39"/>
      <c r="N91" s="39"/>
      <c r="O91" s="39"/>
      <c r="P91" s="39"/>
      <c r="Q91" s="39"/>
      <c r="R91" s="39"/>
      <c r="S91" s="39"/>
      <c r="T91" s="39"/>
      <c r="U91" s="39"/>
      <c r="V91" s="39"/>
      <c r="W91" s="39"/>
      <c r="X91" s="39"/>
      <c r="Y91" s="39"/>
      <c r="Z91" s="39"/>
    </row>
    <row r="92" spans="11:26" x14ac:dyDescent="0.35">
      <c r="K92" s="39"/>
      <c r="L92" s="39"/>
      <c r="M92" s="39"/>
      <c r="N92" s="39"/>
      <c r="O92" s="39"/>
      <c r="P92" s="39"/>
      <c r="Q92" s="39"/>
      <c r="R92" s="39"/>
      <c r="S92" s="39"/>
      <c r="T92" s="39"/>
      <c r="U92" s="39"/>
      <c r="V92" s="39"/>
      <c r="W92" s="39"/>
      <c r="X92" s="39"/>
      <c r="Y92" s="39"/>
      <c r="Z92" s="39"/>
    </row>
    <row r="93" spans="11:26" x14ac:dyDescent="0.35">
      <c r="K93" s="39"/>
      <c r="L93" s="39"/>
      <c r="M93" s="39"/>
      <c r="N93" s="39"/>
      <c r="O93" s="39"/>
      <c r="P93" s="39"/>
      <c r="Q93" s="39"/>
      <c r="R93" s="39"/>
      <c r="S93" s="39"/>
      <c r="T93" s="39"/>
      <c r="U93" s="39"/>
      <c r="V93" s="39"/>
      <c r="W93" s="39"/>
      <c r="X93" s="39"/>
      <c r="Y93" s="39"/>
      <c r="Z93" s="39"/>
    </row>
    <row r="94" spans="11:26" x14ac:dyDescent="0.35">
      <c r="K94" s="39"/>
      <c r="L94" s="39"/>
      <c r="M94" s="39"/>
      <c r="N94" s="39"/>
      <c r="O94" s="39"/>
      <c r="P94" s="39"/>
      <c r="Q94" s="39"/>
      <c r="R94" s="39"/>
      <c r="S94" s="39"/>
      <c r="T94" s="39"/>
      <c r="U94" s="39"/>
      <c r="V94" s="39"/>
      <c r="W94" s="39"/>
      <c r="X94" s="39"/>
      <c r="Y94" s="39"/>
      <c r="Z94" s="39"/>
    </row>
    <row r="95" spans="11:26" x14ac:dyDescent="0.35">
      <c r="K95" s="39"/>
      <c r="L95" s="39"/>
      <c r="M95" s="39"/>
      <c r="N95" s="39"/>
      <c r="O95" s="39"/>
      <c r="P95" s="39"/>
      <c r="Q95" s="39"/>
      <c r="R95" s="39"/>
      <c r="S95" s="39"/>
      <c r="T95" s="39"/>
      <c r="U95" s="39"/>
      <c r="V95" s="39"/>
      <c r="W95" s="39"/>
      <c r="X95" s="39"/>
      <c r="Y95" s="39"/>
      <c r="Z95" s="39"/>
    </row>
    <row r="96" spans="11:26" x14ac:dyDescent="0.35">
      <c r="K96" s="39"/>
      <c r="L96" s="39"/>
      <c r="M96" s="39"/>
      <c r="N96" s="39"/>
      <c r="O96" s="39"/>
      <c r="P96" s="39"/>
      <c r="Q96" s="39"/>
      <c r="R96" s="39"/>
      <c r="S96" s="39"/>
      <c r="T96" s="39"/>
      <c r="U96" s="39"/>
      <c r="V96" s="39"/>
      <c r="W96" s="39"/>
      <c r="X96" s="39"/>
      <c r="Y96" s="39"/>
      <c r="Z96" s="39"/>
    </row>
    <row r="97" spans="11:26" x14ac:dyDescent="0.35">
      <c r="K97" s="39"/>
      <c r="L97" s="39"/>
      <c r="M97" s="39"/>
      <c r="N97" s="39"/>
      <c r="O97" s="39"/>
      <c r="P97" s="39"/>
      <c r="Q97" s="39"/>
      <c r="R97" s="39"/>
      <c r="S97" s="39"/>
      <c r="T97" s="39"/>
      <c r="U97" s="39"/>
      <c r="V97" s="39"/>
      <c r="W97" s="39"/>
      <c r="X97" s="39"/>
      <c r="Y97" s="39"/>
      <c r="Z97" s="39"/>
    </row>
    <row r="98" spans="11:26" x14ac:dyDescent="0.35">
      <c r="K98" s="39"/>
      <c r="L98" s="39"/>
      <c r="M98" s="39"/>
      <c r="N98" s="39"/>
      <c r="O98" s="39"/>
      <c r="P98" s="39"/>
      <c r="Q98" s="39"/>
      <c r="R98" s="39"/>
      <c r="S98" s="39"/>
      <c r="T98" s="39"/>
      <c r="U98" s="39"/>
      <c r="V98" s="39"/>
      <c r="W98" s="39"/>
      <c r="X98" s="39"/>
      <c r="Y98" s="39"/>
      <c r="Z98" s="39"/>
    </row>
    <row r="99" spans="11:26" x14ac:dyDescent="0.35">
      <c r="K99" s="39"/>
      <c r="L99" s="39"/>
      <c r="M99" s="39"/>
      <c r="N99" s="39"/>
      <c r="O99" s="39"/>
      <c r="P99" s="39"/>
      <c r="Q99" s="39"/>
      <c r="R99" s="39"/>
      <c r="S99" s="39"/>
      <c r="T99" s="39"/>
      <c r="U99" s="39"/>
      <c r="V99" s="39"/>
      <c r="W99" s="39"/>
      <c r="X99" s="39"/>
      <c r="Y99" s="39"/>
      <c r="Z99" s="39"/>
    </row>
    <row r="100" spans="11:26" x14ac:dyDescent="0.35">
      <c r="K100" s="39"/>
      <c r="L100" s="39"/>
      <c r="M100" s="39"/>
      <c r="N100" s="39"/>
      <c r="O100" s="39"/>
      <c r="P100" s="39"/>
      <c r="Q100" s="39"/>
      <c r="R100" s="39"/>
      <c r="S100" s="39"/>
      <c r="T100" s="39"/>
      <c r="U100" s="39"/>
      <c r="V100" s="39"/>
      <c r="W100" s="39"/>
      <c r="X100" s="39"/>
      <c r="Y100" s="39"/>
      <c r="Z100" s="39"/>
    </row>
    <row r="101" spans="11:26" x14ac:dyDescent="0.35">
      <c r="K101" s="39"/>
      <c r="L101" s="39"/>
      <c r="M101" s="39"/>
      <c r="N101" s="39"/>
      <c r="O101" s="39"/>
      <c r="P101" s="39"/>
      <c r="Q101" s="39"/>
      <c r="R101" s="39"/>
      <c r="S101" s="39"/>
      <c r="T101" s="39"/>
      <c r="U101" s="39"/>
      <c r="V101" s="39"/>
      <c r="W101" s="39"/>
      <c r="X101" s="39"/>
      <c r="Y101" s="39"/>
      <c r="Z101" s="39"/>
    </row>
    <row r="102" spans="11:26" x14ac:dyDescent="0.35">
      <c r="K102" s="39"/>
      <c r="L102" s="39"/>
      <c r="M102" s="39"/>
      <c r="N102" s="39"/>
      <c r="O102" s="39"/>
      <c r="P102" s="39"/>
      <c r="Q102" s="39"/>
      <c r="R102" s="39"/>
      <c r="S102" s="39"/>
      <c r="T102" s="39"/>
      <c r="U102" s="39"/>
      <c r="V102" s="39"/>
      <c r="W102" s="39"/>
      <c r="X102" s="39"/>
      <c r="Y102" s="39"/>
      <c r="Z102" s="39"/>
    </row>
    <row r="103" spans="11:26" x14ac:dyDescent="0.35">
      <c r="K103" s="39"/>
      <c r="L103" s="39"/>
      <c r="M103" s="39"/>
      <c r="N103" s="39"/>
      <c r="O103" s="39"/>
      <c r="P103" s="39"/>
      <c r="Q103" s="39"/>
      <c r="R103" s="39"/>
      <c r="S103" s="39"/>
      <c r="T103" s="39"/>
      <c r="U103" s="39"/>
      <c r="V103" s="39"/>
      <c r="W103" s="39"/>
      <c r="X103" s="39"/>
      <c r="Y103" s="39"/>
      <c r="Z103" s="39"/>
    </row>
    <row r="104" spans="11:26" x14ac:dyDescent="0.35">
      <c r="K104" s="39"/>
      <c r="L104" s="39"/>
      <c r="M104" s="39"/>
      <c r="N104" s="39"/>
      <c r="O104" s="39"/>
      <c r="P104" s="39"/>
      <c r="Q104" s="39"/>
      <c r="R104" s="39"/>
      <c r="S104" s="39"/>
      <c r="T104" s="39"/>
      <c r="U104" s="39"/>
      <c r="V104" s="39"/>
      <c r="W104" s="39"/>
      <c r="X104" s="39"/>
      <c r="Y104" s="39"/>
      <c r="Z104" s="39"/>
    </row>
    <row r="105" spans="11:26" x14ac:dyDescent="0.35">
      <c r="K105" s="39"/>
      <c r="L105" s="39"/>
      <c r="M105" s="39"/>
      <c r="N105" s="39"/>
      <c r="O105" s="39"/>
      <c r="P105" s="39"/>
      <c r="Q105" s="39"/>
      <c r="R105" s="39"/>
      <c r="S105" s="39"/>
      <c r="T105" s="39"/>
      <c r="U105" s="39"/>
      <c r="V105" s="39"/>
      <c r="W105" s="39"/>
      <c r="X105" s="39"/>
      <c r="Y105" s="39"/>
      <c r="Z105" s="39"/>
    </row>
    <row r="106" spans="11:26" x14ac:dyDescent="0.35">
      <c r="K106" s="39"/>
      <c r="L106" s="39"/>
      <c r="M106" s="39"/>
      <c r="N106" s="39"/>
      <c r="O106" s="39"/>
      <c r="P106" s="39"/>
      <c r="Q106" s="39"/>
      <c r="R106" s="39"/>
      <c r="S106" s="39"/>
      <c r="T106" s="39"/>
      <c r="U106" s="39"/>
      <c r="V106" s="39"/>
      <c r="W106" s="39"/>
      <c r="X106" s="39"/>
      <c r="Y106" s="39"/>
      <c r="Z106" s="39"/>
    </row>
    <row r="107" spans="11:26" x14ac:dyDescent="0.35">
      <c r="K107" s="39"/>
      <c r="L107" s="39"/>
      <c r="M107" s="39"/>
      <c r="N107" s="39"/>
      <c r="O107" s="39"/>
      <c r="P107" s="39"/>
      <c r="Q107" s="39"/>
      <c r="R107" s="39"/>
      <c r="S107" s="39"/>
      <c r="T107" s="39"/>
      <c r="U107" s="39"/>
      <c r="V107" s="39"/>
      <c r="W107" s="39"/>
      <c r="X107" s="39"/>
      <c r="Y107" s="39"/>
      <c r="Z107" s="39"/>
    </row>
    <row r="108" spans="11:26" x14ac:dyDescent="0.35">
      <c r="K108" s="39"/>
      <c r="L108" s="39"/>
      <c r="M108" s="39"/>
      <c r="N108" s="39"/>
      <c r="O108" s="39"/>
      <c r="P108" s="39"/>
      <c r="Q108" s="39"/>
      <c r="R108" s="39"/>
      <c r="S108" s="39"/>
      <c r="T108" s="39"/>
      <c r="U108" s="39"/>
      <c r="V108" s="39"/>
      <c r="W108" s="39"/>
      <c r="X108" s="39"/>
      <c r="Y108" s="39"/>
      <c r="Z108" s="39"/>
    </row>
    <row r="109" spans="11:26" x14ac:dyDescent="0.35">
      <c r="K109" s="39"/>
      <c r="L109" s="39"/>
      <c r="M109" s="39"/>
      <c r="N109" s="39"/>
      <c r="O109" s="39"/>
      <c r="P109" s="39"/>
      <c r="Q109" s="39"/>
      <c r="R109" s="39"/>
      <c r="S109" s="39"/>
      <c r="T109" s="39"/>
      <c r="U109" s="39"/>
      <c r="V109" s="39"/>
      <c r="W109" s="39"/>
      <c r="X109" s="39"/>
      <c r="Y109" s="39"/>
      <c r="Z109" s="39"/>
    </row>
    <row r="110" spans="11:26" x14ac:dyDescent="0.35">
      <c r="K110" s="39"/>
      <c r="L110" s="39"/>
      <c r="M110" s="39"/>
      <c r="N110" s="39"/>
      <c r="O110" s="39"/>
      <c r="P110" s="39"/>
      <c r="Q110" s="39"/>
      <c r="R110" s="39"/>
      <c r="S110" s="39"/>
      <c r="T110" s="39"/>
      <c r="U110" s="39"/>
      <c r="V110" s="39"/>
      <c r="W110" s="39"/>
      <c r="X110" s="39"/>
      <c r="Y110" s="39"/>
      <c r="Z110" s="39"/>
    </row>
    <row r="111" spans="11:26" x14ac:dyDescent="0.35">
      <c r="K111" s="39"/>
      <c r="L111" s="39"/>
      <c r="M111" s="39"/>
      <c r="N111" s="39"/>
      <c r="O111" s="39"/>
      <c r="P111" s="39"/>
      <c r="Q111" s="39"/>
      <c r="R111" s="39"/>
      <c r="S111" s="39"/>
      <c r="T111" s="39"/>
      <c r="U111" s="39"/>
      <c r="V111" s="39"/>
      <c r="W111" s="39"/>
      <c r="X111" s="39"/>
      <c r="Y111" s="39"/>
      <c r="Z111" s="39"/>
    </row>
    <row r="112" spans="11:26" x14ac:dyDescent="0.35">
      <c r="K112" s="39"/>
      <c r="L112" s="39"/>
      <c r="M112" s="39"/>
      <c r="N112" s="39"/>
      <c r="O112" s="39"/>
      <c r="P112" s="39"/>
      <c r="Q112" s="39"/>
      <c r="R112" s="39"/>
      <c r="S112" s="39"/>
      <c r="T112" s="39"/>
      <c r="U112" s="39"/>
      <c r="V112" s="39"/>
      <c r="W112" s="39"/>
      <c r="X112" s="39"/>
      <c r="Y112" s="39"/>
      <c r="Z112" s="39"/>
    </row>
    <row r="113" spans="11:26" x14ac:dyDescent="0.35">
      <c r="K113" s="39"/>
      <c r="L113" s="39"/>
      <c r="M113" s="39"/>
      <c r="N113" s="39"/>
      <c r="O113" s="39"/>
      <c r="P113" s="39"/>
      <c r="Q113" s="39"/>
      <c r="R113" s="39"/>
      <c r="S113" s="39"/>
      <c r="T113" s="39"/>
      <c r="U113" s="39"/>
      <c r="V113" s="39"/>
      <c r="W113" s="39"/>
      <c r="X113" s="39"/>
      <c r="Y113" s="39"/>
      <c r="Z113" s="39"/>
    </row>
  </sheetData>
  <sheetProtection algorithmName="SHA-512" hashValue="/wJU2XT0B8iLVEKcgiNLO6tdd5HmyO9XSzAFPPJT47Ks5KT6q309y7pR+Zcef0lppVmrw7eJchM0T+zdPhAh7Q==" saltValue="7Pn2kYEFoclTHdHbee6dTw==" spinCount="100000" sheet="1" objects="1" scenarios="1"/>
  <mergeCells count="30">
    <mergeCell ref="B37:E37"/>
    <mergeCell ref="B32:E32"/>
    <mergeCell ref="H35:H36"/>
    <mergeCell ref="F30:F31"/>
    <mergeCell ref="G30:G31"/>
    <mergeCell ref="F35:F36"/>
    <mergeCell ref="G35:G36"/>
    <mergeCell ref="Q35:Q36"/>
    <mergeCell ref="R35:R36"/>
    <mergeCell ref="S35:S36"/>
    <mergeCell ref="B5:E5"/>
    <mergeCell ref="H30:H31"/>
    <mergeCell ref="I35:I36"/>
    <mergeCell ref="I30:I31"/>
    <mergeCell ref="O2:W2"/>
    <mergeCell ref="T35:T36"/>
    <mergeCell ref="U35:U36"/>
    <mergeCell ref="V35:V36"/>
    <mergeCell ref="W35:W36"/>
    <mergeCell ref="O30:O31"/>
    <mergeCell ref="P30:P31"/>
    <mergeCell ref="Q30:Q31"/>
    <mergeCell ref="R30:R31"/>
    <mergeCell ref="S30:S31"/>
    <mergeCell ref="T30:T31"/>
    <mergeCell ref="U30:U31"/>
    <mergeCell ref="V30:V31"/>
    <mergeCell ref="W30:W31"/>
    <mergeCell ref="O35:O36"/>
    <mergeCell ref="P35:P36"/>
  </mergeCells>
  <pageMargins left="0.28999999999999998" right="0.17" top="0.67" bottom="1" header="0.5" footer="0.5"/>
  <pageSetup scale="69" orientation="landscape" r:id="rId1"/>
  <headerFooter alignWithMargins="0"/>
  <ignoredErrors>
    <ignoredError sqref="G4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tabColor rgb="FF92D050"/>
    <pageSetUpPr fitToPage="1"/>
  </sheetPr>
  <dimension ref="A1:AD97"/>
  <sheetViews>
    <sheetView showGridLines="0" workbookViewId="0"/>
  </sheetViews>
  <sheetFormatPr defaultColWidth="9" defaultRowHeight="12.75" x14ac:dyDescent="0.35"/>
  <cols>
    <col min="1" max="1" width="37" customWidth="1"/>
    <col min="2" max="2" width="7.1328125" customWidth="1"/>
    <col min="3" max="3" width="18" customWidth="1"/>
    <col min="4" max="4" width="9.3984375" customWidth="1"/>
    <col min="5" max="5" width="18.796875" customWidth="1"/>
    <col min="6" max="6" width="22.46484375" customWidth="1"/>
    <col min="7" max="7" width="22.73046875" customWidth="1"/>
    <col min="8" max="8" width="10.59765625" customWidth="1"/>
    <col min="9" max="9" width="16.59765625" customWidth="1"/>
    <col min="10" max="10" width="3.265625" customWidth="1"/>
    <col min="11" max="11" width="8.59765625" customWidth="1"/>
    <col min="12" max="12" width="2.86328125" customWidth="1"/>
    <col min="13" max="13" width="14.59765625" customWidth="1"/>
    <col min="14" max="14" width="2.73046875" customWidth="1"/>
    <col min="15" max="15" width="21.265625" customWidth="1"/>
    <col min="16" max="16" width="14.46484375" customWidth="1"/>
    <col min="17" max="17" width="12.46484375" customWidth="1"/>
    <col min="18" max="18" width="13.3984375" customWidth="1"/>
    <col min="19" max="19" width="12.46484375" customWidth="1"/>
    <col min="20" max="20" width="14.19921875" customWidth="1"/>
    <col min="21" max="21" width="14.73046875" customWidth="1"/>
    <col min="22" max="22" width="15.3984375" customWidth="1"/>
    <col min="23" max="23" width="12.73046875" customWidth="1"/>
    <col min="24" max="24" width="14.33203125" customWidth="1"/>
    <col min="25" max="25" width="18.06640625" style="41" customWidth="1"/>
  </cols>
  <sheetData>
    <row r="1" spans="1:30" ht="13.9" x14ac:dyDescent="0.4">
      <c r="A1" s="698" t="s">
        <v>737</v>
      </c>
    </row>
    <row r="2" spans="1:30" ht="18.75" customHeight="1" thickBot="1" x14ac:dyDescent="0.45">
      <c r="A2" s="225"/>
      <c r="B2" s="23"/>
      <c r="C2" s="23"/>
      <c r="D2" s="23"/>
      <c r="E2" s="23"/>
      <c r="F2" s="47"/>
      <c r="G2" s="48" t="s">
        <v>60</v>
      </c>
      <c r="H2" s="23"/>
      <c r="I2" s="23"/>
      <c r="J2" s="23"/>
      <c r="K2" s="23"/>
      <c r="L2" s="173"/>
      <c r="M2" s="173"/>
      <c r="N2" s="173"/>
      <c r="O2" s="39"/>
      <c r="P2" s="39"/>
      <c r="Q2" s="39"/>
      <c r="R2" s="183"/>
      <c r="S2" s="39"/>
      <c r="T2" s="39"/>
      <c r="U2" s="39"/>
      <c r="V2" s="39"/>
      <c r="W2" s="39"/>
      <c r="X2" s="39"/>
      <c r="Y2" s="184"/>
      <c r="Z2" s="39"/>
      <c r="AA2" s="39"/>
      <c r="AB2" s="39"/>
      <c r="AC2" s="39"/>
      <c r="AD2" s="39"/>
    </row>
    <row r="3" spans="1:30" x14ac:dyDescent="0.35">
      <c r="A3" s="731" t="s">
        <v>191</v>
      </c>
      <c r="B3" s="738" t="s">
        <v>192</v>
      </c>
      <c r="C3" s="738"/>
      <c r="D3" s="738"/>
      <c r="E3" s="739"/>
      <c r="L3" s="39"/>
      <c r="M3" s="39"/>
      <c r="N3" s="173"/>
      <c r="O3" s="39"/>
      <c r="P3" s="39"/>
      <c r="Q3" s="39"/>
      <c r="R3" s="39"/>
      <c r="S3" s="39"/>
      <c r="T3" s="39"/>
      <c r="U3" s="39"/>
      <c r="V3" s="39"/>
      <c r="W3" s="39"/>
      <c r="X3" s="39"/>
      <c r="Y3" s="184"/>
      <c r="Z3" s="39"/>
      <c r="AA3" s="39"/>
      <c r="AB3" s="39"/>
      <c r="AC3" s="39"/>
      <c r="AD3" s="39"/>
    </row>
    <row r="4" spans="1:30" x14ac:dyDescent="0.35">
      <c r="A4" s="732"/>
      <c r="B4" s="740" t="s">
        <v>62</v>
      </c>
      <c r="C4" s="740"/>
      <c r="D4" s="740"/>
      <c r="E4" s="741"/>
      <c r="L4" s="39"/>
      <c r="M4" s="39"/>
      <c r="N4" s="173"/>
      <c r="O4" s="39"/>
      <c r="P4" s="39"/>
      <c r="Q4" s="39"/>
      <c r="R4" s="39"/>
      <c r="S4" s="39"/>
      <c r="T4" s="39"/>
      <c r="U4" s="39"/>
      <c r="V4" s="39"/>
      <c r="W4" s="39"/>
      <c r="X4" s="39"/>
      <c r="Y4" s="184"/>
      <c r="Z4" s="39"/>
      <c r="AA4" s="39"/>
      <c r="AB4" s="39"/>
      <c r="AC4" s="39"/>
      <c r="AD4" s="39"/>
    </row>
    <row r="5" spans="1:30" ht="21.6" customHeight="1" thickBot="1" x14ac:dyDescent="0.4">
      <c r="A5" s="733"/>
      <c r="B5" s="734" t="s">
        <v>193</v>
      </c>
      <c r="C5" s="735"/>
      <c r="D5" s="736" t="s">
        <v>194</v>
      </c>
      <c r="E5" s="737"/>
      <c r="L5" s="39"/>
      <c r="M5" s="39"/>
      <c r="N5" s="173"/>
      <c r="O5" s="39"/>
      <c r="P5" s="39"/>
      <c r="Q5" s="39"/>
      <c r="R5" s="39"/>
      <c r="S5" s="39"/>
      <c r="T5" s="39"/>
      <c r="U5" s="39"/>
      <c r="V5" s="39"/>
      <c r="W5" s="39"/>
      <c r="X5" s="39"/>
      <c r="Y5" s="184"/>
      <c r="Z5" s="39"/>
      <c r="AA5" s="39"/>
      <c r="AB5" s="39"/>
      <c r="AC5" s="39"/>
      <c r="AD5" s="39"/>
    </row>
    <row r="6" spans="1:30" ht="18" customHeight="1" x14ac:dyDescent="0.35">
      <c r="A6" s="220" t="s">
        <v>195</v>
      </c>
      <c r="B6" s="218" t="s">
        <v>196</v>
      </c>
      <c r="C6" s="524"/>
      <c r="D6" s="218" t="s">
        <v>197</v>
      </c>
      <c r="E6" s="526"/>
      <c r="L6" s="39"/>
      <c r="M6" s="39"/>
      <c r="N6" s="173"/>
      <c r="O6" s="645"/>
      <c r="P6" s="39"/>
      <c r="Q6" s="39"/>
      <c r="R6" s="39"/>
      <c r="S6" s="39"/>
      <c r="T6" s="39"/>
      <c r="U6" s="39"/>
      <c r="V6" s="39"/>
      <c r="W6" s="39"/>
      <c r="X6" s="39"/>
      <c r="Y6" s="184"/>
      <c r="Z6" s="39"/>
      <c r="AA6" s="39"/>
      <c r="AB6" s="39"/>
      <c r="AC6" s="39"/>
      <c r="AD6" s="39"/>
    </row>
    <row r="7" spans="1:30" ht="24" customHeight="1" x14ac:dyDescent="0.35">
      <c r="A7" s="221" t="s">
        <v>198</v>
      </c>
      <c r="B7" s="219" t="s">
        <v>199</v>
      </c>
      <c r="C7" s="490"/>
      <c r="D7" s="219" t="s">
        <v>200</v>
      </c>
      <c r="E7" s="527"/>
      <c r="L7" s="39"/>
      <c r="M7" s="39"/>
      <c r="N7" s="173"/>
      <c r="O7" s="645"/>
      <c r="P7" s="39"/>
      <c r="Q7" s="39"/>
      <c r="R7" s="39"/>
      <c r="S7" s="39"/>
      <c r="T7" s="39"/>
      <c r="U7" s="39"/>
      <c r="V7" s="39"/>
      <c r="W7" s="39"/>
      <c r="X7" s="39"/>
      <c r="Y7" s="184"/>
      <c r="Z7" s="39"/>
      <c r="AA7" s="39"/>
      <c r="AB7" s="39"/>
      <c r="AC7" s="39"/>
      <c r="AD7" s="39"/>
    </row>
    <row r="8" spans="1:30" s="216" customFormat="1" ht="19.899999999999999" customHeight="1" x14ac:dyDescent="0.35">
      <c r="A8" s="222" t="s">
        <v>201</v>
      </c>
      <c r="B8" s="219" t="s">
        <v>202</v>
      </c>
      <c r="C8" s="525"/>
      <c r="D8" s="219" t="s">
        <v>203</v>
      </c>
      <c r="E8" s="527"/>
      <c r="F8"/>
      <c r="G8"/>
      <c r="H8"/>
      <c r="I8"/>
      <c r="J8"/>
      <c r="K8"/>
      <c r="L8" s="39"/>
      <c r="M8" s="39"/>
      <c r="N8" s="214"/>
      <c r="O8" s="215"/>
      <c r="Y8" s="217"/>
    </row>
    <row r="9" spans="1:30" ht="18" customHeight="1" x14ac:dyDescent="0.35">
      <c r="A9" s="223" t="s">
        <v>204</v>
      </c>
      <c r="B9" s="219" t="s">
        <v>205</v>
      </c>
      <c r="C9" s="525"/>
      <c r="D9" s="219" t="s">
        <v>206</v>
      </c>
      <c r="E9" s="527"/>
      <c r="L9" s="39"/>
      <c r="M9" s="39"/>
      <c r="N9" s="173"/>
      <c r="O9" s="645"/>
      <c r="P9" s="39"/>
      <c r="Q9" s="39"/>
      <c r="R9" s="39"/>
      <c r="S9" s="39"/>
      <c r="T9" s="39"/>
      <c r="U9" s="39"/>
      <c r="V9" s="39"/>
      <c r="W9" s="39"/>
      <c r="X9" s="39"/>
      <c r="Y9" s="184"/>
      <c r="Z9" s="39"/>
      <c r="AA9" s="39"/>
      <c r="AB9" s="39"/>
      <c r="AC9" s="39"/>
      <c r="AD9" s="39"/>
    </row>
    <row r="10" spans="1:30" ht="18" customHeight="1" x14ac:dyDescent="0.35">
      <c r="A10" s="223" t="s">
        <v>207</v>
      </c>
      <c r="B10" s="219" t="s">
        <v>208</v>
      </c>
      <c r="C10" s="525"/>
      <c r="D10" s="219" t="s">
        <v>209</v>
      </c>
      <c r="E10" s="527"/>
      <c r="L10" s="39"/>
      <c r="M10" s="39"/>
      <c r="N10" s="173"/>
      <c r="O10" s="645"/>
      <c r="P10" s="39"/>
      <c r="Q10" s="39"/>
      <c r="R10" s="39"/>
      <c r="S10" s="39"/>
      <c r="T10" s="39"/>
      <c r="U10" s="39"/>
      <c r="V10" s="39"/>
      <c r="W10" s="39"/>
      <c r="X10" s="39"/>
      <c r="Y10" s="184"/>
      <c r="Z10" s="39"/>
      <c r="AA10" s="39"/>
      <c r="AB10" s="39"/>
      <c r="AC10" s="39"/>
      <c r="AD10" s="39"/>
    </row>
    <row r="11" spans="1:30" ht="18" customHeight="1" x14ac:dyDescent="0.35">
      <c r="A11" s="223" t="s">
        <v>210</v>
      </c>
      <c r="B11" s="219" t="s">
        <v>211</v>
      </c>
      <c r="C11" s="525"/>
      <c r="D11" s="219" t="s">
        <v>212</v>
      </c>
      <c r="E11" s="527"/>
      <c r="L11" s="39"/>
      <c r="M11" s="39"/>
      <c r="N11" s="173"/>
      <c r="O11" s="645"/>
      <c r="P11" s="39"/>
      <c r="Q11" s="39"/>
      <c r="R11" s="39"/>
      <c r="S11" s="39"/>
      <c r="T11" s="39"/>
      <c r="U11" s="39"/>
      <c r="V11" s="39"/>
      <c r="W11" s="39"/>
      <c r="X11" s="39"/>
      <c r="Y11" s="184"/>
      <c r="Z11" s="39"/>
      <c r="AA11" s="39"/>
      <c r="AB11" s="39"/>
      <c r="AC11" s="39"/>
      <c r="AD11" s="39"/>
    </row>
    <row r="12" spans="1:30" s="39" customFormat="1" ht="18" customHeight="1" x14ac:dyDescent="0.35">
      <c r="A12" s="224" t="s">
        <v>175</v>
      </c>
      <c r="B12" s="219" t="s">
        <v>213</v>
      </c>
      <c r="C12" s="525"/>
      <c r="D12" s="219" t="s">
        <v>214</v>
      </c>
      <c r="E12" s="527"/>
      <c r="F12"/>
      <c r="G12"/>
      <c r="H12"/>
      <c r="I12"/>
      <c r="J12"/>
      <c r="K12"/>
      <c r="N12" s="173"/>
      <c r="O12" s="645"/>
      <c r="Y12" s="184"/>
    </row>
    <row r="13" spans="1:30" s="153" customFormat="1" ht="18" customHeight="1" thickBot="1" x14ac:dyDescent="0.4">
      <c r="A13" s="211" t="s">
        <v>186</v>
      </c>
      <c r="B13" s="212" t="s">
        <v>215</v>
      </c>
      <c r="C13" s="486">
        <f>SUM(C6:C12)</f>
        <v>0</v>
      </c>
      <c r="D13" s="213"/>
      <c r="E13" s="528">
        <f>SUM(E6:E12)</f>
        <v>0</v>
      </c>
      <c r="F13"/>
      <c r="G13"/>
      <c r="H13"/>
      <c r="I13"/>
      <c r="J13"/>
      <c r="K13"/>
      <c r="L13" s="39"/>
      <c r="M13" s="39"/>
      <c r="N13" s="173"/>
      <c r="O13" s="39"/>
      <c r="P13" s="39"/>
      <c r="Q13" s="39"/>
      <c r="R13" s="39"/>
      <c r="S13" s="39"/>
      <c r="T13" s="39"/>
      <c r="U13" s="39"/>
      <c r="V13" s="39"/>
      <c r="W13" s="39"/>
      <c r="X13" s="39"/>
      <c r="Y13" s="184"/>
      <c r="Z13" s="39"/>
      <c r="AA13" s="39"/>
      <c r="AB13" s="39"/>
      <c r="AC13" s="39"/>
      <c r="AD13" s="39"/>
    </row>
    <row r="14" spans="1:30" x14ac:dyDescent="0.35">
      <c r="L14" s="39"/>
      <c r="M14" s="39"/>
      <c r="N14" s="39"/>
      <c r="O14" s="646"/>
      <c r="Z14" s="39"/>
      <c r="AA14" s="39"/>
      <c r="AB14" s="39"/>
      <c r="AC14" s="39"/>
      <c r="AD14" s="39"/>
    </row>
    <row r="15" spans="1:30" ht="14.25" thickBot="1" x14ac:dyDescent="0.4">
      <c r="A15" s="744" t="s">
        <v>216</v>
      </c>
      <c r="B15" s="745"/>
      <c r="C15" s="745"/>
      <c r="D15" s="745"/>
      <c r="E15" s="745"/>
      <c r="L15" s="39"/>
      <c r="M15" s="39"/>
      <c r="N15" s="39"/>
      <c r="O15" s="646"/>
      <c r="P15" s="39"/>
      <c r="Q15" s="39"/>
      <c r="R15" s="39"/>
      <c r="S15" s="39"/>
      <c r="T15" s="39"/>
      <c r="U15" s="39"/>
      <c r="V15" s="39"/>
      <c r="W15" s="39"/>
      <c r="X15" s="39"/>
      <c r="Y15" s="184"/>
      <c r="Z15" s="39"/>
      <c r="AA15" s="39"/>
      <c r="AB15" s="39"/>
      <c r="AC15" s="39"/>
      <c r="AD15" s="39"/>
    </row>
    <row r="16" spans="1:30" ht="18.399999999999999" customHeight="1" thickBot="1" x14ac:dyDescent="0.4">
      <c r="A16" s="39"/>
      <c r="B16" s="39"/>
      <c r="C16" s="39"/>
      <c r="D16" s="39"/>
      <c r="E16" s="730"/>
      <c r="F16" s="730"/>
      <c r="G16" s="39"/>
      <c r="H16" s="39"/>
      <c r="L16" s="39"/>
      <c r="M16" s="750" t="s">
        <v>732</v>
      </c>
      <c r="N16" s="751"/>
      <c r="O16" s="751"/>
      <c r="P16" s="751"/>
      <c r="Q16" s="751"/>
      <c r="R16" s="751"/>
      <c r="S16" s="751"/>
      <c r="T16" s="751"/>
      <c r="U16" s="751"/>
      <c r="V16" s="751"/>
      <c r="W16" s="751"/>
      <c r="X16" s="751"/>
      <c r="Y16" s="752"/>
      <c r="Z16" s="39"/>
      <c r="AA16" s="39"/>
      <c r="AB16" s="39"/>
      <c r="AC16" s="39"/>
      <c r="AD16" s="39"/>
    </row>
    <row r="17" spans="1:30" ht="43.15" customHeight="1" x14ac:dyDescent="0.4">
      <c r="A17" s="6" t="s">
        <v>217</v>
      </c>
      <c r="B17" s="3"/>
      <c r="C17" s="3"/>
      <c r="D17" s="3"/>
      <c r="E17" s="3"/>
      <c r="F17" s="7" t="s">
        <v>194</v>
      </c>
      <c r="G17" s="8" t="s">
        <v>63</v>
      </c>
      <c r="I17" s="8" t="s">
        <v>64</v>
      </c>
      <c r="L17" s="39"/>
      <c r="M17" s="655"/>
      <c r="N17" s="668"/>
      <c r="O17" s="668"/>
      <c r="P17" s="656">
        <v>0</v>
      </c>
      <c r="Q17" s="656">
        <v>0.2</v>
      </c>
      <c r="R17" s="656">
        <v>0.35</v>
      </c>
      <c r="S17" s="656">
        <v>0.5</v>
      </c>
      <c r="T17" s="656">
        <v>0.75</v>
      </c>
      <c r="U17" s="656">
        <v>1</v>
      </c>
      <c r="V17" s="656">
        <v>1.5</v>
      </c>
      <c r="W17" s="656">
        <v>2.5</v>
      </c>
      <c r="X17" s="656">
        <v>12.5</v>
      </c>
      <c r="Y17" s="657" t="s">
        <v>218</v>
      </c>
      <c r="Z17" s="39"/>
      <c r="AA17" s="39"/>
      <c r="AB17" s="39"/>
      <c r="AC17" s="39"/>
      <c r="AD17" s="39"/>
    </row>
    <row r="18" spans="1:30" ht="15.6" customHeight="1" x14ac:dyDescent="0.35">
      <c r="A18" s="175" t="s">
        <v>219</v>
      </c>
      <c r="B18" s="25"/>
      <c r="C18" s="25"/>
      <c r="D18" s="202"/>
      <c r="E18" s="162" t="s">
        <v>220</v>
      </c>
      <c r="F18" s="529"/>
      <c r="G18" s="210">
        <v>1</v>
      </c>
      <c r="I18" s="2" t="s">
        <v>221</v>
      </c>
      <c r="L18" s="39"/>
      <c r="M18" s="655"/>
      <c r="N18" s="668"/>
      <c r="O18" s="668"/>
      <c r="P18" s="653">
        <f>IF($P$17=G18,F18,0)</f>
        <v>0</v>
      </c>
      <c r="Q18" s="653">
        <f>IF($Q$17=G18,F18,0)</f>
        <v>0</v>
      </c>
      <c r="R18" s="653"/>
      <c r="S18" s="653">
        <f>IF($S$17=G18,F18,0)</f>
        <v>0</v>
      </c>
      <c r="T18" s="653"/>
      <c r="U18" s="653">
        <f>IF($U$17=G18,F18,0)</f>
        <v>0</v>
      </c>
      <c r="V18" s="653">
        <f>IF($V$17=G18,F18,0)</f>
        <v>0</v>
      </c>
      <c r="W18" s="653"/>
      <c r="X18" s="653">
        <f>IF($X$17=G18,F18,0)</f>
        <v>0</v>
      </c>
      <c r="Y18" s="658"/>
      <c r="Z18" s="39"/>
      <c r="AA18" s="39"/>
      <c r="AB18" s="39"/>
      <c r="AC18" s="39"/>
      <c r="AD18" s="39"/>
    </row>
    <row r="19" spans="1:30" ht="15.6" customHeight="1" x14ac:dyDescent="0.35">
      <c r="A19" s="175" t="s">
        <v>222</v>
      </c>
      <c r="B19" s="25"/>
      <c r="C19" s="25"/>
      <c r="D19" s="202"/>
      <c r="E19" s="162" t="s">
        <v>223</v>
      </c>
      <c r="F19" s="529"/>
      <c r="G19" s="210">
        <v>12.5</v>
      </c>
      <c r="I19" s="2" t="s">
        <v>224</v>
      </c>
      <c r="L19" s="39"/>
      <c r="M19" s="655"/>
      <c r="N19" s="668"/>
      <c r="O19" s="668"/>
      <c r="P19" s="653">
        <f>IF($P$17=G19,F19,0)</f>
        <v>0</v>
      </c>
      <c r="Q19" s="653">
        <f>IF($Q$17=G19,F19,0)</f>
        <v>0</v>
      </c>
      <c r="R19" s="653"/>
      <c r="S19" s="653">
        <f>IF($S$17=G19,F19,0)</f>
        <v>0</v>
      </c>
      <c r="T19" s="653"/>
      <c r="U19" s="653">
        <f>IF($U$17=G19,F19,0)</f>
        <v>0</v>
      </c>
      <c r="V19" s="653">
        <f>IF($V$17=G19,F19,0)</f>
        <v>0</v>
      </c>
      <c r="W19" s="653"/>
      <c r="X19" s="653">
        <f>IF($X$17=G19,F19,0)</f>
        <v>0</v>
      </c>
      <c r="Y19" s="658"/>
      <c r="Z19" s="39"/>
      <c r="AA19" s="39"/>
      <c r="AB19" s="39"/>
      <c r="AC19" s="39"/>
      <c r="AD19" s="39"/>
    </row>
    <row r="20" spans="1:30" ht="15.6" customHeight="1" thickBot="1" x14ac:dyDescent="0.45">
      <c r="A20" s="204" t="s">
        <v>225</v>
      </c>
      <c r="B20" s="200"/>
      <c r="C20" s="200"/>
      <c r="D20" s="201"/>
      <c r="E20" s="209" t="s">
        <v>226</v>
      </c>
      <c r="F20" s="484">
        <f>SUM(F18:F19)</f>
        <v>0</v>
      </c>
      <c r="G20" s="203"/>
      <c r="I20" s="39"/>
      <c r="L20" s="39"/>
      <c r="M20" s="655"/>
      <c r="N20" s="668"/>
      <c r="O20" s="668"/>
      <c r="P20" s="653"/>
      <c r="Q20" s="653"/>
      <c r="R20" s="653"/>
      <c r="S20" s="653"/>
      <c r="T20" s="653"/>
      <c r="U20" s="653"/>
      <c r="V20" s="653"/>
      <c r="W20" s="653"/>
      <c r="X20" s="653"/>
      <c r="Y20" s="658"/>
      <c r="Z20" s="39"/>
      <c r="AA20" s="39"/>
      <c r="AB20" s="39"/>
      <c r="AC20" s="39"/>
      <c r="AD20" s="39"/>
    </row>
    <row r="21" spans="1:30" x14ac:dyDescent="0.35">
      <c r="A21" s="39"/>
      <c r="B21" s="39"/>
      <c r="C21" s="39"/>
      <c r="D21" s="39"/>
      <c r="E21" s="39"/>
      <c r="F21" s="39"/>
      <c r="G21" s="39"/>
      <c r="H21" s="39"/>
      <c r="L21" s="39"/>
      <c r="M21" s="655"/>
      <c r="N21" s="668"/>
      <c r="O21" s="668"/>
      <c r="P21" s="653"/>
      <c r="Q21" s="653"/>
      <c r="R21" s="653"/>
      <c r="S21" s="653"/>
      <c r="T21" s="653"/>
      <c r="U21" s="653"/>
      <c r="V21" s="653"/>
      <c r="W21" s="653"/>
      <c r="X21" s="653"/>
      <c r="Y21" s="658"/>
      <c r="Z21" s="39"/>
      <c r="AA21" s="39"/>
      <c r="AB21" s="39"/>
      <c r="AC21" s="39"/>
      <c r="AD21" s="39"/>
    </row>
    <row r="22" spans="1:30" ht="13.15" thickBot="1" x14ac:dyDescent="0.4">
      <c r="A22" s="39"/>
      <c r="B22" s="39"/>
      <c r="C22" s="39"/>
      <c r="D22" s="39"/>
      <c r="E22" s="39"/>
      <c r="F22" s="39"/>
      <c r="G22" s="39"/>
      <c r="H22" s="39"/>
      <c r="L22" s="39"/>
      <c r="M22" s="655"/>
      <c r="N22" s="668"/>
      <c r="O22" s="668"/>
      <c r="P22" s="653"/>
      <c r="Q22" s="653"/>
      <c r="R22" s="653"/>
      <c r="S22" s="653"/>
      <c r="T22" s="653"/>
      <c r="U22" s="653"/>
      <c r="V22" s="653"/>
      <c r="W22" s="653"/>
      <c r="X22" s="653"/>
      <c r="Y22" s="658"/>
      <c r="Z22" s="39"/>
      <c r="AA22" s="39"/>
      <c r="AB22" s="39"/>
      <c r="AC22" s="39"/>
      <c r="AD22" s="39"/>
    </row>
    <row r="23" spans="1:30" ht="13.9" x14ac:dyDescent="0.4">
      <c r="A23" s="182" t="s">
        <v>227</v>
      </c>
      <c r="B23" s="3"/>
      <c r="C23" s="3"/>
      <c r="D23" s="3"/>
      <c r="E23" s="3"/>
      <c r="F23" s="8" t="s">
        <v>194</v>
      </c>
      <c r="L23" s="39"/>
      <c r="M23" s="655"/>
      <c r="N23" s="668"/>
      <c r="O23" s="668"/>
      <c r="P23" s="653"/>
      <c r="Q23" s="653"/>
      <c r="R23" s="653"/>
      <c r="S23" s="653"/>
      <c r="T23" s="653"/>
      <c r="U23" s="653"/>
      <c r="V23" s="653"/>
      <c r="W23" s="653"/>
      <c r="X23" s="653"/>
      <c r="Y23" s="658"/>
      <c r="Z23" s="39"/>
      <c r="AA23" s="39"/>
      <c r="AB23" s="39"/>
      <c r="AC23" s="39"/>
      <c r="AD23" s="39"/>
    </row>
    <row r="24" spans="1:30" x14ac:dyDescent="0.35">
      <c r="A24" s="175" t="s">
        <v>228</v>
      </c>
      <c r="B24" s="25"/>
      <c r="C24" s="25"/>
      <c r="D24" s="202"/>
      <c r="E24" s="162" t="s">
        <v>229</v>
      </c>
      <c r="F24" s="530"/>
      <c r="L24" s="39"/>
      <c r="M24" s="655"/>
      <c r="N24" s="668"/>
      <c r="O24" s="668"/>
      <c r="P24" s="653"/>
      <c r="Q24" s="653"/>
      <c r="R24" s="653"/>
      <c r="S24" s="653"/>
      <c r="T24" s="653"/>
      <c r="U24" s="653"/>
      <c r="V24" s="653"/>
      <c r="W24" s="653"/>
      <c r="X24" s="653"/>
      <c r="Y24" s="658"/>
      <c r="Z24" s="39"/>
      <c r="AA24" s="39"/>
      <c r="AB24" s="39"/>
      <c r="AC24" s="39"/>
      <c r="AD24" s="39"/>
    </row>
    <row r="25" spans="1:30" x14ac:dyDescent="0.35">
      <c r="A25" s="175" t="s">
        <v>230</v>
      </c>
      <c r="B25" s="25"/>
      <c r="C25" s="25"/>
      <c r="D25" s="202"/>
      <c r="E25" s="162" t="s">
        <v>231</v>
      </c>
      <c r="F25" s="530"/>
      <c r="L25" s="39"/>
      <c r="M25" s="655"/>
      <c r="N25" s="668"/>
      <c r="O25" s="668"/>
      <c r="P25" s="653"/>
      <c r="Q25" s="653"/>
      <c r="R25" s="653"/>
      <c r="S25" s="653"/>
      <c r="T25" s="653"/>
      <c r="U25" s="653"/>
      <c r="V25" s="653"/>
      <c r="W25" s="653"/>
      <c r="X25" s="653"/>
      <c r="Y25" s="658"/>
      <c r="Z25" s="39"/>
      <c r="AA25" s="39"/>
      <c r="AB25" s="39"/>
      <c r="AC25" s="39"/>
      <c r="AD25" s="39"/>
    </row>
    <row r="26" spans="1:30" x14ac:dyDescent="0.35">
      <c r="A26" s="175" t="s">
        <v>232</v>
      </c>
      <c r="B26" s="25"/>
      <c r="C26" s="25"/>
      <c r="D26" s="202"/>
      <c r="E26" s="162" t="s">
        <v>233</v>
      </c>
      <c r="F26" s="530"/>
      <c r="L26" s="39"/>
      <c r="M26" s="655"/>
      <c r="N26" s="668"/>
      <c r="O26" s="668"/>
      <c r="P26" s="653"/>
      <c r="Q26" s="653"/>
      <c r="R26" s="653"/>
      <c r="S26" s="653"/>
      <c r="T26" s="653"/>
      <c r="U26" s="653"/>
      <c r="V26" s="653"/>
      <c r="W26" s="653"/>
      <c r="X26" s="653"/>
      <c r="Y26" s="658"/>
      <c r="Z26" s="39"/>
      <c r="AA26" s="39"/>
      <c r="AB26" s="39"/>
      <c r="AC26" s="39"/>
      <c r="AD26" s="39"/>
    </row>
    <row r="27" spans="1:30" ht="13.5" thickBot="1" x14ac:dyDescent="0.45">
      <c r="A27" s="204" t="s">
        <v>234</v>
      </c>
      <c r="B27" s="200"/>
      <c r="C27" s="200"/>
      <c r="D27" s="201"/>
      <c r="E27" s="198" t="s">
        <v>235</v>
      </c>
      <c r="F27" s="531">
        <f>SUM(F24:F26)</f>
        <v>0</v>
      </c>
      <c r="L27" s="39"/>
      <c r="M27" s="655"/>
      <c r="N27" s="668"/>
      <c r="O27" s="668"/>
      <c r="P27" s="653"/>
      <c r="Q27" s="653"/>
      <c r="R27" s="653"/>
      <c r="S27" s="653"/>
      <c r="T27" s="653"/>
      <c r="U27" s="653"/>
      <c r="V27" s="653"/>
      <c r="W27" s="653"/>
      <c r="X27" s="653"/>
      <c r="Y27" s="658"/>
      <c r="Z27" s="39"/>
      <c r="AA27" s="39"/>
      <c r="AB27" s="39"/>
      <c r="AC27" s="39"/>
      <c r="AD27" s="39"/>
    </row>
    <row r="28" spans="1:30" x14ac:dyDescent="0.35">
      <c r="L28" s="39"/>
      <c r="M28" s="655"/>
      <c r="N28" s="668"/>
      <c r="O28" s="668"/>
      <c r="P28" s="653"/>
      <c r="Q28" s="653"/>
      <c r="R28" s="653"/>
      <c r="S28" s="653"/>
      <c r="T28" s="653"/>
      <c r="U28" s="653"/>
      <c r="V28" s="653"/>
      <c r="W28" s="653"/>
      <c r="X28" s="653"/>
      <c r="Y28" s="658"/>
      <c r="Z28" s="39"/>
      <c r="AA28" s="39"/>
      <c r="AB28" s="39"/>
      <c r="AC28" s="39"/>
      <c r="AD28" s="39"/>
    </row>
    <row r="29" spans="1:30" ht="13.15" thickBot="1" x14ac:dyDescent="0.4">
      <c r="L29" s="39"/>
      <c r="M29" s="655"/>
      <c r="N29" s="668"/>
      <c r="O29" s="668"/>
      <c r="P29" s="653"/>
      <c r="Q29" s="653"/>
      <c r="R29" s="653"/>
      <c r="S29" s="653"/>
      <c r="T29" s="653"/>
      <c r="U29" s="653"/>
      <c r="V29" s="653"/>
      <c r="W29" s="653"/>
      <c r="X29" s="653"/>
      <c r="Y29" s="658"/>
      <c r="Z29" s="39"/>
      <c r="AA29" s="39"/>
      <c r="AB29" s="39"/>
      <c r="AC29" s="39"/>
      <c r="AD29" s="39"/>
    </row>
    <row r="30" spans="1:30" ht="32.65" customHeight="1" x14ac:dyDescent="0.35">
      <c r="A30" s="742"/>
      <c r="B30" s="743"/>
      <c r="C30" s="743"/>
      <c r="D30" s="743"/>
      <c r="E30" s="743"/>
      <c r="F30" s="7" t="s">
        <v>236</v>
      </c>
      <c r="G30" s="8" t="s">
        <v>63</v>
      </c>
      <c r="L30" s="39"/>
      <c r="M30" s="655"/>
      <c r="N30" s="668"/>
      <c r="O30" s="668"/>
      <c r="P30" s="653"/>
      <c r="Q30" s="653"/>
      <c r="R30" s="653"/>
      <c r="S30" s="653"/>
      <c r="T30" s="653"/>
      <c r="U30" s="653"/>
      <c r="V30" s="653"/>
      <c r="W30" s="653"/>
      <c r="X30" s="653"/>
      <c r="Y30" s="658"/>
      <c r="Z30" s="39"/>
      <c r="AA30" s="39"/>
      <c r="AB30" s="39"/>
      <c r="AC30" s="39"/>
      <c r="AD30" s="39"/>
    </row>
    <row r="31" spans="1:30" x14ac:dyDescent="0.35">
      <c r="A31" s="175" t="s">
        <v>237</v>
      </c>
      <c r="B31" s="164"/>
      <c r="C31" s="164"/>
      <c r="D31" s="165"/>
      <c r="E31" s="162" t="s">
        <v>238</v>
      </c>
      <c r="F31" s="532">
        <f>IF(F26&lt;0.05*'Capitaux propres et champs RW'!G33,F26,0.05*'Capitaux propres et champs RW'!G33)</f>
        <v>0</v>
      </c>
      <c r="G31" s="533">
        <v>1</v>
      </c>
      <c r="I31" s="2" t="s">
        <v>239</v>
      </c>
      <c r="L31" s="39"/>
      <c r="M31" s="655"/>
      <c r="N31" s="668"/>
      <c r="O31" s="668"/>
      <c r="P31" s="653">
        <f t="shared" ref="P31:P34" si="0">IF($P$17=G31,F31,0)</f>
        <v>0</v>
      </c>
      <c r="Q31" s="653">
        <f>IF($Q$17=G31,F31,0)</f>
        <v>0</v>
      </c>
      <c r="R31" s="653"/>
      <c r="S31" s="653">
        <f t="shared" ref="S31:S34" si="1">IF($S$17=G31,F31,0)</f>
        <v>0</v>
      </c>
      <c r="T31" s="653"/>
      <c r="U31" s="653">
        <f t="shared" ref="U31:U34" si="2">IF($U$17=G31,F31,0)</f>
        <v>0</v>
      </c>
      <c r="V31" s="653">
        <f t="shared" ref="V31:V34" si="3">IF($V$17=G31,F31,0)</f>
        <v>0</v>
      </c>
      <c r="W31" s="653"/>
      <c r="X31" s="653">
        <f>IF($X$17=G31,F31,0)</f>
        <v>0</v>
      </c>
      <c r="Y31" s="658"/>
      <c r="Z31" s="39"/>
      <c r="AA31" s="39"/>
      <c r="AB31" s="39"/>
      <c r="AC31" s="39"/>
      <c r="AD31" s="39"/>
    </row>
    <row r="32" spans="1:30" ht="24" customHeight="1" x14ac:dyDescent="0.35">
      <c r="A32" s="720" t="s">
        <v>240</v>
      </c>
      <c r="B32" s="721"/>
      <c r="C32" s="721"/>
      <c r="D32" s="721"/>
      <c r="E32" s="162" t="s">
        <v>241</v>
      </c>
      <c r="F32" s="532">
        <f>F26-F31</f>
        <v>0</v>
      </c>
      <c r="G32" s="533">
        <v>0</v>
      </c>
      <c r="I32" s="2"/>
      <c r="L32" s="39"/>
      <c r="M32" s="655"/>
      <c r="N32" s="668"/>
      <c r="O32" s="668"/>
      <c r="P32" s="653">
        <f t="shared" si="0"/>
        <v>0</v>
      </c>
      <c r="Q32" s="653">
        <f>IF($Q$17=G32,F32,0)</f>
        <v>0</v>
      </c>
      <c r="R32" s="653"/>
      <c r="S32" s="653">
        <f t="shared" si="1"/>
        <v>0</v>
      </c>
      <c r="T32" s="653"/>
      <c r="U32" s="653">
        <f t="shared" si="2"/>
        <v>0</v>
      </c>
      <c r="V32" s="653">
        <f t="shared" si="3"/>
        <v>0</v>
      </c>
      <c r="W32" s="653"/>
      <c r="X32" s="653">
        <f t="shared" ref="X32:X33" si="4">IF($X$17=G32,F32,0)</f>
        <v>0</v>
      </c>
      <c r="Y32" s="658"/>
      <c r="Z32" s="39"/>
      <c r="AA32" s="39"/>
      <c r="AB32" s="39"/>
      <c r="AC32" s="39"/>
      <c r="AD32" s="39"/>
    </row>
    <row r="33" spans="1:30" ht="21.6" customHeight="1" x14ac:dyDescent="0.35">
      <c r="A33" s="720" t="s">
        <v>242</v>
      </c>
      <c r="B33" s="721"/>
      <c r="C33" s="721"/>
      <c r="D33" s="721"/>
      <c r="E33" s="162" t="s">
        <v>243</v>
      </c>
      <c r="F33" s="532">
        <f>IF((F24+F25+F32)&lt;0.1*'Capitaux propres et champs RW'!G33, (F24+F25+F32), 0.1*'Capitaux propres et champs RW'!G33)</f>
        <v>0</v>
      </c>
      <c r="G33" s="533">
        <v>1</v>
      </c>
      <c r="I33" s="2" t="s">
        <v>244</v>
      </c>
      <c r="L33" s="39"/>
      <c r="M33" s="655"/>
      <c r="N33" s="668"/>
      <c r="O33" s="668"/>
      <c r="P33" s="653">
        <f t="shared" si="0"/>
        <v>0</v>
      </c>
      <c r="Q33" s="653">
        <f>IF($Q$17=G33,F33,0)</f>
        <v>0</v>
      </c>
      <c r="R33" s="653"/>
      <c r="S33" s="653">
        <f t="shared" si="1"/>
        <v>0</v>
      </c>
      <c r="T33" s="653"/>
      <c r="U33" s="653">
        <f t="shared" si="2"/>
        <v>0</v>
      </c>
      <c r="V33" s="653">
        <f t="shared" si="3"/>
        <v>0</v>
      </c>
      <c r="W33" s="653"/>
      <c r="X33" s="653">
        <f t="shared" si="4"/>
        <v>0</v>
      </c>
      <c r="Y33" s="658"/>
      <c r="Z33" s="39"/>
      <c r="AA33" s="39"/>
      <c r="AB33" s="39"/>
      <c r="AC33" s="39"/>
      <c r="AD33" s="39"/>
    </row>
    <row r="34" spans="1:30" ht="13.15" thickBot="1" x14ac:dyDescent="0.4">
      <c r="A34" s="205" t="s">
        <v>245</v>
      </c>
      <c r="B34" s="206"/>
      <c r="C34" s="206"/>
      <c r="D34" s="207"/>
      <c r="E34" s="198" t="s">
        <v>246</v>
      </c>
      <c r="F34" s="534">
        <f>F24+F25+F32-F33</f>
        <v>0</v>
      </c>
      <c r="G34" s="535">
        <v>0</v>
      </c>
      <c r="I34" s="2"/>
      <c r="L34" s="39"/>
      <c r="M34" s="655"/>
      <c r="N34" s="668"/>
      <c r="O34" s="668"/>
      <c r="P34" s="653">
        <f t="shared" si="0"/>
        <v>0</v>
      </c>
      <c r="Q34" s="653">
        <f>IF($Q$17=G34,F34,0)</f>
        <v>0</v>
      </c>
      <c r="R34" s="653"/>
      <c r="S34" s="653">
        <f t="shared" si="1"/>
        <v>0</v>
      </c>
      <c r="T34" s="653"/>
      <c r="U34" s="653">
        <f t="shared" si="2"/>
        <v>0</v>
      </c>
      <c r="V34" s="653">
        <f t="shared" si="3"/>
        <v>0</v>
      </c>
      <c r="W34" s="653"/>
      <c r="X34" s="653">
        <f>IF($X$17=G34,F34,0)</f>
        <v>0</v>
      </c>
      <c r="Y34" s="658"/>
      <c r="Z34" s="39"/>
      <c r="AA34" s="39"/>
      <c r="AB34" s="39"/>
      <c r="AC34" s="39"/>
      <c r="AD34" s="39"/>
    </row>
    <row r="35" spans="1:30" ht="13.15" thickBot="1" x14ac:dyDescent="0.4">
      <c r="I35" s="2"/>
      <c r="L35" s="39"/>
      <c r="M35" s="655"/>
      <c r="N35" s="668"/>
      <c r="O35" s="668"/>
      <c r="P35" s="653"/>
      <c r="Q35" s="653"/>
      <c r="R35" s="653"/>
      <c r="S35" s="653"/>
      <c r="T35" s="653"/>
      <c r="U35" s="653"/>
      <c r="V35" s="653"/>
      <c r="W35" s="653"/>
      <c r="X35" s="653"/>
      <c r="Y35" s="658"/>
      <c r="Z35" s="39"/>
      <c r="AA35" s="39"/>
      <c r="AB35" s="39"/>
      <c r="AC35" s="39"/>
      <c r="AD35" s="39"/>
    </row>
    <row r="36" spans="1:30" ht="26.25" x14ac:dyDescent="0.35">
      <c r="A36" s="748" t="s">
        <v>247</v>
      </c>
      <c r="B36" s="749"/>
      <c r="C36" s="749"/>
      <c r="D36" s="749"/>
      <c r="E36" s="749"/>
      <c r="F36" s="7" t="s">
        <v>194</v>
      </c>
      <c r="G36" s="8" t="s">
        <v>63</v>
      </c>
      <c r="I36" s="2"/>
      <c r="L36" s="39"/>
      <c r="M36" s="655"/>
      <c r="N36" s="668"/>
      <c r="O36" s="668"/>
      <c r="P36" s="653"/>
      <c r="Q36" s="653"/>
      <c r="R36" s="653"/>
      <c r="S36" s="653"/>
      <c r="T36" s="653"/>
      <c r="U36" s="653"/>
      <c r="V36" s="653"/>
      <c r="W36" s="653"/>
      <c r="X36" s="653"/>
      <c r="Y36" s="658"/>
      <c r="Z36" s="39"/>
      <c r="AA36" s="39"/>
      <c r="AB36" s="39"/>
      <c r="AC36" s="39"/>
      <c r="AD36" s="39"/>
    </row>
    <row r="37" spans="1:30" x14ac:dyDescent="0.35">
      <c r="A37" s="5" t="s">
        <v>248</v>
      </c>
      <c r="B37" s="25"/>
      <c r="C37" s="25"/>
      <c r="D37" s="202"/>
      <c r="E37" s="162" t="s">
        <v>249</v>
      </c>
      <c r="F37" s="529"/>
      <c r="G37" s="536">
        <v>0.2</v>
      </c>
      <c r="I37" s="2" t="s">
        <v>250</v>
      </c>
      <c r="L37" s="39"/>
      <c r="M37" s="655"/>
      <c r="N37" s="668"/>
      <c r="O37" s="668"/>
      <c r="P37" s="653">
        <f t="shared" ref="P37:P40" si="5">IF($P$17=G37,F37,0)</f>
        <v>0</v>
      </c>
      <c r="Q37" s="653">
        <f>IF($Q$17=G37,F37,0)</f>
        <v>0</v>
      </c>
      <c r="R37" s="653"/>
      <c r="S37" s="653">
        <f t="shared" ref="S37:S40" si="6">IF($S$17=G37,F37,0)</f>
        <v>0</v>
      </c>
      <c r="T37" s="653"/>
      <c r="U37" s="653">
        <f t="shared" ref="U37:U40" si="7">IF($U$17=G37,F37,0)</f>
        <v>0</v>
      </c>
      <c r="V37" s="653">
        <f t="shared" ref="V37:V40" si="8">IF($V$17=G37,F37,0)</f>
        <v>0</v>
      </c>
      <c r="W37" s="653"/>
      <c r="X37" s="653">
        <f t="shared" ref="X37:X40" si="9">IF($X$17=G37,F37,0)</f>
        <v>0</v>
      </c>
      <c r="Y37" s="669"/>
      <c r="Z37" s="39"/>
      <c r="AA37" s="39"/>
      <c r="AB37" s="39"/>
      <c r="AC37" s="39"/>
      <c r="AD37" s="39"/>
    </row>
    <row r="38" spans="1:30" x14ac:dyDescent="0.35">
      <c r="A38" s="5" t="s">
        <v>251</v>
      </c>
      <c r="B38" s="25"/>
      <c r="C38" s="25"/>
      <c r="D38" s="202"/>
      <c r="E38" s="162" t="s">
        <v>252</v>
      </c>
      <c r="F38" s="529"/>
      <c r="G38" s="536">
        <v>0.5</v>
      </c>
      <c r="I38" s="2" t="s">
        <v>250</v>
      </c>
      <c r="L38" s="39"/>
      <c r="M38" s="655"/>
      <c r="N38" s="668"/>
      <c r="O38" s="668"/>
      <c r="P38" s="653">
        <f t="shared" si="5"/>
        <v>0</v>
      </c>
      <c r="Q38" s="653">
        <f>IF($Q$17=G38,F38,0)</f>
        <v>0</v>
      </c>
      <c r="R38" s="653"/>
      <c r="S38" s="653">
        <f t="shared" si="6"/>
        <v>0</v>
      </c>
      <c r="T38" s="653"/>
      <c r="U38" s="653">
        <f t="shared" si="7"/>
        <v>0</v>
      </c>
      <c r="V38" s="653">
        <f t="shared" si="8"/>
        <v>0</v>
      </c>
      <c r="W38" s="653"/>
      <c r="X38" s="653">
        <f t="shared" si="9"/>
        <v>0</v>
      </c>
      <c r="Y38" s="658"/>
      <c r="Z38" s="39"/>
      <c r="AA38" s="39"/>
      <c r="AB38" s="39"/>
      <c r="AC38" s="39"/>
      <c r="AD38" s="39"/>
    </row>
    <row r="39" spans="1:30" x14ac:dyDescent="0.35">
      <c r="A39" s="5" t="s">
        <v>253</v>
      </c>
      <c r="B39" s="25"/>
      <c r="C39" s="25"/>
      <c r="D39" s="202"/>
      <c r="E39" s="162" t="s">
        <v>254</v>
      </c>
      <c r="F39" s="529"/>
      <c r="G39" s="536">
        <v>1</v>
      </c>
      <c r="I39" s="2" t="s">
        <v>250</v>
      </c>
      <c r="L39" s="39"/>
      <c r="M39" s="655"/>
      <c r="N39" s="668"/>
      <c r="O39" s="668"/>
      <c r="P39" s="653">
        <f t="shared" si="5"/>
        <v>0</v>
      </c>
      <c r="Q39" s="653">
        <f>IF($Q$17=G39,F39,0)</f>
        <v>0</v>
      </c>
      <c r="R39" s="653"/>
      <c r="S39" s="653">
        <f t="shared" si="6"/>
        <v>0</v>
      </c>
      <c r="T39" s="653"/>
      <c r="U39" s="653">
        <f t="shared" si="7"/>
        <v>0</v>
      </c>
      <c r="V39" s="653">
        <f t="shared" si="8"/>
        <v>0</v>
      </c>
      <c r="W39" s="653"/>
      <c r="X39" s="653">
        <f t="shared" si="9"/>
        <v>0</v>
      </c>
      <c r="Y39" s="669"/>
      <c r="Z39" s="39"/>
      <c r="AA39" s="39"/>
      <c r="AB39" s="39"/>
      <c r="AC39" s="39"/>
      <c r="AD39" s="39"/>
    </row>
    <row r="40" spans="1:30" x14ac:dyDescent="0.35">
      <c r="A40" s="5" t="s">
        <v>255</v>
      </c>
      <c r="B40" s="25"/>
      <c r="C40" s="25"/>
      <c r="D40" s="202"/>
      <c r="E40" s="162" t="s">
        <v>256</v>
      </c>
      <c r="F40" s="529"/>
      <c r="G40" s="536">
        <v>1.5</v>
      </c>
      <c r="I40" s="2" t="s">
        <v>250</v>
      </c>
      <c r="L40" s="39"/>
      <c r="M40" s="655"/>
      <c r="N40" s="668"/>
      <c r="O40" s="668"/>
      <c r="P40" s="653">
        <f t="shared" si="5"/>
        <v>0</v>
      </c>
      <c r="Q40" s="653">
        <f>IF($Q$17=G40,F40,0)</f>
        <v>0</v>
      </c>
      <c r="R40" s="653"/>
      <c r="S40" s="653">
        <f t="shared" si="6"/>
        <v>0</v>
      </c>
      <c r="T40" s="653"/>
      <c r="U40" s="653">
        <f t="shared" si="7"/>
        <v>0</v>
      </c>
      <c r="V40" s="653">
        <f t="shared" si="8"/>
        <v>0</v>
      </c>
      <c r="W40" s="653"/>
      <c r="X40" s="653">
        <f t="shared" si="9"/>
        <v>0</v>
      </c>
      <c r="Y40" s="658"/>
      <c r="Z40" s="39"/>
      <c r="AA40" s="39"/>
      <c r="AB40" s="39"/>
      <c r="AC40" s="39"/>
      <c r="AD40" s="39"/>
    </row>
    <row r="41" spans="1:30" ht="16.5" customHeight="1" thickBot="1" x14ac:dyDescent="0.45">
      <c r="A41" s="199" t="s">
        <v>257</v>
      </c>
      <c r="B41" s="200"/>
      <c r="C41" s="200"/>
      <c r="D41" s="201"/>
      <c r="E41" s="198" t="s">
        <v>258</v>
      </c>
      <c r="F41" s="484">
        <f>SUM(F37:F40)</f>
        <v>0</v>
      </c>
      <c r="G41" s="537"/>
      <c r="I41" s="2"/>
      <c r="L41" s="39"/>
      <c r="M41" s="655"/>
      <c r="N41" s="668"/>
      <c r="O41" s="668"/>
      <c r="P41" s="653"/>
      <c r="Q41" s="653"/>
      <c r="R41" s="653"/>
      <c r="S41" s="653"/>
      <c r="T41" s="653"/>
      <c r="U41" s="653"/>
      <c r="V41" s="653"/>
      <c r="W41" s="653"/>
      <c r="X41" s="653"/>
      <c r="Y41" s="658"/>
      <c r="Z41" s="39"/>
      <c r="AA41" s="39"/>
      <c r="AB41" s="39"/>
      <c r="AC41" s="39"/>
      <c r="AD41" s="39"/>
    </row>
    <row r="42" spans="1:30" x14ac:dyDescent="0.35">
      <c r="I42" s="2"/>
      <c r="L42" s="39"/>
      <c r="M42" s="655"/>
      <c r="N42" s="668"/>
      <c r="O42" s="668"/>
      <c r="P42" s="653"/>
      <c r="Q42" s="653"/>
      <c r="R42" s="653"/>
      <c r="S42" s="643"/>
      <c r="T42" s="653"/>
      <c r="U42" s="653"/>
      <c r="V42" s="653"/>
      <c r="W42" s="653"/>
      <c r="X42" s="653"/>
      <c r="Y42" s="658"/>
      <c r="Z42" s="39"/>
      <c r="AA42" s="39"/>
      <c r="AB42" s="39"/>
      <c r="AC42" s="39"/>
      <c r="AD42" s="39"/>
    </row>
    <row r="43" spans="1:30" ht="13.15" thickBot="1" x14ac:dyDescent="0.4">
      <c r="I43" s="2"/>
      <c r="L43" s="39"/>
      <c r="M43" s="655"/>
      <c r="N43" s="668"/>
      <c r="O43" s="668"/>
      <c r="P43" s="653"/>
      <c r="Q43" s="653"/>
      <c r="R43" s="653"/>
      <c r="S43" s="653"/>
      <c r="T43" s="653"/>
      <c r="U43" s="653"/>
      <c r="V43" s="653"/>
      <c r="W43" s="653"/>
      <c r="X43" s="653"/>
      <c r="Y43" s="658"/>
      <c r="Z43" s="39"/>
      <c r="AA43" s="39"/>
      <c r="AB43" s="39"/>
      <c r="AC43" s="39"/>
      <c r="AD43" s="39"/>
    </row>
    <row r="44" spans="1:30" ht="26.25" x14ac:dyDescent="0.4">
      <c r="A44" s="6" t="s">
        <v>259</v>
      </c>
      <c r="B44" s="3"/>
      <c r="C44" s="3"/>
      <c r="D44" s="3"/>
      <c r="E44" s="3"/>
      <c r="F44" s="7" t="s">
        <v>194</v>
      </c>
      <c r="G44" s="8" t="s">
        <v>260</v>
      </c>
      <c r="I44" s="2"/>
      <c r="L44" s="39"/>
      <c r="M44" s="655"/>
      <c r="N44" s="668"/>
      <c r="O44" s="668"/>
      <c r="P44" s="653"/>
      <c r="Q44" s="653"/>
      <c r="R44" s="653"/>
      <c r="S44" s="653"/>
      <c r="T44" s="653"/>
      <c r="U44" s="653"/>
      <c r="V44" s="653"/>
      <c r="W44" s="653"/>
      <c r="X44" s="653"/>
      <c r="Y44" s="658"/>
      <c r="Z44" s="39"/>
      <c r="AA44" s="39"/>
      <c r="AB44" s="39"/>
      <c r="AC44" s="39"/>
      <c r="AD44" s="39"/>
    </row>
    <row r="45" spans="1:30" x14ac:dyDescent="0.35">
      <c r="A45" s="175" t="s">
        <v>261</v>
      </c>
      <c r="B45" s="164"/>
      <c r="C45" s="25"/>
      <c r="D45" s="202"/>
      <c r="E45" s="162" t="s">
        <v>262</v>
      </c>
      <c r="F45" s="529"/>
      <c r="G45" s="530"/>
      <c r="H45" s="188" t="s">
        <v>263</v>
      </c>
      <c r="I45" s="2" t="s">
        <v>264</v>
      </c>
      <c r="L45" s="39"/>
      <c r="M45" s="655"/>
      <c r="N45" s="668"/>
      <c r="O45" s="668"/>
      <c r="P45" s="653"/>
      <c r="Q45" s="653"/>
      <c r="R45" s="653"/>
      <c r="S45" s="653"/>
      <c r="T45" s="653"/>
      <c r="U45" s="653"/>
      <c r="V45" s="653"/>
      <c r="W45" s="653"/>
      <c r="X45" s="653"/>
      <c r="Y45" s="658">
        <f>G45</f>
        <v>0</v>
      </c>
      <c r="Z45" s="39"/>
      <c r="AA45" s="39"/>
      <c r="AB45" s="39"/>
      <c r="AC45" s="39"/>
      <c r="AD45" s="39"/>
    </row>
    <row r="46" spans="1:30" x14ac:dyDescent="0.35">
      <c r="A46" s="175" t="s">
        <v>265</v>
      </c>
      <c r="B46" s="164"/>
      <c r="C46" s="25"/>
      <c r="D46" s="202"/>
      <c r="E46" s="162" t="s">
        <v>266</v>
      </c>
      <c r="F46" s="529"/>
      <c r="G46" s="530"/>
      <c r="H46" s="188" t="s">
        <v>267</v>
      </c>
      <c r="I46" s="2" t="s">
        <v>264</v>
      </c>
      <c r="L46" s="39"/>
      <c r="M46" s="655"/>
      <c r="N46" s="668"/>
      <c r="O46" s="668"/>
      <c r="P46" s="653"/>
      <c r="Q46" s="653"/>
      <c r="R46" s="653"/>
      <c r="S46" s="653"/>
      <c r="T46" s="653"/>
      <c r="U46" s="653"/>
      <c r="V46" s="653"/>
      <c r="W46" s="653"/>
      <c r="X46" s="653"/>
      <c r="Y46" s="658">
        <f t="shared" ref="Y46:Y47" si="10">G46</f>
        <v>0</v>
      </c>
      <c r="Z46" s="39"/>
      <c r="AA46" s="39"/>
      <c r="AB46" s="39"/>
      <c r="AC46" s="39"/>
      <c r="AD46" s="39"/>
    </row>
    <row r="47" spans="1:30" x14ac:dyDescent="0.35">
      <c r="A47" s="175" t="s">
        <v>268</v>
      </c>
      <c r="B47" s="164"/>
      <c r="C47" s="25"/>
      <c r="D47" s="202"/>
      <c r="E47" s="162" t="s">
        <v>269</v>
      </c>
      <c r="F47" s="529"/>
      <c r="G47" s="538">
        <f>F47*1250%</f>
        <v>0</v>
      </c>
      <c r="H47" s="188" t="s">
        <v>270</v>
      </c>
      <c r="I47" s="2" t="s">
        <v>264</v>
      </c>
      <c r="L47" s="39"/>
      <c r="M47" s="655"/>
      <c r="N47" s="668"/>
      <c r="O47" s="668"/>
      <c r="P47" s="653"/>
      <c r="Q47" s="653"/>
      <c r="R47" s="653"/>
      <c r="S47" s="653"/>
      <c r="T47" s="653"/>
      <c r="U47" s="653"/>
      <c r="V47" s="653"/>
      <c r="W47" s="653"/>
      <c r="X47" s="653"/>
      <c r="Y47" s="658">
        <f t="shared" si="10"/>
        <v>0</v>
      </c>
      <c r="Z47" s="39"/>
      <c r="AA47" s="39"/>
      <c r="AB47" s="39"/>
      <c r="AC47" s="39"/>
      <c r="AD47" s="39"/>
    </row>
    <row r="48" spans="1:30" ht="13.5" thickBot="1" x14ac:dyDescent="0.45">
      <c r="A48" s="199" t="s">
        <v>271</v>
      </c>
      <c r="B48" s="200"/>
      <c r="C48" s="200"/>
      <c r="D48" s="201"/>
      <c r="E48" s="198" t="s">
        <v>272</v>
      </c>
      <c r="F48" s="484">
        <f>SUM(F45:F47)</f>
        <v>0</v>
      </c>
      <c r="G48" s="535"/>
      <c r="H48" s="36"/>
      <c r="I48" s="2"/>
      <c r="L48" s="39"/>
      <c r="M48" s="655"/>
      <c r="N48" s="668"/>
      <c r="O48" s="668"/>
      <c r="P48" s="653"/>
      <c r="Q48" s="653"/>
      <c r="R48" s="653"/>
      <c r="S48" s="653"/>
      <c r="T48" s="653"/>
      <c r="U48" s="653"/>
      <c r="V48" s="653"/>
      <c r="W48" s="653"/>
      <c r="X48" s="653"/>
      <c r="Y48" s="658"/>
      <c r="Z48" s="39"/>
      <c r="AA48" s="39"/>
      <c r="AB48" s="39"/>
      <c r="AC48" s="39"/>
      <c r="AD48" s="39"/>
    </row>
    <row r="49" spans="1:30" ht="13.5" thickBot="1" x14ac:dyDescent="0.45">
      <c r="A49" s="190"/>
      <c r="B49" s="191"/>
      <c r="C49" s="191"/>
      <c r="D49" s="192"/>
      <c r="E49" s="193"/>
      <c r="F49" s="194"/>
      <c r="G49" s="36"/>
      <c r="H49" s="36"/>
      <c r="I49" s="2"/>
      <c r="L49" s="39"/>
      <c r="M49" s="655"/>
      <c r="N49" s="668"/>
      <c r="O49" s="668"/>
      <c r="P49" s="653"/>
      <c r="Q49" s="653"/>
      <c r="R49" s="653"/>
      <c r="S49" s="653"/>
      <c r="T49" s="653"/>
      <c r="U49" s="653"/>
      <c r="V49" s="653"/>
      <c r="W49" s="653"/>
      <c r="X49" s="653"/>
      <c r="Y49" s="658"/>
      <c r="Z49" s="39"/>
      <c r="AA49" s="39"/>
      <c r="AB49" s="39"/>
      <c r="AC49" s="39"/>
      <c r="AD49" s="39"/>
    </row>
    <row r="50" spans="1:30" ht="26.25" x14ac:dyDescent="0.4">
      <c r="A50" s="6" t="s">
        <v>273</v>
      </c>
      <c r="B50" s="3"/>
      <c r="C50" s="3"/>
      <c r="D50" s="3"/>
      <c r="E50" s="3"/>
      <c r="F50" s="7" t="s">
        <v>194</v>
      </c>
      <c r="G50" s="8" t="s">
        <v>63</v>
      </c>
      <c r="I50" s="2"/>
      <c r="L50" s="39"/>
      <c r="M50" s="655"/>
      <c r="N50" s="668"/>
      <c r="O50" s="668"/>
      <c r="P50" s="653"/>
      <c r="Q50" s="653"/>
      <c r="R50" s="653"/>
      <c r="S50" s="653"/>
      <c r="T50" s="653"/>
      <c r="U50" s="653"/>
      <c r="V50" s="653"/>
      <c r="W50" s="653"/>
      <c r="X50" s="653"/>
      <c r="Y50" s="658"/>
      <c r="Z50" s="39"/>
      <c r="AA50" s="39"/>
      <c r="AB50" s="39"/>
      <c r="AC50" s="39"/>
      <c r="AD50" s="39"/>
    </row>
    <row r="51" spans="1:30" ht="23.25" customHeight="1" x14ac:dyDescent="0.35">
      <c r="A51" s="746" t="s">
        <v>274</v>
      </c>
      <c r="B51" s="747"/>
      <c r="C51" s="747"/>
      <c r="D51" s="747"/>
      <c r="E51" s="162" t="s">
        <v>275</v>
      </c>
      <c r="F51" s="539">
        <f>IF(E7&lt;0.01*'Capitaux propres et champs RW'!G33,E7,0.01*'Capitaux propres et champs RW'!G33)</f>
        <v>0</v>
      </c>
      <c r="G51" s="533">
        <v>1</v>
      </c>
      <c r="I51" s="2" t="s">
        <v>276</v>
      </c>
      <c r="L51" s="39"/>
      <c r="M51" s="655"/>
      <c r="N51" s="668"/>
      <c r="O51" s="668"/>
      <c r="P51" s="653">
        <f t="shared" ref="P51" si="11">IF($P$17=G51,F51,0)</f>
        <v>0</v>
      </c>
      <c r="Q51" s="653">
        <f>IF($Q$17=G51,F51,0)</f>
        <v>0</v>
      </c>
      <c r="R51" s="653"/>
      <c r="S51" s="653">
        <f t="shared" ref="S51" si="12">IF($S$17=G51,F51,0)</f>
        <v>0</v>
      </c>
      <c r="T51" s="653"/>
      <c r="U51" s="653">
        <f t="shared" ref="U51" si="13">IF($U$17=G51,F51,0)</f>
        <v>0</v>
      </c>
      <c r="V51" s="653">
        <f t="shared" ref="V51" si="14">IF($V$17=G51,F51,0)</f>
        <v>0</v>
      </c>
      <c r="W51" s="653"/>
      <c r="X51" s="653">
        <f t="shared" ref="X51" si="15">IF($X$17=G51,F51,0)</f>
        <v>0</v>
      </c>
      <c r="Y51" s="658"/>
      <c r="Z51" s="39"/>
      <c r="AA51" s="39"/>
      <c r="AB51" s="39"/>
      <c r="AC51" s="39"/>
      <c r="AD51" s="39"/>
    </row>
    <row r="52" spans="1:30" ht="13.15" thickBot="1" x14ac:dyDescent="0.4">
      <c r="A52" s="195" t="s">
        <v>277</v>
      </c>
      <c r="B52" s="196"/>
      <c r="C52" s="196"/>
      <c r="D52" s="197"/>
      <c r="E52" s="198" t="s">
        <v>278</v>
      </c>
      <c r="F52" s="540"/>
      <c r="G52" s="535">
        <v>1</v>
      </c>
      <c r="I52" s="2" t="s">
        <v>279</v>
      </c>
      <c r="L52" s="39"/>
      <c r="M52" s="655"/>
      <c r="N52" s="668"/>
      <c r="O52" s="668"/>
      <c r="P52" s="653">
        <f>IF($P$17=G52,F52,0)</f>
        <v>0</v>
      </c>
      <c r="Q52" s="653">
        <f>IF($Q$17=G52,F52,0)</f>
        <v>0</v>
      </c>
      <c r="R52" s="653"/>
      <c r="S52" s="653">
        <f>IF($S$17=G52,F52,0)</f>
        <v>0</v>
      </c>
      <c r="T52" s="653"/>
      <c r="U52" s="653">
        <f>IF($U$17=G52,F52,0)</f>
        <v>0</v>
      </c>
      <c r="V52" s="653">
        <f>IF($V$17=G52,F52,0)</f>
        <v>0</v>
      </c>
      <c r="W52" s="653"/>
      <c r="X52" s="653">
        <f>IF($X$17=G52,F52,0)</f>
        <v>0</v>
      </c>
      <c r="Y52" s="658"/>
      <c r="Z52" s="39"/>
      <c r="AA52" s="39"/>
      <c r="AB52" s="39"/>
      <c r="AC52" s="39"/>
      <c r="AD52" s="39"/>
    </row>
    <row r="53" spans="1:30" ht="13.15" x14ac:dyDescent="0.4">
      <c r="A53" s="190"/>
      <c r="B53" s="191"/>
      <c r="C53" s="191"/>
      <c r="D53" s="192"/>
      <c r="E53" s="193"/>
      <c r="F53" s="194"/>
      <c r="G53" s="36"/>
      <c r="H53" s="36"/>
      <c r="I53" s="2"/>
      <c r="L53" s="39"/>
      <c r="M53" s="655"/>
      <c r="N53" s="668"/>
      <c r="O53" s="668"/>
      <c r="P53" s="653"/>
      <c r="Q53" s="653"/>
      <c r="R53" s="653"/>
      <c r="S53" s="653"/>
      <c r="T53" s="653"/>
      <c r="U53" s="653"/>
      <c r="V53" s="653"/>
      <c r="W53" s="653"/>
      <c r="X53" s="653"/>
      <c r="Y53" s="658"/>
      <c r="Z53" s="39"/>
      <c r="AA53" s="39"/>
      <c r="AB53" s="39"/>
      <c r="AC53" s="39"/>
      <c r="AD53" s="39"/>
    </row>
    <row r="54" spans="1:30" ht="13.15" thickBot="1" x14ac:dyDescent="0.4">
      <c r="I54" s="2"/>
      <c r="L54" s="39"/>
      <c r="M54" s="655"/>
      <c r="N54" s="668"/>
      <c r="O54" s="668"/>
      <c r="P54" s="653"/>
      <c r="Q54" s="653"/>
      <c r="R54" s="653"/>
      <c r="S54" s="653"/>
      <c r="T54" s="653"/>
      <c r="U54" s="653"/>
      <c r="V54" s="653"/>
      <c r="W54" s="653"/>
      <c r="X54" s="653"/>
      <c r="Y54" s="658"/>
      <c r="Z54" s="39"/>
      <c r="AA54" s="39"/>
      <c r="AB54" s="39"/>
      <c r="AC54" s="39"/>
      <c r="AD54" s="39"/>
    </row>
    <row r="55" spans="1:30" ht="26.25" x14ac:dyDescent="0.4">
      <c r="A55" s="6" t="s">
        <v>280</v>
      </c>
      <c r="B55" s="3"/>
      <c r="C55" s="3"/>
      <c r="D55" s="3"/>
      <c r="E55" s="3"/>
      <c r="F55" s="7" t="s">
        <v>194</v>
      </c>
      <c r="G55" s="7" t="s">
        <v>260</v>
      </c>
      <c r="I55" s="2"/>
      <c r="L55" s="39"/>
      <c r="M55" s="655"/>
      <c r="N55" s="668"/>
      <c r="O55" s="668"/>
      <c r="P55" s="653"/>
      <c r="Q55" s="653"/>
      <c r="R55" s="653"/>
      <c r="S55" s="653"/>
      <c r="T55" s="653"/>
      <c r="U55" s="653"/>
      <c r="V55" s="653"/>
      <c r="W55" s="653"/>
      <c r="X55" s="653"/>
      <c r="Y55" s="658"/>
      <c r="Z55" s="39"/>
      <c r="AA55" s="39"/>
      <c r="AB55" s="39"/>
      <c r="AC55" s="39"/>
      <c r="AD55" s="39"/>
    </row>
    <row r="56" spans="1:30" ht="13.15" x14ac:dyDescent="0.35">
      <c r="A56" s="175" t="s">
        <v>281</v>
      </c>
      <c r="B56" s="164"/>
      <c r="C56" s="164"/>
      <c r="D56" s="165"/>
      <c r="E56" s="162" t="s">
        <v>282</v>
      </c>
      <c r="F56" s="529"/>
      <c r="G56" s="529"/>
      <c r="H56" s="188" t="s">
        <v>283</v>
      </c>
      <c r="I56" s="2"/>
      <c r="L56" s="39"/>
      <c r="M56" s="655"/>
      <c r="N56" s="668"/>
      <c r="O56" s="668"/>
      <c r="P56" s="653"/>
      <c r="Q56" s="653"/>
      <c r="R56" s="653"/>
      <c r="S56" s="653"/>
      <c r="T56" s="653"/>
      <c r="U56" s="653"/>
      <c r="V56" s="653"/>
      <c r="W56" s="653"/>
      <c r="X56" s="653"/>
      <c r="Y56" s="658">
        <f t="shared" ref="Y56:Y58" si="16">G56</f>
        <v>0</v>
      </c>
      <c r="Z56" s="39"/>
      <c r="AA56" s="39"/>
      <c r="AB56" s="39"/>
      <c r="AC56" s="39"/>
      <c r="AD56" s="39"/>
    </row>
    <row r="57" spans="1:30" ht="23.45" customHeight="1" x14ac:dyDescent="0.35">
      <c r="A57" s="720" t="s">
        <v>284</v>
      </c>
      <c r="B57" s="721"/>
      <c r="C57" s="721"/>
      <c r="D57" s="721"/>
      <c r="E57" s="162" t="s">
        <v>285</v>
      </c>
      <c r="F57" s="532">
        <f>E7-F51</f>
        <v>0</v>
      </c>
      <c r="G57" s="529"/>
      <c r="H57" s="188" t="s">
        <v>286</v>
      </c>
      <c r="I57" s="2" t="s">
        <v>276</v>
      </c>
      <c r="L57" s="39"/>
      <c r="M57" s="655"/>
      <c r="N57" s="668"/>
      <c r="O57" s="668"/>
      <c r="P57" s="653"/>
      <c r="Q57" s="653"/>
      <c r="R57" s="653"/>
      <c r="S57" s="653"/>
      <c r="T57" s="653"/>
      <c r="U57" s="653"/>
      <c r="V57" s="653"/>
      <c r="W57" s="653"/>
      <c r="X57" s="653"/>
      <c r="Y57" s="658">
        <f t="shared" si="16"/>
        <v>0</v>
      </c>
      <c r="Z57" s="39"/>
      <c r="AA57" s="39"/>
      <c r="AB57" s="39"/>
      <c r="AC57" s="39"/>
      <c r="AD57" s="39"/>
    </row>
    <row r="58" spans="1:30" ht="13.15" x14ac:dyDescent="0.35">
      <c r="A58" s="175" t="s">
        <v>287</v>
      </c>
      <c r="B58" s="164"/>
      <c r="C58" s="164"/>
      <c r="D58" s="165"/>
      <c r="E58" s="162" t="s">
        <v>288</v>
      </c>
      <c r="F58" s="529"/>
      <c r="G58" s="529"/>
      <c r="H58" s="188" t="s">
        <v>289</v>
      </c>
      <c r="I58" s="2"/>
      <c r="L58" s="39"/>
      <c r="M58" s="655"/>
      <c r="N58" s="668"/>
      <c r="O58" s="668"/>
      <c r="P58" s="653"/>
      <c r="Q58" s="653"/>
      <c r="R58" s="653"/>
      <c r="S58" s="653"/>
      <c r="T58" s="653"/>
      <c r="U58" s="653"/>
      <c r="V58" s="653"/>
      <c r="W58" s="653"/>
      <c r="X58" s="653"/>
      <c r="Y58" s="658">
        <f t="shared" si="16"/>
        <v>0</v>
      </c>
      <c r="Z58" s="39"/>
      <c r="AA58" s="39"/>
      <c r="AB58" s="39"/>
      <c r="AC58" s="39"/>
      <c r="AD58" s="39"/>
    </row>
    <row r="59" spans="1:30" ht="13.15" x14ac:dyDescent="0.4">
      <c r="I59" s="2"/>
      <c r="L59" s="39"/>
      <c r="M59" s="659" t="s">
        <v>186</v>
      </c>
      <c r="N59" s="670"/>
      <c r="O59" s="670"/>
      <c r="P59" s="643">
        <f>SUM(P18:P58)</f>
        <v>0</v>
      </c>
      <c r="Q59" s="643">
        <f>SUM(Q18:Q58)</f>
        <v>0</v>
      </c>
      <c r="R59" s="643"/>
      <c r="S59" s="643">
        <f t="shared" ref="S59:Y59" si="17">SUM(S18:S58)</f>
        <v>0</v>
      </c>
      <c r="T59" s="643"/>
      <c r="U59" s="643">
        <f t="shared" si="17"/>
        <v>0</v>
      </c>
      <c r="V59" s="643">
        <f t="shared" si="17"/>
        <v>0</v>
      </c>
      <c r="W59" s="643"/>
      <c r="X59" s="643">
        <f t="shared" si="17"/>
        <v>0</v>
      </c>
      <c r="Y59" s="660">
        <f t="shared" si="17"/>
        <v>0</v>
      </c>
      <c r="Z59" s="39"/>
      <c r="AA59" s="39"/>
      <c r="AB59" s="39"/>
      <c r="AC59" s="39"/>
      <c r="AD59" s="39"/>
    </row>
    <row r="60" spans="1:30" x14ac:dyDescent="0.35">
      <c r="I60" s="2"/>
      <c r="L60" s="39"/>
      <c r="M60" s="655"/>
      <c r="N60" s="668"/>
      <c r="O60" s="668"/>
      <c r="P60" s="671"/>
      <c r="Q60" s="671"/>
      <c r="R60" s="671"/>
      <c r="S60" s="671"/>
      <c r="T60" s="671"/>
      <c r="U60" s="671"/>
      <c r="V60" s="671"/>
      <c r="W60" s="671"/>
      <c r="X60" s="671"/>
      <c r="Y60" s="672"/>
      <c r="Z60" s="39"/>
      <c r="AA60" s="39"/>
      <c r="AB60" s="39"/>
      <c r="AC60" s="39"/>
      <c r="AD60" s="39"/>
    </row>
    <row r="61" spans="1:30" ht="20.25" x14ac:dyDescent="0.35">
      <c r="I61" s="2"/>
      <c r="L61" s="39"/>
      <c r="M61" s="655"/>
      <c r="N61" s="668"/>
      <c r="O61" s="668"/>
      <c r="P61" s="656">
        <v>0</v>
      </c>
      <c r="Q61" s="656">
        <v>0.2</v>
      </c>
      <c r="R61" s="656">
        <v>0.35</v>
      </c>
      <c r="S61" s="656">
        <v>0.5</v>
      </c>
      <c r="T61" s="656">
        <v>0.75</v>
      </c>
      <c r="U61" s="656">
        <v>1</v>
      </c>
      <c r="V61" s="656">
        <v>1.5</v>
      </c>
      <c r="W61" s="656">
        <v>2.5</v>
      </c>
      <c r="X61" s="656">
        <v>12.5</v>
      </c>
      <c r="Y61" s="673" t="s">
        <v>290</v>
      </c>
      <c r="Z61" s="39"/>
      <c r="AA61" s="39"/>
      <c r="AB61" s="39"/>
      <c r="AC61" s="39"/>
      <c r="AD61" s="39"/>
    </row>
    <row r="62" spans="1:30" ht="13.15" customHeight="1" x14ac:dyDescent="0.35">
      <c r="L62" s="39"/>
      <c r="M62" s="659" t="s">
        <v>189</v>
      </c>
      <c r="N62" s="668"/>
      <c r="O62" s="668"/>
      <c r="P62" s="650">
        <f>P59*P61</f>
        <v>0</v>
      </c>
      <c r="Q62" s="650">
        <f t="shared" ref="Q62:X62" si="18">Q59*Q61</f>
        <v>0</v>
      </c>
      <c r="R62" s="650">
        <f t="shared" si="18"/>
        <v>0</v>
      </c>
      <c r="S62" s="650">
        <f t="shared" si="18"/>
        <v>0</v>
      </c>
      <c r="T62" s="650">
        <f t="shared" si="18"/>
        <v>0</v>
      </c>
      <c r="U62" s="650">
        <f t="shared" si="18"/>
        <v>0</v>
      </c>
      <c r="V62" s="650">
        <f t="shared" si="18"/>
        <v>0</v>
      </c>
      <c r="W62" s="650">
        <f t="shared" si="18"/>
        <v>0</v>
      </c>
      <c r="X62" s="650">
        <f t="shared" si="18"/>
        <v>0</v>
      </c>
      <c r="Y62" s="660">
        <f>Y59</f>
        <v>0</v>
      </c>
      <c r="Z62" s="39"/>
      <c r="AA62" s="39"/>
      <c r="AB62" s="39"/>
      <c r="AC62" s="39"/>
      <c r="AD62" s="39"/>
    </row>
    <row r="63" spans="1:30" ht="13.15" thickBot="1" x14ac:dyDescent="0.4">
      <c r="L63" s="39"/>
      <c r="M63" s="663" t="s">
        <v>190</v>
      </c>
      <c r="N63" s="318"/>
      <c r="O63" s="318"/>
      <c r="P63" s="664">
        <f>SUM(P62:Y62)</f>
        <v>0</v>
      </c>
      <c r="Q63" s="674"/>
      <c r="R63" s="674"/>
      <c r="S63" s="674"/>
      <c r="T63" s="674"/>
      <c r="U63" s="674"/>
      <c r="V63" s="674"/>
      <c r="W63" s="674"/>
      <c r="X63" s="674"/>
      <c r="Y63" s="675"/>
      <c r="Z63" s="39"/>
      <c r="AA63" s="39"/>
      <c r="AB63" s="39"/>
      <c r="AC63" s="39"/>
      <c r="AD63" s="39"/>
    </row>
    <row r="64" spans="1:30" x14ac:dyDescent="0.35">
      <c r="L64" s="39"/>
      <c r="M64" s="39"/>
      <c r="N64" s="39"/>
      <c r="O64" s="39"/>
      <c r="P64" s="39"/>
      <c r="Q64" s="39"/>
      <c r="R64" s="39"/>
      <c r="S64" s="39"/>
      <c r="T64" s="39"/>
      <c r="U64" s="39"/>
      <c r="V64" s="39"/>
      <c r="W64" s="39"/>
      <c r="X64" s="39"/>
      <c r="Y64" s="184"/>
      <c r="Z64" s="39"/>
      <c r="AA64" s="39"/>
      <c r="AB64" s="39"/>
      <c r="AC64" s="39"/>
      <c r="AD64" s="39"/>
    </row>
    <row r="65" spans="1:30" x14ac:dyDescent="0.35">
      <c r="L65" s="39"/>
      <c r="M65" s="39"/>
      <c r="N65" s="39"/>
      <c r="O65" s="39"/>
      <c r="P65" s="39"/>
      <c r="Q65" s="39"/>
      <c r="R65" s="39"/>
      <c r="S65" s="39"/>
      <c r="T65" s="39"/>
      <c r="U65" s="39"/>
      <c r="V65" s="39"/>
      <c r="W65" s="39"/>
      <c r="X65" s="39"/>
      <c r="Y65" s="184"/>
      <c r="Z65" s="39"/>
      <c r="AA65" s="39"/>
      <c r="AB65" s="39"/>
      <c r="AC65" s="39"/>
      <c r="AD65" s="39"/>
    </row>
    <row r="66" spans="1:30" ht="23.65" customHeight="1" x14ac:dyDescent="0.4">
      <c r="L66" s="39"/>
      <c r="M66" s="39"/>
      <c r="N66" s="39"/>
      <c r="O66" s="39"/>
      <c r="P66" s="39"/>
      <c r="Q66" s="39"/>
      <c r="R66" s="39"/>
      <c r="S66" s="183"/>
      <c r="T66" s="39"/>
      <c r="U66" s="39"/>
      <c r="V66" s="39"/>
      <c r="W66" s="39"/>
      <c r="X66" s="39"/>
      <c r="Y66" s="184"/>
      <c r="Z66" s="39"/>
      <c r="AA66" s="39"/>
      <c r="AB66" s="39"/>
      <c r="AC66" s="39"/>
      <c r="AD66" s="39"/>
    </row>
    <row r="67" spans="1:30" ht="13.15" x14ac:dyDescent="0.4">
      <c r="L67" s="39"/>
      <c r="M67" s="39"/>
      <c r="N67" s="39"/>
      <c r="O67" s="39"/>
      <c r="P67" s="39"/>
      <c r="Q67" s="39"/>
      <c r="R67" s="39"/>
      <c r="S67" s="39"/>
      <c r="T67" s="39"/>
      <c r="U67" s="39"/>
      <c r="V67" s="39"/>
      <c r="W67" s="183"/>
      <c r="X67" s="39"/>
      <c r="Y67" s="638"/>
      <c r="Z67" s="39"/>
      <c r="AA67" s="39"/>
      <c r="AB67" s="39"/>
      <c r="AC67" s="39"/>
      <c r="AD67" s="39"/>
    </row>
    <row r="68" spans="1:30" ht="13.15" customHeight="1" x14ac:dyDescent="0.35">
      <c r="L68" s="39"/>
      <c r="M68" s="39"/>
      <c r="N68" s="39"/>
      <c r="O68" s="39"/>
      <c r="P68" s="39"/>
      <c r="Q68" s="39"/>
      <c r="R68" s="39"/>
      <c r="S68" s="39"/>
      <c r="T68" s="39"/>
      <c r="U68" s="39"/>
      <c r="V68" s="39"/>
      <c r="W68" s="39"/>
      <c r="X68" s="39"/>
      <c r="Y68" s="647"/>
      <c r="Z68" s="39"/>
      <c r="AA68" s="39"/>
      <c r="AB68" s="39"/>
      <c r="AC68" s="39"/>
      <c r="AD68" s="39"/>
    </row>
    <row r="69" spans="1:30" x14ac:dyDescent="0.35">
      <c r="L69" s="39"/>
      <c r="M69" s="39"/>
      <c r="N69" s="39"/>
      <c r="O69" s="39"/>
      <c r="P69" s="39"/>
      <c r="Q69" s="39"/>
      <c r="R69" s="39"/>
      <c r="S69" s="39"/>
      <c r="T69" s="39"/>
      <c r="U69" s="39"/>
      <c r="V69" s="39"/>
      <c r="W69" s="39"/>
      <c r="X69" s="39"/>
      <c r="Y69" s="647"/>
      <c r="Z69" s="39"/>
      <c r="AA69" s="39"/>
      <c r="AB69" s="39"/>
      <c r="AC69" s="39"/>
      <c r="AD69" s="39"/>
    </row>
    <row r="70" spans="1:30" x14ac:dyDescent="0.35">
      <c r="L70" s="39"/>
      <c r="M70" s="39"/>
      <c r="N70" s="39"/>
      <c r="O70" s="39"/>
      <c r="P70" s="39"/>
      <c r="Q70" s="39"/>
      <c r="R70" s="39"/>
      <c r="S70" s="39"/>
      <c r="T70" s="39"/>
      <c r="U70" s="39"/>
      <c r="V70" s="39"/>
      <c r="W70" s="39"/>
      <c r="X70" s="39"/>
      <c r="Y70" s="647"/>
      <c r="Z70" s="39"/>
      <c r="AA70" s="39"/>
      <c r="AB70" s="39"/>
      <c r="AC70" s="39"/>
      <c r="AD70" s="39"/>
    </row>
    <row r="71" spans="1:30" ht="13.15" customHeight="1" x14ac:dyDescent="0.35">
      <c r="L71" s="39"/>
      <c r="M71" s="39"/>
      <c r="N71" s="39"/>
      <c r="O71" s="39"/>
      <c r="P71" s="39"/>
      <c r="Q71" s="39"/>
      <c r="R71" s="39"/>
      <c r="S71" s="39"/>
      <c r="T71" s="39"/>
      <c r="U71" s="39"/>
      <c r="V71" s="39"/>
      <c r="W71" s="39"/>
      <c r="X71" s="39"/>
      <c r="Y71" s="647"/>
      <c r="Z71" s="39"/>
      <c r="AA71" s="39"/>
      <c r="AB71" s="39"/>
      <c r="AC71" s="39"/>
      <c r="AD71" s="39"/>
    </row>
    <row r="72" spans="1:30" ht="30.4" customHeight="1" x14ac:dyDescent="0.35">
      <c r="L72" s="39"/>
      <c r="M72" s="39"/>
      <c r="N72" s="39"/>
      <c r="O72" s="39"/>
      <c r="P72" s="39"/>
      <c r="Q72" s="39"/>
      <c r="R72" s="39"/>
      <c r="S72" s="39"/>
      <c r="T72" s="39"/>
      <c r="U72" s="39"/>
      <c r="V72" s="39"/>
      <c r="W72" s="39"/>
      <c r="X72" s="39"/>
      <c r="Y72" s="184"/>
      <c r="Z72" s="39"/>
      <c r="AA72" s="39"/>
      <c r="AB72" s="39"/>
      <c r="AC72" s="39"/>
      <c r="AD72" s="39"/>
    </row>
    <row r="73" spans="1:30" x14ac:dyDescent="0.35">
      <c r="L73" s="39"/>
      <c r="M73" s="39"/>
      <c r="N73" s="39"/>
      <c r="O73" s="39"/>
      <c r="P73" s="39"/>
      <c r="Q73" s="39"/>
      <c r="R73" s="39"/>
      <c r="S73" s="648"/>
      <c r="T73" s="39"/>
      <c r="U73" s="39"/>
      <c r="V73" s="39"/>
      <c r="W73" s="39"/>
      <c r="X73" s="39"/>
      <c r="Y73" s="647"/>
      <c r="Z73" s="39"/>
      <c r="AA73" s="39"/>
      <c r="AB73" s="39"/>
      <c r="AC73" s="39"/>
      <c r="AD73" s="39"/>
    </row>
    <row r="74" spans="1:30" x14ac:dyDescent="0.35">
      <c r="L74" s="39"/>
      <c r="M74" s="39"/>
      <c r="N74" s="39"/>
      <c r="O74" s="39"/>
      <c r="P74" s="39"/>
      <c r="Q74" s="39"/>
      <c r="R74" s="39"/>
      <c r="S74" s="39"/>
      <c r="T74" s="39"/>
      <c r="U74" s="39"/>
      <c r="V74" s="39"/>
      <c r="W74" s="39"/>
      <c r="X74" s="39"/>
      <c r="Y74" s="647"/>
      <c r="Z74" s="39"/>
      <c r="AA74" s="39"/>
      <c r="AB74" s="39"/>
      <c r="AC74" s="39"/>
      <c r="AD74" s="39"/>
    </row>
    <row r="75" spans="1:30" ht="24.4" customHeight="1" x14ac:dyDescent="0.35">
      <c r="L75" s="39"/>
      <c r="M75" s="39"/>
      <c r="N75" s="39"/>
      <c r="O75" s="39"/>
      <c r="P75" s="39"/>
      <c r="Q75" s="39"/>
      <c r="R75" s="39"/>
      <c r="S75" s="39"/>
      <c r="T75" s="39"/>
      <c r="U75" s="39"/>
      <c r="V75" s="39"/>
      <c r="W75" s="39"/>
      <c r="X75" s="39"/>
      <c r="Y75" s="184"/>
      <c r="Z75" s="39"/>
      <c r="AA75" s="39"/>
      <c r="AB75" s="39"/>
      <c r="AC75" s="39"/>
      <c r="AD75" s="39"/>
    </row>
    <row r="76" spans="1:30" ht="13.15" x14ac:dyDescent="0.4">
      <c r="L76" s="39"/>
      <c r="M76" s="39"/>
      <c r="N76" s="39"/>
      <c r="O76" s="39"/>
      <c r="P76" s="39"/>
      <c r="Q76" s="39"/>
      <c r="R76" s="39"/>
      <c r="S76" s="183"/>
      <c r="T76" s="39"/>
      <c r="U76" s="39"/>
      <c r="V76" s="39"/>
      <c r="W76" s="649"/>
      <c r="X76" s="39"/>
      <c r="Y76" s="184"/>
      <c r="Z76" s="39"/>
      <c r="AA76" s="39"/>
      <c r="AB76" s="39"/>
      <c r="AC76" s="39"/>
      <c r="AD76" s="39"/>
    </row>
    <row r="77" spans="1:30" ht="13.15" x14ac:dyDescent="0.35">
      <c r="L77" s="39"/>
      <c r="M77" s="39"/>
      <c r="N77" s="39"/>
      <c r="O77" s="39"/>
      <c r="P77" s="39"/>
      <c r="Q77" s="39"/>
      <c r="R77" s="39"/>
      <c r="S77" s="39"/>
      <c r="T77" s="39"/>
      <c r="U77" s="39"/>
      <c r="V77" s="39"/>
      <c r="W77" s="730"/>
      <c r="X77" s="730"/>
      <c r="Y77" s="640"/>
      <c r="Z77" s="39"/>
      <c r="AA77" s="39"/>
      <c r="AB77" s="39"/>
      <c r="AC77" s="39"/>
      <c r="AD77" s="39"/>
    </row>
    <row r="78" spans="1:30" x14ac:dyDescent="0.35">
      <c r="L78" s="39"/>
      <c r="M78" s="39"/>
      <c r="N78" s="39"/>
      <c r="O78" s="39"/>
      <c r="P78" s="39"/>
      <c r="Q78" s="39"/>
      <c r="R78" s="39"/>
      <c r="S78" s="39"/>
      <c r="T78" s="39"/>
      <c r="U78" s="39"/>
      <c r="V78" s="39"/>
      <c r="W78" s="39"/>
      <c r="X78" s="39"/>
      <c r="Y78" s="647"/>
      <c r="Z78" s="39"/>
      <c r="AA78" s="39"/>
      <c r="AB78" s="39"/>
      <c r="AC78" s="39"/>
      <c r="AD78" s="39"/>
    </row>
    <row r="79" spans="1:30" x14ac:dyDescent="0.35">
      <c r="A79" s="39"/>
      <c r="B79" s="39"/>
      <c r="C79" s="39"/>
      <c r="D79" s="39"/>
      <c r="E79" s="39"/>
      <c r="F79" s="39"/>
      <c r="G79" s="39"/>
      <c r="H79" s="39"/>
      <c r="L79" s="39"/>
      <c r="M79" s="39"/>
      <c r="N79" s="39"/>
      <c r="O79" s="39"/>
      <c r="P79" s="39"/>
      <c r="Q79" s="39"/>
      <c r="R79" s="39"/>
      <c r="S79" s="39"/>
      <c r="T79" s="39"/>
      <c r="U79" s="39"/>
      <c r="V79" s="39"/>
      <c r="W79" s="39"/>
      <c r="X79" s="39"/>
      <c r="Y79" s="647"/>
      <c r="Z79" s="39"/>
      <c r="AA79" s="39"/>
      <c r="AB79" s="39"/>
      <c r="AC79" s="39"/>
      <c r="AD79" s="39"/>
    </row>
    <row r="80" spans="1:30" x14ac:dyDescent="0.35">
      <c r="L80" s="39"/>
      <c r="M80" s="39"/>
      <c r="N80" s="39"/>
      <c r="O80" s="39"/>
      <c r="P80" s="39"/>
      <c r="Q80" s="39"/>
      <c r="R80" s="39"/>
      <c r="S80" s="39"/>
      <c r="T80" s="39"/>
      <c r="U80" s="39"/>
      <c r="V80" s="39"/>
      <c r="W80" s="39"/>
      <c r="X80" s="39"/>
      <c r="Y80" s="647"/>
      <c r="Z80" s="39"/>
      <c r="AA80" s="39"/>
      <c r="AB80" s="39"/>
      <c r="AC80" s="39"/>
      <c r="AD80" s="39"/>
    </row>
    <row r="81" spans="12:30" x14ac:dyDescent="0.35">
      <c r="L81" s="39"/>
      <c r="M81" s="39"/>
      <c r="N81" s="39"/>
      <c r="O81" s="39"/>
      <c r="P81" s="39"/>
      <c r="Q81" s="39"/>
      <c r="R81" s="39"/>
      <c r="S81" s="39"/>
      <c r="T81" s="39"/>
      <c r="U81" s="39"/>
      <c r="V81" s="39"/>
      <c r="W81" s="39"/>
      <c r="X81" s="39"/>
      <c r="Y81" s="647"/>
      <c r="Z81" s="39"/>
      <c r="AA81" s="39"/>
      <c r="AB81" s="39"/>
      <c r="AC81" s="39"/>
      <c r="AD81" s="39"/>
    </row>
    <row r="82" spans="12:30" ht="13.15" x14ac:dyDescent="0.4">
      <c r="L82" s="39"/>
      <c r="M82" s="39"/>
      <c r="N82" s="39"/>
      <c r="O82" s="39"/>
      <c r="P82" s="39"/>
      <c r="Q82" s="39"/>
      <c r="R82" s="39"/>
      <c r="S82" s="183"/>
      <c r="T82" s="39"/>
      <c r="U82" s="39"/>
      <c r="V82" s="39"/>
      <c r="W82" s="39"/>
      <c r="X82" s="39"/>
      <c r="Y82" s="184"/>
      <c r="Z82" s="39"/>
      <c r="AA82" s="39"/>
      <c r="AB82" s="39"/>
      <c r="AC82" s="39"/>
      <c r="AD82" s="39"/>
    </row>
    <row r="83" spans="12:30" ht="13.15" x14ac:dyDescent="0.4">
      <c r="L83" s="39"/>
      <c r="M83" s="39"/>
      <c r="N83" s="39"/>
      <c r="O83" s="39"/>
      <c r="P83" s="39"/>
      <c r="Q83" s="39"/>
      <c r="R83" s="39"/>
      <c r="S83" s="183"/>
      <c r="T83" s="39"/>
      <c r="U83" s="39"/>
      <c r="V83" s="39"/>
      <c r="W83" s="39"/>
      <c r="X83" s="39"/>
      <c r="Y83" s="184"/>
      <c r="Z83" s="39"/>
      <c r="AA83" s="39"/>
      <c r="AB83" s="39"/>
      <c r="AC83" s="39"/>
      <c r="AD83" s="39"/>
    </row>
    <row r="84" spans="12:30" x14ac:dyDescent="0.35">
      <c r="L84" s="39"/>
      <c r="M84" s="39"/>
      <c r="N84" s="39"/>
      <c r="O84" s="39"/>
      <c r="P84" s="39"/>
      <c r="Q84" s="39"/>
      <c r="R84" s="39"/>
      <c r="S84" s="39"/>
      <c r="T84" s="39"/>
      <c r="U84" s="39"/>
      <c r="V84" s="39"/>
      <c r="W84" s="39"/>
      <c r="X84" s="39"/>
      <c r="Y84" s="184"/>
      <c r="Z84" s="39"/>
      <c r="AA84" s="39"/>
      <c r="AB84" s="39"/>
      <c r="AC84" s="39"/>
      <c r="AD84" s="39"/>
    </row>
    <row r="85" spans="12:30" ht="13.15" x14ac:dyDescent="0.4">
      <c r="L85" s="39"/>
      <c r="M85" s="39"/>
      <c r="N85" s="39"/>
      <c r="O85" s="39"/>
      <c r="P85" s="39"/>
      <c r="Q85" s="39"/>
      <c r="R85" s="39"/>
      <c r="S85" s="183"/>
      <c r="T85" s="39"/>
      <c r="U85" s="39"/>
      <c r="V85" s="39"/>
      <c r="W85" s="640"/>
      <c r="X85" s="640"/>
      <c r="Y85" s="640"/>
      <c r="Z85" s="39"/>
      <c r="AA85" s="39"/>
      <c r="AB85" s="39"/>
      <c r="AC85" s="39"/>
      <c r="AD85" s="39"/>
    </row>
    <row r="86" spans="12:30" x14ac:dyDescent="0.35">
      <c r="L86" s="39"/>
      <c r="M86" s="39"/>
      <c r="N86" s="39"/>
      <c r="O86" s="39"/>
      <c r="P86" s="39"/>
      <c r="Q86" s="39"/>
      <c r="R86" s="39"/>
      <c r="S86" s="39"/>
      <c r="T86" s="39"/>
      <c r="U86" s="39"/>
      <c r="V86" s="39"/>
      <c r="W86" s="39"/>
      <c r="X86" s="39"/>
      <c r="Y86" s="184"/>
      <c r="Z86" s="39"/>
      <c r="AA86" s="39"/>
      <c r="AB86" s="39"/>
      <c r="AC86" s="39"/>
      <c r="AD86" s="39"/>
    </row>
    <row r="87" spans="12:30" x14ac:dyDescent="0.35">
      <c r="L87" s="39"/>
      <c r="M87" s="39"/>
      <c r="N87" s="39"/>
      <c r="O87" s="39"/>
      <c r="P87" s="39"/>
      <c r="Q87" s="39"/>
      <c r="R87" s="39"/>
      <c r="S87" s="39"/>
      <c r="T87" s="39"/>
      <c r="U87" s="39"/>
      <c r="V87" s="39"/>
      <c r="W87" s="39"/>
      <c r="X87" s="39"/>
      <c r="Y87" s="184"/>
      <c r="Z87" s="39"/>
      <c r="AA87" s="39"/>
      <c r="AB87" s="39"/>
      <c r="AC87" s="39"/>
      <c r="AD87" s="39"/>
    </row>
    <row r="88" spans="12:30" x14ac:dyDescent="0.35">
      <c r="L88" s="39"/>
      <c r="M88" s="39"/>
      <c r="N88" s="39"/>
      <c r="O88" s="39"/>
      <c r="P88" s="39"/>
      <c r="Q88" s="39"/>
      <c r="R88" s="39"/>
      <c r="S88" s="39"/>
      <c r="T88" s="39"/>
      <c r="U88" s="39"/>
      <c r="V88" s="39"/>
      <c r="W88" s="39"/>
      <c r="X88" s="39"/>
      <c r="Y88" s="184"/>
      <c r="Z88" s="39"/>
      <c r="AA88" s="39"/>
      <c r="AB88" s="39"/>
      <c r="AC88" s="39"/>
      <c r="AD88" s="39"/>
    </row>
    <row r="89" spans="12:30" x14ac:dyDescent="0.35">
      <c r="S89" s="39"/>
      <c r="T89" s="39"/>
      <c r="U89" s="39"/>
      <c r="V89" s="39"/>
      <c r="W89" s="39"/>
      <c r="X89" s="39"/>
      <c r="Y89" s="184"/>
    </row>
    <row r="90" spans="12:30" ht="13.15" x14ac:dyDescent="0.4">
      <c r="S90" s="183"/>
      <c r="T90" s="39"/>
      <c r="U90" s="39"/>
      <c r="V90" s="39"/>
      <c r="W90" s="39"/>
      <c r="X90" s="39"/>
      <c r="Y90" s="184"/>
    </row>
    <row r="91" spans="12:30" ht="13.15" x14ac:dyDescent="0.4">
      <c r="S91" s="183"/>
      <c r="T91" s="39"/>
      <c r="U91" s="39"/>
      <c r="V91" s="39"/>
      <c r="W91" s="185"/>
      <c r="X91" s="185"/>
      <c r="Y91" s="185"/>
    </row>
    <row r="92" spans="12:30" x14ac:dyDescent="0.35">
      <c r="S92" s="39"/>
      <c r="T92" s="39"/>
      <c r="U92" s="39"/>
      <c r="V92" s="39"/>
      <c r="W92" s="39"/>
      <c r="X92" s="39"/>
      <c r="Y92" s="184"/>
    </row>
    <row r="93" spans="12:30" x14ac:dyDescent="0.35">
      <c r="S93" s="39"/>
      <c r="T93" s="39"/>
      <c r="U93" s="39"/>
      <c r="V93" s="39"/>
      <c r="W93" s="39"/>
      <c r="X93" s="39"/>
      <c r="Y93" s="184"/>
    </row>
    <row r="94" spans="12:30" ht="13.15" x14ac:dyDescent="0.35">
      <c r="S94" s="186"/>
      <c r="T94" s="39"/>
      <c r="U94" s="39"/>
      <c r="V94" s="39"/>
      <c r="W94" s="185"/>
      <c r="X94" s="185"/>
      <c r="Y94" s="185"/>
    </row>
    <row r="95" spans="12:30" x14ac:dyDescent="0.35">
      <c r="S95" s="187"/>
      <c r="T95" s="39"/>
      <c r="U95" s="39"/>
      <c r="V95" s="39"/>
      <c r="W95" s="39"/>
      <c r="X95" s="39"/>
      <c r="Y95" s="184"/>
    </row>
    <row r="96" spans="12:30" x14ac:dyDescent="0.35">
      <c r="S96" s="39"/>
      <c r="T96" s="39"/>
      <c r="U96" s="39"/>
      <c r="V96" s="39"/>
      <c r="W96" s="39"/>
      <c r="X96" s="39"/>
      <c r="Y96" s="184"/>
    </row>
    <row r="97" spans="19:25" x14ac:dyDescent="0.35">
      <c r="S97" s="39"/>
      <c r="T97" s="39"/>
      <c r="U97" s="39"/>
      <c r="V97" s="39"/>
      <c r="W97" s="39"/>
      <c r="X97" s="39"/>
      <c r="Y97" s="184"/>
    </row>
  </sheetData>
  <sheetProtection algorithmName="SHA-512" hashValue="EC6iLZyJS4kyLBuCtFdUM4AuctJEOKiVCZ7ugjQ01NfxhmJc8jkgCakZo+pJQ3LmQSKFOoFlcenL2fEOiN7KJg==" saltValue="KlVuXjWL5WskM9lE/fNzVA==" spinCount="100000" sheet="1" objects="1" scenarios="1"/>
  <customSheetViews>
    <customSheetView guid="{088DDB48-C6D0-4AA2-839D-A6E320432152}" fitToPage="1" hiddenColumns="1">
      <selection activeCell="G5" sqref="G5:G11"/>
      <pageMargins left="0" right="0" top="0" bottom="0" header="0" footer="0"/>
      <printOptions horizontalCentered="1"/>
      <pageSetup orientation="landscape" copies="3" r:id="rId1"/>
      <headerFooter alignWithMargins="0"/>
    </customSheetView>
    <customSheetView guid="{E40DDCA7-C2B9-49E0-9BFC-8C5232B8DE4F}" fitToPage="1" hiddenColumns="1">
      <selection activeCell="G5" sqref="G5:G11"/>
      <pageMargins left="0" right="0" top="0" bottom="0" header="0" footer="0"/>
      <printOptions horizontalCentered="1"/>
      <pageSetup orientation="landscape" copies="3" r:id="rId2"/>
      <headerFooter alignWithMargins="0"/>
    </customSheetView>
  </customSheetViews>
  <mergeCells count="15">
    <mergeCell ref="W77:X77"/>
    <mergeCell ref="A3:A5"/>
    <mergeCell ref="B5:C5"/>
    <mergeCell ref="D5:E5"/>
    <mergeCell ref="B3:E3"/>
    <mergeCell ref="B4:E4"/>
    <mergeCell ref="E16:F16"/>
    <mergeCell ref="A30:E30"/>
    <mergeCell ref="A32:D32"/>
    <mergeCell ref="A15:E15"/>
    <mergeCell ref="A51:D51"/>
    <mergeCell ref="A33:D33"/>
    <mergeCell ref="A36:E36"/>
    <mergeCell ref="A57:D57"/>
    <mergeCell ref="M16:Y16"/>
  </mergeCells>
  <phoneticPr fontId="4" type="noConversion"/>
  <printOptions horizontalCentered="1"/>
  <pageMargins left="0.15748031496062992" right="0.15748031496062992" top="0.98425196850393704" bottom="0.98425196850393704" header="0.51181102362204722" footer="0.51181102362204722"/>
  <pageSetup scale="65" orientation="portrait" copies="3"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92D050"/>
    <pageSetUpPr fitToPage="1"/>
  </sheetPr>
  <dimension ref="A1:X55"/>
  <sheetViews>
    <sheetView showGridLines="0" zoomScaleNormal="100" workbookViewId="0"/>
  </sheetViews>
  <sheetFormatPr defaultColWidth="9.1328125" defaultRowHeight="12.75" x14ac:dyDescent="0.35"/>
  <cols>
    <col min="1" max="1" width="9.1328125" style="35"/>
    <col min="2" max="2" width="27" style="35" customWidth="1"/>
    <col min="3" max="3" width="15.1328125" style="35" customWidth="1"/>
    <col min="4" max="4" width="14.73046875" style="35" customWidth="1"/>
    <col min="5" max="5" width="37.59765625" style="35" customWidth="1"/>
    <col min="6" max="6" width="30.1328125" style="35" customWidth="1"/>
    <col min="7" max="7" width="17.265625" style="35" customWidth="1"/>
    <col min="8" max="8" width="9.1328125" style="35"/>
    <col min="9" max="9" width="23.1328125" style="35" customWidth="1"/>
    <col min="10" max="10" width="33" style="35" customWidth="1"/>
    <col min="11" max="11" width="41" style="35" customWidth="1"/>
    <col min="12" max="12" width="13.6640625" style="35" customWidth="1"/>
    <col min="13" max="13" width="13" style="35" customWidth="1"/>
    <col min="14" max="18" width="12.86328125" style="35" bestFit="1" customWidth="1"/>
    <col min="19" max="19" width="12.06640625" style="35" customWidth="1"/>
    <col min="20" max="20" width="13.265625" style="35" customWidth="1"/>
    <col min="21" max="16384" width="9.1328125" style="35"/>
  </cols>
  <sheetData>
    <row r="1" spans="1:24" ht="13.15" thickBot="1" x14ac:dyDescent="0.4">
      <c r="I1" s="305"/>
      <c r="J1" s="306" t="s">
        <v>60</v>
      </c>
      <c r="K1" s="687"/>
      <c r="L1" s="753" t="s">
        <v>732</v>
      </c>
      <c r="M1" s="753"/>
      <c r="N1" s="753"/>
      <c r="O1" s="753"/>
      <c r="P1" s="753"/>
      <c r="Q1" s="753"/>
      <c r="R1" s="753"/>
      <c r="S1" s="753"/>
      <c r="T1" s="754"/>
    </row>
    <row r="2" spans="1:24" ht="26.25" customHeight="1" x14ac:dyDescent="0.35">
      <c r="A2" s="307" t="s">
        <v>291</v>
      </c>
      <c r="B2" s="308"/>
      <c r="C2" s="308"/>
      <c r="D2" s="308"/>
      <c r="E2" s="308"/>
      <c r="F2" s="4" t="s">
        <v>62</v>
      </c>
      <c r="G2" s="308"/>
      <c r="H2" s="8" t="s">
        <v>63</v>
      </c>
      <c r="I2" s="8" t="s">
        <v>64</v>
      </c>
      <c r="K2" s="676"/>
      <c r="L2" s="656">
        <v>0</v>
      </c>
      <c r="M2" s="656">
        <v>0.2</v>
      </c>
      <c r="N2" s="656">
        <v>0.35</v>
      </c>
      <c r="O2" s="656">
        <v>0.5</v>
      </c>
      <c r="P2" s="656">
        <v>0.75</v>
      </c>
      <c r="Q2" s="656">
        <v>1</v>
      </c>
      <c r="R2" s="656">
        <v>1.5</v>
      </c>
      <c r="S2" s="656">
        <v>2.5</v>
      </c>
      <c r="T2" s="657">
        <v>12.5</v>
      </c>
      <c r="U2" s="37"/>
      <c r="V2" s="37"/>
      <c r="W2" s="37"/>
      <c r="X2" s="37"/>
    </row>
    <row r="3" spans="1:24" s="37" customFormat="1" ht="26.45" customHeight="1" x14ac:dyDescent="0.35">
      <c r="A3" s="720" t="s">
        <v>292</v>
      </c>
      <c r="B3" s="721"/>
      <c r="C3" s="721"/>
      <c r="D3" s="721"/>
      <c r="E3" s="721"/>
      <c r="F3" s="541"/>
      <c r="G3" s="542" t="s">
        <v>293</v>
      </c>
      <c r="H3" s="543">
        <v>0</v>
      </c>
      <c r="I3" s="544" t="s">
        <v>294</v>
      </c>
      <c r="K3" s="676"/>
      <c r="L3" s="652">
        <f>IF($L$2=H3,F3,0)</f>
        <v>0</v>
      </c>
      <c r="M3" s="652">
        <f>IF($M$2=H3,F3,0)</f>
        <v>0</v>
      </c>
      <c r="N3" s="652">
        <f>IF($N$2=H3,F3,0)</f>
        <v>0</v>
      </c>
      <c r="O3" s="652">
        <f>IF($O$2=H3,F3,0)</f>
        <v>0</v>
      </c>
      <c r="P3" s="652">
        <f>IF($P$2=H3,F3,0)</f>
        <v>0</v>
      </c>
      <c r="Q3" s="652">
        <f>IF($Q$2=H3,F3,0)</f>
        <v>0</v>
      </c>
      <c r="R3" s="652">
        <f>IF($R$2=H3,F3,0)</f>
        <v>0</v>
      </c>
      <c r="S3" s="652">
        <f>IF($S$2=H3,F3,0)</f>
        <v>0</v>
      </c>
      <c r="T3" s="677">
        <f>IF($T$2=H3,F3,0)</f>
        <v>0</v>
      </c>
    </row>
    <row r="4" spans="1:24" s="37" customFormat="1" ht="17.25" customHeight="1" x14ac:dyDescent="0.35">
      <c r="A4" s="303" t="s">
        <v>295</v>
      </c>
      <c r="B4" s="300"/>
      <c r="C4" s="300"/>
      <c r="D4" s="301"/>
      <c r="E4" s="304"/>
      <c r="F4" s="541"/>
      <c r="G4" s="542" t="s">
        <v>296</v>
      </c>
      <c r="H4" s="543">
        <v>0</v>
      </c>
      <c r="I4" s="544" t="s">
        <v>297</v>
      </c>
      <c r="K4" s="676"/>
      <c r="L4" s="652">
        <f>IF($L$2=H4,F4,0)</f>
        <v>0</v>
      </c>
      <c r="M4" s="652">
        <f t="shared" ref="M4:M47" si="0">IF($M$2=H4,F4,0)</f>
        <v>0</v>
      </c>
      <c r="N4" s="652">
        <f t="shared" ref="N4:N47" si="1">IF($N$2=H4,F4,0)</f>
        <v>0</v>
      </c>
      <c r="O4" s="652">
        <f t="shared" ref="O4:O47" si="2">IF($O$2=H4,F4,0)</f>
        <v>0</v>
      </c>
      <c r="P4" s="652">
        <f t="shared" ref="P4:P47" si="3">IF($P$2=H4,F4,0)</f>
        <v>0</v>
      </c>
      <c r="Q4" s="652">
        <f t="shared" ref="Q4:Q47" si="4">IF($Q$2=H4,F4,0)</f>
        <v>0</v>
      </c>
      <c r="R4" s="652">
        <f t="shared" ref="R4:R47" si="5">IF($R$2=H4,F4,0)</f>
        <v>0</v>
      </c>
      <c r="S4" s="652">
        <f t="shared" ref="S4:S47" si="6">IF($S$2=H4,F4,0)</f>
        <v>0</v>
      </c>
      <c r="T4" s="677">
        <f t="shared" ref="T4:T47" si="7">IF($T$2=H4,F4,0)</f>
        <v>0</v>
      </c>
    </row>
    <row r="5" spans="1:24" ht="17.25" customHeight="1" x14ac:dyDescent="0.35">
      <c r="A5" s="303" t="s">
        <v>298</v>
      </c>
      <c r="B5" s="300"/>
      <c r="C5" s="300"/>
      <c r="D5" s="301"/>
      <c r="E5" s="304"/>
      <c r="F5" s="541"/>
      <c r="G5" s="542" t="s">
        <v>299</v>
      </c>
      <c r="H5" s="543">
        <v>0</v>
      </c>
      <c r="I5" s="544" t="s">
        <v>88</v>
      </c>
      <c r="K5" s="676"/>
      <c r="L5" s="652">
        <f t="shared" ref="L5:L47" si="8">IF($L$2=H5,F5,0)</f>
        <v>0</v>
      </c>
      <c r="M5" s="652">
        <f t="shared" si="0"/>
        <v>0</v>
      </c>
      <c r="N5" s="652">
        <f t="shared" si="1"/>
        <v>0</v>
      </c>
      <c r="O5" s="652">
        <f t="shared" si="2"/>
        <v>0</v>
      </c>
      <c r="P5" s="652">
        <f t="shared" si="3"/>
        <v>0</v>
      </c>
      <c r="Q5" s="652">
        <f t="shared" si="4"/>
        <v>0</v>
      </c>
      <c r="R5" s="652">
        <f t="shared" si="5"/>
        <v>0</v>
      </c>
      <c r="S5" s="652">
        <f t="shared" si="6"/>
        <v>0</v>
      </c>
      <c r="T5" s="677">
        <f t="shared" si="7"/>
        <v>0</v>
      </c>
      <c r="U5" s="37"/>
      <c r="V5" s="37"/>
      <c r="W5" s="37"/>
      <c r="X5" s="37"/>
    </row>
    <row r="6" spans="1:24" ht="17.25" customHeight="1" x14ac:dyDescent="0.35">
      <c r="A6" s="303" t="s">
        <v>300</v>
      </c>
      <c r="B6" s="300"/>
      <c r="C6" s="300"/>
      <c r="D6" s="301"/>
      <c r="E6" s="304"/>
      <c r="F6" s="541"/>
      <c r="G6" s="542" t="s">
        <v>301</v>
      </c>
      <c r="H6" s="543">
        <v>0.2</v>
      </c>
      <c r="I6" s="544" t="s">
        <v>91</v>
      </c>
      <c r="K6" s="676"/>
      <c r="L6" s="652">
        <f>IF($L$2=H6,F6,0)</f>
        <v>0</v>
      </c>
      <c r="M6" s="652">
        <f>IF($M$2=H6,F6,0)</f>
        <v>0</v>
      </c>
      <c r="N6" s="652">
        <f t="shared" ref="N6" si="9">IF($N$2=H6,F6,0)</f>
        <v>0</v>
      </c>
      <c r="O6" s="652">
        <f t="shared" ref="O6" si="10">IF($O$2=H6,F6,0)</f>
        <v>0</v>
      </c>
      <c r="P6" s="652">
        <f t="shared" ref="P6" si="11">IF($P$2=H6,F6,0)</f>
        <v>0</v>
      </c>
      <c r="Q6" s="652">
        <f t="shared" ref="Q6" si="12">IF($Q$2=H6,F6,0)</f>
        <v>0</v>
      </c>
      <c r="R6" s="652">
        <f t="shared" ref="R6" si="13">IF($R$2=H6,F6,0)</f>
        <v>0</v>
      </c>
      <c r="S6" s="652">
        <f t="shared" ref="S6" si="14">IF($S$2=H6,F6,0)</f>
        <v>0</v>
      </c>
      <c r="T6" s="677">
        <f t="shared" ref="T6" si="15">IF($T$2=H6,F6,0)</f>
        <v>0</v>
      </c>
      <c r="U6" s="37"/>
      <c r="V6" s="37"/>
      <c r="W6" s="37"/>
      <c r="X6" s="37"/>
    </row>
    <row r="7" spans="1:24" ht="25.15" customHeight="1" x14ac:dyDescent="0.35">
      <c r="A7" s="720" t="s">
        <v>302</v>
      </c>
      <c r="B7" s="721"/>
      <c r="C7" s="721"/>
      <c r="D7" s="721"/>
      <c r="E7" s="721"/>
      <c r="F7" s="541"/>
      <c r="G7" s="542" t="s">
        <v>303</v>
      </c>
      <c r="H7" s="543">
        <v>0.5</v>
      </c>
      <c r="I7" s="544" t="s">
        <v>94</v>
      </c>
      <c r="K7" s="676"/>
      <c r="L7" s="652">
        <f t="shared" ref="L7" si="16">IF($L$2=H7,F7,0)</f>
        <v>0</v>
      </c>
      <c r="M7" s="652">
        <f>IF($M$2=H7,F7,0)</f>
        <v>0</v>
      </c>
      <c r="N7" s="652">
        <f t="shared" ref="N7" si="17">IF($N$2=H7,F7,0)</f>
        <v>0</v>
      </c>
      <c r="O7" s="652">
        <f t="shared" ref="O7" si="18">IF($O$2=H7,F7,0)</f>
        <v>0</v>
      </c>
      <c r="P7" s="652">
        <f t="shared" ref="P7" si="19">IF($P$2=H7,F7,0)</f>
        <v>0</v>
      </c>
      <c r="Q7" s="652">
        <f t="shared" ref="Q7" si="20">IF($Q$2=H7,F7,0)</f>
        <v>0</v>
      </c>
      <c r="R7" s="652">
        <f t="shared" ref="R7" si="21">IF($R$2=H7,F7,0)</f>
        <v>0</v>
      </c>
      <c r="S7" s="652">
        <f t="shared" ref="S7" si="22">IF($S$2=H7,F7,0)</f>
        <v>0</v>
      </c>
      <c r="T7" s="677">
        <f t="shared" ref="T7" si="23">IF($T$2=H7,F7,0)</f>
        <v>0</v>
      </c>
      <c r="U7" s="37"/>
      <c r="V7" s="37"/>
      <c r="W7" s="37"/>
      <c r="X7" s="37"/>
    </row>
    <row r="8" spans="1:24" x14ac:dyDescent="0.35">
      <c r="A8" s="167" t="s">
        <v>304</v>
      </c>
      <c r="B8" s="300"/>
      <c r="C8" s="300"/>
      <c r="D8" s="301"/>
      <c r="E8" s="302"/>
      <c r="F8" s="545"/>
      <c r="G8" s="542"/>
      <c r="H8" s="543"/>
      <c r="I8" s="544"/>
      <c r="K8" s="676"/>
      <c r="L8" s="652">
        <f t="shared" si="8"/>
        <v>0</v>
      </c>
      <c r="M8" s="652">
        <f t="shared" si="0"/>
        <v>0</v>
      </c>
      <c r="N8" s="652">
        <f t="shared" si="1"/>
        <v>0</v>
      </c>
      <c r="O8" s="652">
        <f t="shared" si="2"/>
        <v>0</v>
      </c>
      <c r="P8" s="652">
        <f t="shared" si="3"/>
        <v>0</v>
      </c>
      <c r="Q8" s="652">
        <f t="shared" si="4"/>
        <v>0</v>
      </c>
      <c r="R8" s="652">
        <f t="shared" si="5"/>
        <v>0</v>
      </c>
      <c r="S8" s="652">
        <f t="shared" si="6"/>
        <v>0</v>
      </c>
      <c r="T8" s="677">
        <f t="shared" si="7"/>
        <v>0</v>
      </c>
      <c r="U8" s="37"/>
      <c r="V8" s="37"/>
      <c r="W8" s="37"/>
      <c r="X8" s="37"/>
    </row>
    <row r="9" spans="1:24" ht="17.25" customHeight="1" x14ac:dyDescent="0.35">
      <c r="A9" s="29" t="s">
        <v>305</v>
      </c>
      <c r="B9" s="288"/>
      <c r="C9" s="288"/>
      <c r="D9" s="296"/>
      <c r="E9" s="297"/>
      <c r="F9" s="541"/>
      <c r="G9" s="542" t="s">
        <v>306</v>
      </c>
      <c r="H9" s="543">
        <v>0.2</v>
      </c>
      <c r="I9" s="544" t="s">
        <v>307</v>
      </c>
      <c r="K9" s="676"/>
      <c r="L9" s="652">
        <f t="shared" si="8"/>
        <v>0</v>
      </c>
      <c r="M9" s="652">
        <f t="shared" si="0"/>
        <v>0</v>
      </c>
      <c r="N9" s="652">
        <f t="shared" si="1"/>
        <v>0</v>
      </c>
      <c r="O9" s="652">
        <f t="shared" si="2"/>
        <v>0</v>
      </c>
      <c r="P9" s="652">
        <f t="shared" si="3"/>
        <v>0</v>
      </c>
      <c r="Q9" s="652">
        <f t="shared" si="4"/>
        <v>0</v>
      </c>
      <c r="R9" s="652">
        <f t="shared" si="5"/>
        <v>0</v>
      </c>
      <c r="S9" s="652">
        <f t="shared" si="6"/>
        <v>0</v>
      </c>
      <c r="T9" s="677">
        <f t="shared" si="7"/>
        <v>0</v>
      </c>
      <c r="U9" s="37"/>
      <c r="V9" s="37"/>
      <c r="W9" s="37"/>
      <c r="X9" s="37"/>
    </row>
    <row r="10" spans="1:24" ht="31.15" customHeight="1" x14ac:dyDescent="0.35">
      <c r="A10" s="720" t="s">
        <v>308</v>
      </c>
      <c r="B10" s="721"/>
      <c r="C10" s="721"/>
      <c r="D10" s="721"/>
      <c r="E10" s="721"/>
      <c r="F10" s="541"/>
      <c r="G10" s="542" t="s">
        <v>309</v>
      </c>
      <c r="H10" s="543">
        <v>0.2</v>
      </c>
      <c r="I10" s="544" t="s">
        <v>310</v>
      </c>
      <c r="K10" s="676"/>
      <c r="L10" s="652">
        <f t="shared" ref="L10" si="24">IF($L$2=H10,F10,0)</f>
        <v>0</v>
      </c>
      <c r="M10" s="652">
        <f t="shared" ref="M10" si="25">IF($M$2=H10,F10,0)</f>
        <v>0</v>
      </c>
      <c r="N10" s="652">
        <f t="shared" ref="N10" si="26">IF($N$2=H10,F10,0)</f>
        <v>0</v>
      </c>
      <c r="O10" s="652">
        <f t="shared" ref="O10" si="27">IF($O$2=H10,F10,0)</f>
        <v>0</v>
      </c>
      <c r="P10" s="652">
        <f t="shared" ref="P10" si="28">IF($P$2=H10,F10,0)</f>
        <v>0</v>
      </c>
      <c r="Q10" s="652">
        <f t="shared" ref="Q10" si="29">IF($Q$2=H10,F10,0)</f>
        <v>0</v>
      </c>
      <c r="R10" s="652">
        <f t="shared" ref="R10" si="30">IF($R$2=H10,F10,0)</f>
        <v>0</v>
      </c>
      <c r="S10" s="652">
        <f t="shared" ref="S10" si="31">IF($S$2=H10,F10,0)</f>
        <v>0</v>
      </c>
      <c r="T10" s="677">
        <f t="shared" ref="T10" si="32">IF($T$2=H10,F10,0)</f>
        <v>0</v>
      </c>
      <c r="U10" s="37"/>
      <c r="V10" s="37"/>
      <c r="W10" s="37"/>
      <c r="X10" s="37"/>
    </row>
    <row r="11" spans="1:24" ht="33.6" customHeight="1" x14ac:dyDescent="0.35">
      <c r="A11" s="720" t="s">
        <v>311</v>
      </c>
      <c r="B11" s="721"/>
      <c r="C11" s="721"/>
      <c r="D11" s="721"/>
      <c r="E11" s="721"/>
      <c r="F11" s="541"/>
      <c r="G11" s="542" t="s">
        <v>312</v>
      </c>
      <c r="H11" s="543">
        <v>0.5</v>
      </c>
      <c r="I11" s="544" t="s">
        <v>313</v>
      </c>
      <c r="K11" s="676"/>
      <c r="L11" s="652">
        <f t="shared" ref="L11:L13" si="33">IF($L$2=H11,F11,0)</f>
        <v>0</v>
      </c>
      <c r="M11" s="652">
        <f t="shared" ref="M11:M13" si="34">IF($M$2=H11,F11,0)</f>
        <v>0</v>
      </c>
      <c r="N11" s="652">
        <f t="shared" ref="N11:N13" si="35">IF($N$2=H11,F11,0)</f>
        <v>0</v>
      </c>
      <c r="O11" s="652">
        <f t="shared" ref="O11:O13" si="36">IF($O$2=H11,F11,0)</f>
        <v>0</v>
      </c>
      <c r="P11" s="652">
        <f t="shared" ref="P11:P13" si="37">IF($P$2=H11,F11,0)</f>
        <v>0</v>
      </c>
      <c r="Q11" s="652">
        <f t="shared" ref="Q11:Q13" si="38">IF($Q$2=H11,F11,0)</f>
        <v>0</v>
      </c>
      <c r="R11" s="652">
        <f t="shared" ref="R11:R13" si="39">IF($R$2=H11,F11,0)</f>
        <v>0</v>
      </c>
      <c r="S11" s="652">
        <f t="shared" ref="S11:S13" si="40">IF($S$2=H11,F11,0)</f>
        <v>0</v>
      </c>
      <c r="T11" s="677">
        <f t="shared" ref="T11:T13" si="41">IF($T$2=H11,F11,0)</f>
        <v>0</v>
      </c>
      <c r="U11" s="37"/>
      <c r="V11" s="37"/>
      <c r="W11" s="37"/>
      <c r="X11" s="37"/>
    </row>
    <row r="12" spans="1:24" ht="22.9" customHeight="1" x14ac:dyDescent="0.35">
      <c r="A12" s="720" t="s">
        <v>314</v>
      </c>
      <c r="B12" s="721"/>
      <c r="C12" s="721"/>
      <c r="D12" s="721"/>
      <c r="E12" s="721"/>
      <c r="F12" s="541"/>
      <c r="G12" s="542" t="s">
        <v>315</v>
      </c>
      <c r="H12" s="543">
        <v>0</v>
      </c>
      <c r="I12" s="544" t="s">
        <v>316</v>
      </c>
      <c r="K12" s="676"/>
      <c r="L12" s="652">
        <f t="shared" si="33"/>
        <v>0</v>
      </c>
      <c r="M12" s="652">
        <f t="shared" si="34"/>
        <v>0</v>
      </c>
      <c r="N12" s="652">
        <f t="shared" si="35"/>
        <v>0</v>
      </c>
      <c r="O12" s="652">
        <f t="shared" si="36"/>
        <v>0</v>
      </c>
      <c r="P12" s="652">
        <f t="shared" si="37"/>
        <v>0</v>
      </c>
      <c r="Q12" s="652">
        <f t="shared" si="38"/>
        <v>0</v>
      </c>
      <c r="R12" s="652">
        <f t="shared" si="39"/>
        <v>0</v>
      </c>
      <c r="S12" s="652">
        <f t="shared" si="40"/>
        <v>0</v>
      </c>
      <c r="T12" s="677">
        <f t="shared" si="41"/>
        <v>0</v>
      </c>
      <c r="U12" s="37"/>
      <c r="V12" s="37"/>
      <c r="W12" s="37"/>
      <c r="X12" s="37"/>
    </row>
    <row r="13" spans="1:24" ht="22.15" customHeight="1" x14ac:dyDescent="0.35">
      <c r="A13" s="746" t="s">
        <v>317</v>
      </c>
      <c r="B13" s="747"/>
      <c r="C13" s="747"/>
      <c r="D13" s="747"/>
      <c r="E13" s="747"/>
      <c r="F13" s="541"/>
      <c r="G13" s="542" t="s">
        <v>318</v>
      </c>
      <c r="H13" s="543">
        <v>0.2</v>
      </c>
      <c r="I13" s="544" t="s">
        <v>319</v>
      </c>
      <c r="K13" s="676"/>
      <c r="L13" s="652">
        <f t="shared" si="33"/>
        <v>0</v>
      </c>
      <c r="M13" s="652">
        <f t="shared" si="34"/>
        <v>0</v>
      </c>
      <c r="N13" s="652">
        <f t="shared" si="35"/>
        <v>0</v>
      </c>
      <c r="O13" s="652">
        <f t="shared" si="36"/>
        <v>0</v>
      </c>
      <c r="P13" s="652">
        <f t="shared" si="37"/>
        <v>0</v>
      </c>
      <c r="Q13" s="652">
        <f t="shared" si="38"/>
        <v>0</v>
      </c>
      <c r="R13" s="652">
        <f t="shared" si="39"/>
        <v>0</v>
      </c>
      <c r="S13" s="652">
        <f t="shared" si="40"/>
        <v>0</v>
      </c>
      <c r="T13" s="677">
        <f t="shared" si="41"/>
        <v>0</v>
      </c>
      <c r="U13" s="37"/>
      <c r="V13" s="37"/>
      <c r="W13" s="37"/>
      <c r="X13" s="37"/>
    </row>
    <row r="14" spans="1:24" ht="24.6" customHeight="1" x14ac:dyDescent="0.35">
      <c r="A14" s="746" t="s">
        <v>320</v>
      </c>
      <c r="B14" s="747"/>
      <c r="C14" s="747"/>
      <c r="D14" s="747"/>
      <c r="E14" s="747"/>
      <c r="F14" s="541"/>
      <c r="G14" s="542" t="s">
        <v>321</v>
      </c>
      <c r="H14" s="543">
        <v>0.5</v>
      </c>
      <c r="I14" s="544" t="s">
        <v>322</v>
      </c>
      <c r="K14" s="676"/>
      <c r="L14" s="652">
        <f t="shared" ref="L14" si="42">IF($L$2=H14,F14,0)</f>
        <v>0</v>
      </c>
      <c r="M14" s="652">
        <f t="shared" ref="M14" si="43">IF($M$2=H14,F14,0)</f>
        <v>0</v>
      </c>
      <c r="N14" s="652">
        <f t="shared" ref="N14" si="44">IF($N$2=H14,F14,0)</f>
        <v>0</v>
      </c>
      <c r="O14" s="652">
        <f t="shared" ref="O14" si="45">IF($O$2=H14,F14,0)</f>
        <v>0</v>
      </c>
      <c r="P14" s="652">
        <f t="shared" ref="P14" si="46">IF($P$2=H14,F14,0)</f>
        <v>0</v>
      </c>
      <c r="Q14" s="652">
        <f t="shared" ref="Q14" si="47">IF($Q$2=H14,F14,0)</f>
        <v>0</v>
      </c>
      <c r="R14" s="652">
        <f t="shared" ref="R14" si="48">IF($R$2=H14,F14,0)</f>
        <v>0</v>
      </c>
      <c r="S14" s="652">
        <f t="shared" ref="S14" si="49">IF($S$2=H14,F14,0)</f>
        <v>0</v>
      </c>
      <c r="T14" s="677">
        <f t="shared" ref="T14" si="50">IF($T$2=H14,F14,0)</f>
        <v>0</v>
      </c>
      <c r="U14" s="37"/>
      <c r="V14" s="37"/>
      <c r="W14" s="37"/>
      <c r="X14" s="37"/>
    </row>
    <row r="15" spans="1:24" ht="23.45" customHeight="1" x14ac:dyDescent="0.35">
      <c r="A15" s="746" t="s">
        <v>323</v>
      </c>
      <c r="B15" s="747"/>
      <c r="C15" s="747"/>
      <c r="D15" s="747"/>
      <c r="E15" s="747"/>
      <c r="F15" s="541"/>
      <c r="G15" s="542" t="s">
        <v>324</v>
      </c>
      <c r="H15" s="543">
        <v>1</v>
      </c>
      <c r="I15" s="544" t="s">
        <v>325</v>
      </c>
      <c r="K15" s="676"/>
      <c r="L15" s="652">
        <f t="shared" ref="L15" si="51">IF($L$2=H15,F15,0)</f>
        <v>0</v>
      </c>
      <c r="M15" s="652">
        <f t="shared" ref="M15" si="52">IF($M$2=H15,F15,0)</f>
        <v>0</v>
      </c>
      <c r="N15" s="652">
        <f t="shared" ref="N15" si="53">IF($N$2=H15,F15,0)</f>
        <v>0</v>
      </c>
      <c r="O15" s="652">
        <f t="shared" ref="O15" si="54">IF($O$2=H15,F15,0)</f>
        <v>0</v>
      </c>
      <c r="P15" s="652">
        <f t="shared" ref="P15" si="55">IF($P$2=H15,F15,0)</f>
        <v>0</v>
      </c>
      <c r="Q15" s="652">
        <f t="shared" ref="Q15" si="56">IF($Q$2=H15,F15,0)</f>
        <v>0</v>
      </c>
      <c r="R15" s="652">
        <f t="shared" ref="R15" si="57">IF($R$2=H15,F15,0)</f>
        <v>0</v>
      </c>
      <c r="S15" s="652">
        <f t="shared" ref="S15" si="58">IF($S$2=H15,F15,0)</f>
        <v>0</v>
      </c>
      <c r="T15" s="677">
        <f t="shared" ref="T15" si="59">IF($T$2=H15,F15,0)</f>
        <v>0</v>
      </c>
      <c r="U15" s="37"/>
      <c r="V15" s="37"/>
      <c r="W15" s="37"/>
      <c r="X15" s="37"/>
    </row>
    <row r="16" spans="1:24" ht="25.15" customHeight="1" x14ac:dyDescent="0.35">
      <c r="A16" s="746" t="s">
        <v>326</v>
      </c>
      <c r="B16" s="747"/>
      <c r="C16" s="747"/>
      <c r="D16" s="747"/>
      <c r="E16" s="747"/>
      <c r="F16" s="541"/>
      <c r="G16" s="542" t="s">
        <v>327</v>
      </c>
      <c r="H16" s="543">
        <v>1.5</v>
      </c>
      <c r="I16" s="544" t="s">
        <v>328</v>
      </c>
      <c r="K16" s="676"/>
      <c r="L16" s="652">
        <f t="shared" ref="L16" si="60">IF($L$2=H16,F16,0)</f>
        <v>0</v>
      </c>
      <c r="M16" s="652">
        <f t="shared" ref="M16" si="61">IF($M$2=H16,F16,0)</f>
        <v>0</v>
      </c>
      <c r="N16" s="652">
        <f t="shared" ref="N16" si="62">IF($N$2=H16,F16,0)</f>
        <v>0</v>
      </c>
      <c r="O16" s="652">
        <f t="shared" ref="O16" si="63">IF($O$2=H16,F16,0)</f>
        <v>0</v>
      </c>
      <c r="P16" s="652">
        <f t="shared" ref="P16" si="64">IF($P$2=H16,F16,0)</f>
        <v>0</v>
      </c>
      <c r="Q16" s="652">
        <f t="shared" ref="Q16" si="65">IF($Q$2=H16,F16,0)</f>
        <v>0</v>
      </c>
      <c r="R16" s="652">
        <f t="shared" ref="R16" si="66">IF($R$2=H16,F16,0)</f>
        <v>0</v>
      </c>
      <c r="S16" s="652">
        <f t="shared" ref="S16" si="67">IF($S$2=H16,F16,0)</f>
        <v>0</v>
      </c>
      <c r="T16" s="677">
        <f t="shared" ref="T16" si="68">IF($T$2=H16,F16,0)</f>
        <v>0</v>
      </c>
      <c r="U16" s="37"/>
      <c r="V16" s="37"/>
      <c r="W16" s="37"/>
      <c r="X16" s="37"/>
    </row>
    <row r="17" spans="1:24" ht="17.25" customHeight="1" x14ac:dyDescent="0.35">
      <c r="A17" s="29" t="s">
        <v>329</v>
      </c>
      <c r="B17" s="288"/>
      <c r="C17" s="288"/>
      <c r="D17" s="296"/>
      <c r="E17" s="290"/>
      <c r="F17" s="541"/>
      <c r="G17" s="542" t="s">
        <v>330</v>
      </c>
      <c r="H17" s="543">
        <v>0.75</v>
      </c>
      <c r="I17" s="544" t="s">
        <v>331</v>
      </c>
      <c r="K17" s="676"/>
      <c r="L17" s="652">
        <f t="shared" si="8"/>
        <v>0</v>
      </c>
      <c r="M17" s="652">
        <f t="shared" si="0"/>
        <v>0</v>
      </c>
      <c r="N17" s="652">
        <f t="shared" si="1"/>
        <v>0</v>
      </c>
      <c r="O17" s="652">
        <f t="shared" si="2"/>
        <v>0</v>
      </c>
      <c r="P17" s="652">
        <f t="shared" si="3"/>
        <v>0</v>
      </c>
      <c r="Q17" s="652">
        <f t="shared" si="4"/>
        <v>0</v>
      </c>
      <c r="R17" s="652">
        <f t="shared" si="5"/>
        <v>0</v>
      </c>
      <c r="S17" s="652">
        <f t="shared" si="6"/>
        <v>0</v>
      </c>
      <c r="T17" s="677">
        <f t="shared" si="7"/>
        <v>0</v>
      </c>
      <c r="U17" s="37"/>
      <c r="V17" s="37"/>
      <c r="W17" s="37"/>
      <c r="X17" s="37"/>
    </row>
    <row r="18" spans="1:24" ht="17.25" customHeight="1" x14ac:dyDescent="0.35">
      <c r="A18" s="298" t="s">
        <v>332</v>
      </c>
      <c r="B18" s="299"/>
      <c r="C18" s="299"/>
      <c r="D18" s="246"/>
      <c r="E18" s="166"/>
      <c r="F18" s="541"/>
      <c r="G18" s="542" t="s">
        <v>333</v>
      </c>
      <c r="H18" s="543">
        <v>0.75</v>
      </c>
      <c r="I18" s="544" t="s">
        <v>334</v>
      </c>
      <c r="K18" s="676"/>
      <c r="L18" s="652">
        <f t="shared" si="8"/>
        <v>0</v>
      </c>
      <c r="M18" s="652">
        <f t="shared" si="0"/>
        <v>0</v>
      </c>
      <c r="N18" s="652">
        <f t="shared" si="1"/>
        <v>0</v>
      </c>
      <c r="O18" s="652">
        <f t="shared" si="2"/>
        <v>0</v>
      </c>
      <c r="P18" s="652">
        <f t="shared" si="3"/>
        <v>0</v>
      </c>
      <c r="Q18" s="652">
        <f t="shared" si="4"/>
        <v>0</v>
      </c>
      <c r="R18" s="652">
        <f t="shared" si="5"/>
        <v>0</v>
      </c>
      <c r="S18" s="652">
        <f t="shared" si="6"/>
        <v>0</v>
      </c>
      <c r="T18" s="677">
        <f t="shared" si="7"/>
        <v>0</v>
      </c>
      <c r="U18" s="37"/>
      <c r="V18" s="37"/>
      <c r="W18" s="37"/>
      <c r="X18" s="37"/>
    </row>
    <row r="19" spans="1:24" x14ac:dyDescent="0.35">
      <c r="A19" s="13" t="s">
        <v>335</v>
      </c>
      <c r="B19" s="269"/>
      <c r="C19" s="269"/>
      <c r="D19" s="270"/>
      <c r="E19" s="42"/>
      <c r="F19" s="546"/>
      <c r="G19" s="547"/>
      <c r="H19" s="548"/>
      <c r="I19" s="544"/>
      <c r="K19" s="676"/>
      <c r="L19" s="652">
        <f t="shared" si="8"/>
        <v>0</v>
      </c>
      <c r="M19" s="652">
        <f t="shared" si="0"/>
        <v>0</v>
      </c>
      <c r="N19" s="652">
        <f t="shared" si="1"/>
        <v>0</v>
      </c>
      <c r="O19" s="652">
        <f t="shared" si="2"/>
        <v>0</v>
      </c>
      <c r="P19" s="652">
        <f t="shared" si="3"/>
        <v>0</v>
      </c>
      <c r="Q19" s="652">
        <f t="shared" si="4"/>
        <v>0</v>
      </c>
      <c r="R19" s="652">
        <f t="shared" si="5"/>
        <v>0</v>
      </c>
      <c r="S19" s="652">
        <f t="shared" si="6"/>
        <v>0</v>
      </c>
      <c r="T19" s="677">
        <f t="shared" si="7"/>
        <v>0</v>
      </c>
      <c r="U19" s="37"/>
      <c r="V19" s="37"/>
      <c r="W19" s="37"/>
      <c r="X19" s="37"/>
    </row>
    <row r="20" spans="1:24" x14ac:dyDescent="0.35">
      <c r="A20" s="284" t="s">
        <v>336</v>
      </c>
      <c r="B20" s="279"/>
      <c r="C20" s="279"/>
      <c r="D20" s="285"/>
      <c r="E20" s="286"/>
      <c r="F20" s="545"/>
      <c r="G20" s="542"/>
      <c r="H20" s="543"/>
      <c r="I20" s="544"/>
      <c r="K20" s="676"/>
      <c r="L20" s="652">
        <f t="shared" si="8"/>
        <v>0</v>
      </c>
      <c r="M20" s="652">
        <f t="shared" si="0"/>
        <v>0</v>
      </c>
      <c r="N20" s="652">
        <f t="shared" si="1"/>
        <v>0</v>
      </c>
      <c r="O20" s="652">
        <f t="shared" si="2"/>
        <v>0</v>
      </c>
      <c r="P20" s="652">
        <f t="shared" si="3"/>
        <v>0</v>
      </c>
      <c r="Q20" s="652">
        <f t="shared" si="4"/>
        <v>0</v>
      </c>
      <c r="R20" s="652">
        <f t="shared" si="5"/>
        <v>0</v>
      </c>
      <c r="S20" s="652">
        <f t="shared" si="6"/>
        <v>0</v>
      </c>
      <c r="T20" s="677">
        <f t="shared" si="7"/>
        <v>0</v>
      </c>
      <c r="U20" s="37"/>
      <c r="V20" s="37"/>
      <c r="W20" s="37"/>
      <c r="X20" s="37"/>
    </row>
    <row r="21" spans="1:24" ht="13.5" customHeight="1" x14ac:dyDescent="0.35">
      <c r="A21" s="40" t="s">
        <v>337</v>
      </c>
      <c r="B21" s="293"/>
      <c r="C21" s="293"/>
      <c r="D21" s="294"/>
      <c r="E21" s="295"/>
      <c r="F21" s="545"/>
      <c r="G21" s="542"/>
      <c r="H21" s="543"/>
      <c r="I21" s="544"/>
      <c r="K21" s="676"/>
      <c r="L21" s="652">
        <f t="shared" si="8"/>
        <v>0</v>
      </c>
      <c r="M21" s="652">
        <f t="shared" si="0"/>
        <v>0</v>
      </c>
      <c r="N21" s="652">
        <f t="shared" si="1"/>
        <v>0</v>
      </c>
      <c r="O21" s="652">
        <f t="shared" si="2"/>
        <v>0</v>
      </c>
      <c r="P21" s="652">
        <f t="shared" si="3"/>
        <v>0</v>
      </c>
      <c r="Q21" s="652">
        <f t="shared" si="4"/>
        <v>0</v>
      </c>
      <c r="R21" s="652">
        <f t="shared" si="5"/>
        <v>0</v>
      </c>
      <c r="S21" s="652">
        <f t="shared" si="6"/>
        <v>0</v>
      </c>
      <c r="T21" s="677">
        <f t="shared" si="7"/>
        <v>0</v>
      </c>
      <c r="U21" s="37"/>
      <c r="V21" s="37"/>
      <c r="W21" s="37"/>
      <c r="X21" s="37"/>
    </row>
    <row r="22" spans="1:24" ht="16.5" customHeight="1" x14ac:dyDescent="0.35">
      <c r="A22" s="287"/>
      <c r="B22" s="275"/>
      <c r="C22" s="275"/>
      <c r="D22" s="276"/>
      <c r="E22" s="277"/>
      <c r="F22" s="541"/>
      <c r="G22" s="542" t="s">
        <v>338</v>
      </c>
      <c r="H22" s="543">
        <v>0</v>
      </c>
      <c r="I22" s="544" t="s">
        <v>339</v>
      </c>
      <c r="K22" s="676"/>
      <c r="L22" s="652">
        <f t="shared" si="8"/>
        <v>0</v>
      </c>
      <c r="M22" s="652">
        <f t="shared" si="0"/>
        <v>0</v>
      </c>
      <c r="N22" s="652">
        <f t="shared" si="1"/>
        <v>0</v>
      </c>
      <c r="O22" s="652">
        <f t="shared" si="2"/>
        <v>0</v>
      </c>
      <c r="P22" s="652">
        <f t="shared" si="3"/>
        <v>0</v>
      </c>
      <c r="Q22" s="652">
        <f t="shared" si="4"/>
        <v>0</v>
      </c>
      <c r="R22" s="652">
        <f t="shared" si="5"/>
        <v>0</v>
      </c>
      <c r="S22" s="652">
        <f t="shared" si="6"/>
        <v>0</v>
      </c>
      <c r="T22" s="677">
        <f t="shared" si="7"/>
        <v>0</v>
      </c>
      <c r="U22" s="37"/>
      <c r="V22" s="37"/>
      <c r="W22" s="37"/>
      <c r="X22" s="37"/>
    </row>
    <row r="23" spans="1:24" s="37" customFormat="1" ht="16.5" customHeight="1" x14ac:dyDescent="0.35">
      <c r="A23" s="29" t="s">
        <v>340</v>
      </c>
      <c r="B23" s="288"/>
      <c r="C23" s="288"/>
      <c r="D23" s="289"/>
      <c r="E23" s="290"/>
      <c r="F23" s="541"/>
      <c r="G23" s="542" t="s">
        <v>341</v>
      </c>
      <c r="H23" s="543">
        <v>0.35</v>
      </c>
      <c r="I23" s="544" t="s">
        <v>342</v>
      </c>
      <c r="K23" s="676"/>
      <c r="L23" s="652">
        <f t="shared" si="8"/>
        <v>0</v>
      </c>
      <c r="M23" s="652">
        <f t="shared" si="0"/>
        <v>0</v>
      </c>
      <c r="N23" s="652">
        <f t="shared" si="1"/>
        <v>0</v>
      </c>
      <c r="O23" s="652">
        <f t="shared" si="2"/>
        <v>0</v>
      </c>
      <c r="P23" s="652">
        <f t="shared" si="3"/>
        <v>0</v>
      </c>
      <c r="Q23" s="652">
        <f t="shared" si="4"/>
        <v>0</v>
      </c>
      <c r="R23" s="652">
        <f t="shared" si="5"/>
        <v>0</v>
      </c>
      <c r="S23" s="652">
        <f t="shared" si="6"/>
        <v>0</v>
      </c>
      <c r="T23" s="677">
        <f t="shared" si="7"/>
        <v>0</v>
      </c>
    </row>
    <row r="24" spans="1:24" ht="16.5" customHeight="1" x14ac:dyDescent="0.35">
      <c r="A24" s="163" t="s">
        <v>343</v>
      </c>
      <c r="B24" s="278"/>
      <c r="C24" s="278"/>
      <c r="D24" s="291"/>
      <c r="E24" s="292"/>
      <c r="F24" s="541"/>
      <c r="G24" s="542" t="s">
        <v>344</v>
      </c>
      <c r="H24" s="543">
        <v>1</v>
      </c>
      <c r="I24" s="544" t="s">
        <v>345</v>
      </c>
      <c r="K24" s="676"/>
      <c r="L24" s="652">
        <f t="shared" si="8"/>
        <v>0</v>
      </c>
      <c r="M24" s="652">
        <f t="shared" si="0"/>
        <v>0</v>
      </c>
      <c r="N24" s="652">
        <f t="shared" si="1"/>
        <v>0</v>
      </c>
      <c r="O24" s="652">
        <f t="shared" si="2"/>
        <v>0</v>
      </c>
      <c r="P24" s="652">
        <f t="shared" si="3"/>
        <v>0</v>
      </c>
      <c r="Q24" s="652">
        <f t="shared" si="4"/>
        <v>0</v>
      </c>
      <c r="R24" s="652">
        <f t="shared" si="5"/>
        <v>0</v>
      </c>
      <c r="S24" s="652">
        <f t="shared" si="6"/>
        <v>0</v>
      </c>
      <c r="T24" s="677">
        <f t="shared" si="7"/>
        <v>0</v>
      </c>
      <c r="U24" s="37"/>
      <c r="V24" s="37"/>
      <c r="W24" s="37"/>
      <c r="X24" s="37"/>
    </row>
    <row r="25" spans="1:24" x14ac:dyDescent="0.35">
      <c r="A25" s="284" t="s">
        <v>346</v>
      </c>
      <c r="B25" s="279"/>
      <c r="C25" s="279"/>
      <c r="D25" s="285"/>
      <c r="E25" s="286"/>
      <c r="F25" s="549"/>
      <c r="G25" s="542"/>
      <c r="H25" s="543"/>
      <c r="I25" s="544"/>
      <c r="K25" s="676"/>
      <c r="L25" s="652">
        <f t="shared" si="8"/>
        <v>0</v>
      </c>
      <c r="M25" s="652">
        <f t="shared" si="0"/>
        <v>0</v>
      </c>
      <c r="N25" s="652">
        <f t="shared" si="1"/>
        <v>0</v>
      </c>
      <c r="O25" s="652">
        <f t="shared" si="2"/>
        <v>0</v>
      </c>
      <c r="P25" s="652">
        <f t="shared" si="3"/>
        <v>0</v>
      </c>
      <c r="Q25" s="652">
        <f t="shared" si="4"/>
        <v>0</v>
      </c>
      <c r="R25" s="652">
        <f t="shared" si="5"/>
        <v>0</v>
      </c>
      <c r="S25" s="652">
        <f t="shared" si="6"/>
        <v>0</v>
      </c>
      <c r="T25" s="677">
        <f t="shared" si="7"/>
        <v>0</v>
      </c>
      <c r="U25" s="37"/>
      <c r="V25" s="37"/>
      <c r="W25" s="37"/>
      <c r="X25" s="37"/>
    </row>
    <row r="26" spans="1:24" ht="15.75" customHeight="1" x14ac:dyDescent="0.35">
      <c r="A26" s="34" t="s">
        <v>347</v>
      </c>
      <c r="B26" s="275"/>
      <c r="C26" s="275"/>
      <c r="D26" s="276"/>
      <c r="E26" s="277"/>
      <c r="F26" s="541"/>
      <c r="G26" s="542" t="s">
        <v>348</v>
      </c>
      <c r="H26" s="543">
        <v>1</v>
      </c>
      <c r="I26" s="544" t="s">
        <v>349</v>
      </c>
      <c r="K26" s="676"/>
      <c r="L26" s="652">
        <f t="shared" si="8"/>
        <v>0</v>
      </c>
      <c r="M26" s="652">
        <f t="shared" si="0"/>
        <v>0</v>
      </c>
      <c r="N26" s="652">
        <f t="shared" si="1"/>
        <v>0</v>
      </c>
      <c r="O26" s="652">
        <f t="shared" si="2"/>
        <v>0</v>
      </c>
      <c r="P26" s="652">
        <f t="shared" si="3"/>
        <v>0</v>
      </c>
      <c r="Q26" s="652">
        <f t="shared" si="4"/>
        <v>0</v>
      </c>
      <c r="R26" s="652">
        <f t="shared" si="5"/>
        <v>0</v>
      </c>
      <c r="S26" s="652">
        <f t="shared" si="6"/>
        <v>0</v>
      </c>
      <c r="T26" s="677">
        <f t="shared" si="7"/>
        <v>0</v>
      </c>
      <c r="U26" s="37"/>
      <c r="V26" s="37"/>
      <c r="W26" s="37"/>
      <c r="X26" s="37"/>
    </row>
    <row r="27" spans="1:24" s="38" customFormat="1" ht="16.5" customHeight="1" x14ac:dyDescent="0.35">
      <c r="A27" s="278" t="s">
        <v>350</v>
      </c>
      <c r="B27" s="279"/>
      <c r="C27" s="279"/>
      <c r="D27" s="280"/>
      <c r="E27" s="281"/>
      <c r="F27" s="541"/>
      <c r="G27" s="542" t="s">
        <v>351</v>
      </c>
      <c r="H27" s="543">
        <v>0</v>
      </c>
      <c r="I27" s="550"/>
      <c r="K27" s="676"/>
      <c r="L27" s="652">
        <f t="shared" si="8"/>
        <v>0</v>
      </c>
      <c r="M27" s="652">
        <f t="shared" si="0"/>
        <v>0</v>
      </c>
      <c r="N27" s="652">
        <f t="shared" si="1"/>
        <v>0</v>
      </c>
      <c r="O27" s="652">
        <f t="shared" si="2"/>
        <v>0</v>
      </c>
      <c r="P27" s="652">
        <f t="shared" si="3"/>
        <v>0</v>
      </c>
      <c r="Q27" s="652">
        <f t="shared" si="4"/>
        <v>0</v>
      </c>
      <c r="R27" s="652">
        <f t="shared" si="5"/>
        <v>0</v>
      </c>
      <c r="S27" s="652">
        <f t="shared" si="6"/>
        <v>0</v>
      </c>
      <c r="T27" s="677">
        <f t="shared" si="7"/>
        <v>0</v>
      </c>
      <c r="U27" s="37"/>
      <c r="V27" s="37"/>
      <c r="W27" s="37"/>
      <c r="X27" s="37"/>
    </row>
    <row r="28" spans="1:24" s="38" customFormat="1" ht="16.5" customHeight="1" x14ac:dyDescent="0.35">
      <c r="A28" s="234" t="s">
        <v>352</v>
      </c>
      <c r="B28" s="233"/>
      <c r="C28" s="233"/>
      <c r="D28" s="235"/>
      <c r="E28" s="236"/>
      <c r="F28" s="541"/>
      <c r="G28" s="542" t="s">
        <v>353</v>
      </c>
      <c r="H28" s="543">
        <v>1</v>
      </c>
      <c r="I28" s="544" t="s">
        <v>354</v>
      </c>
      <c r="K28" s="676"/>
      <c r="L28" s="652">
        <f t="shared" si="8"/>
        <v>0</v>
      </c>
      <c r="M28" s="652">
        <f t="shared" si="0"/>
        <v>0</v>
      </c>
      <c r="N28" s="652">
        <f t="shared" si="1"/>
        <v>0</v>
      </c>
      <c r="O28" s="652">
        <f t="shared" si="2"/>
        <v>0</v>
      </c>
      <c r="P28" s="652">
        <f t="shared" si="3"/>
        <v>0</v>
      </c>
      <c r="Q28" s="652">
        <f t="shared" si="4"/>
        <v>0</v>
      </c>
      <c r="R28" s="652">
        <f t="shared" si="5"/>
        <v>0</v>
      </c>
      <c r="S28" s="652">
        <f t="shared" si="6"/>
        <v>0</v>
      </c>
      <c r="T28" s="677">
        <f t="shared" si="7"/>
        <v>0</v>
      </c>
      <c r="U28" s="37"/>
      <c r="V28" s="37"/>
      <c r="W28" s="37"/>
      <c r="X28" s="37"/>
    </row>
    <row r="29" spans="1:24" ht="16.5" customHeight="1" x14ac:dyDescent="0.35">
      <c r="A29" s="278" t="s">
        <v>355</v>
      </c>
      <c r="B29" s="279"/>
      <c r="C29" s="279"/>
      <c r="D29" s="282"/>
      <c r="E29" s="283"/>
      <c r="F29" s="541"/>
      <c r="G29" s="542" t="s">
        <v>356</v>
      </c>
      <c r="H29" s="543">
        <v>0.75</v>
      </c>
      <c r="I29" s="544" t="s">
        <v>357</v>
      </c>
      <c r="K29" s="676"/>
      <c r="L29" s="652">
        <f t="shared" si="8"/>
        <v>0</v>
      </c>
      <c r="M29" s="652">
        <f t="shared" si="0"/>
        <v>0</v>
      </c>
      <c r="N29" s="652">
        <f t="shared" si="1"/>
        <v>0</v>
      </c>
      <c r="O29" s="652">
        <f t="shared" si="2"/>
        <v>0</v>
      </c>
      <c r="P29" s="652">
        <f t="shared" si="3"/>
        <v>0</v>
      </c>
      <c r="Q29" s="652">
        <f t="shared" si="4"/>
        <v>0</v>
      </c>
      <c r="R29" s="652">
        <f t="shared" si="5"/>
        <v>0</v>
      </c>
      <c r="S29" s="652">
        <f t="shared" si="6"/>
        <v>0</v>
      </c>
      <c r="T29" s="677">
        <f t="shared" si="7"/>
        <v>0</v>
      </c>
      <c r="U29" s="37"/>
      <c r="V29" s="37"/>
      <c r="W29" s="37"/>
      <c r="X29" s="37"/>
    </row>
    <row r="30" spans="1:24" s="38" customFormat="1" ht="16.5" customHeight="1" x14ac:dyDescent="0.35">
      <c r="A30" s="278" t="s">
        <v>358</v>
      </c>
      <c r="B30" s="279"/>
      <c r="C30" s="278"/>
      <c r="D30" s="280"/>
      <c r="E30" s="281"/>
      <c r="F30" s="541"/>
      <c r="G30" s="542" t="s">
        <v>359</v>
      </c>
      <c r="H30" s="543">
        <v>1</v>
      </c>
      <c r="I30" s="550"/>
      <c r="K30" s="676"/>
      <c r="L30" s="652">
        <f t="shared" si="8"/>
        <v>0</v>
      </c>
      <c r="M30" s="652">
        <f t="shared" si="0"/>
        <v>0</v>
      </c>
      <c r="N30" s="652">
        <f t="shared" si="1"/>
        <v>0</v>
      </c>
      <c r="O30" s="652">
        <f t="shared" si="2"/>
        <v>0</v>
      </c>
      <c r="P30" s="652">
        <f t="shared" si="3"/>
        <v>0</v>
      </c>
      <c r="Q30" s="652">
        <f t="shared" si="4"/>
        <v>0</v>
      </c>
      <c r="R30" s="652">
        <f t="shared" si="5"/>
        <v>0</v>
      </c>
      <c r="S30" s="652">
        <f t="shared" si="6"/>
        <v>0</v>
      </c>
      <c r="T30" s="677">
        <f t="shared" si="7"/>
        <v>0</v>
      </c>
      <c r="U30" s="37"/>
      <c r="V30" s="37"/>
      <c r="W30" s="37"/>
      <c r="X30" s="37"/>
    </row>
    <row r="31" spans="1:24" ht="24" customHeight="1" x14ac:dyDescent="0.35">
      <c r="A31" s="272"/>
      <c r="B31" s="273"/>
      <c r="C31" s="274" t="s">
        <v>360</v>
      </c>
      <c r="D31" s="274" t="s">
        <v>361</v>
      </c>
      <c r="E31" s="274" t="s">
        <v>362</v>
      </c>
      <c r="F31" s="549"/>
      <c r="G31" s="542"/>
      <c r="H31" s="543"/>
      <c r="I31" s="544"/>
      <c r="K31" s="676"/>
      <c r="L31" s="652">
        <f t="shared" si="8"/>
        <v>0</v>
      </c>
      <c r="M31" s="652">
        <f t="shared" si="0"/>
        <v>0</v>
      </c>
      <c r="N31" s="652">
        <f t="shared" si="1"/>
        <v>0</v>
      </c>
      <c r="O31" s="652">
        <f t="shared" si="2"/>
        <v>0</v>
      </c>
      <c r="P31" s="652">
        <f t="shared" si="3"/>
        <v>0</v>
      </c>
      <c r="Q31" s="652">
        <f t="shared" si="4"/>
        <v>0</v>
      </c>
      <c r="R31" s="652">
        <f t="shared" si="5"/>
        <v>0</v>
      </c>
      <c r="S31" s="652">
        <f t="shared" si="6"/>
        <v>0</v>
      </c>
      <c r="T31" s="677">
        <f t="shared" si="7"/>
        <v>0</v>
      </c>
      <c r="U31" s="37"/>
      <c r="V31" s="37"/>
      <c r="W31" s="37"/>
      <c r="X31" s="37"/>
    </row>
    <row r="32" spans="1:24" ht="15" customHeight="1" x14ac:dyDescent="0.35">
      <c r="A32" s="257" t="s">
        <v>363</v>
      </c>
      <c r="B32" s="258"/>
      <c r="C32" s="263" t="s">
        <v>364</v>
      </c>
      <c r="D32" s="263" t="s">
        <v>365</v>
      </c>
      <c r="E32" s="263" t="s">
        <v>366</v>
      </c>
      <c r="F32" s="541"/>
      <c r="G32" s="542" t="s">
        <v>367</v>
      </c>
      <c r="H32" s="543">
        <v>0.2</v>
      </c>
      <c r="I32" s="544" t="s">
        <v>368</v>
      </c>
      <c r="K32" s="676"/>
      <c r="L32" s="652">
        <f t="shared" si="8"/>
        <v>0</v>
      </c>
      <c r="M32" s="652">
        <f t="shared" si="0"/>
        <v>0</v>
      </c>
      <c r="N32" s="652">
        <f t="shared" si="1"/>
        <v>0</v>
      </c>
      <c r="O32" s="652">
        <f t="shared" si="2"/>
        <v>0</v>
      </c>
      <c r="P32" s="652">
        <f t="shared" si="3"/>
        <v>0</v>
      </c>
      <c r="Q32" s="652">
        <f t="shared" si="4"/>
        <v>0</v>
      </c>
      <c r="R32" s="652">
        <f t="shared" si="5"/>
        <v>0</v>
      </c>
      <c r="S32" s="652">
        <f t="shared" si="6"/>
        <v>0</v>
      </c>
      <c r="T32" s="677">
        <f t="shared" si="7"/>
        <v>0</v>
      </c>
      <c r="U32" s="37"/>
      <c r="V32" s="37"/>
      <c r="W32" s="37"/>
      <c r="X32" s="37"/>
    </row>
    <row r="33" spans="1:24" ht="15" customHeight="1" x14ac:dyDescent="0.35">
      <c r="A33" s="755" t="s">
        <v>369</v>
      </c>
      <c r="B33" s="756"/>
      <c r="C33" s="263" t="s">
        <v>370</v>
      </c>
      <c r="D33" s="263" t="s">
        <v>371</v>
      </c>
      <c r="E33" s="263" t="s">
        <v>372</v>
      </c>
      <c r="F33" s="541"/>
      <c r="G33" s="542" t="s">
        <v>373</v>
      </c>
      <c r="H33" s="543">
        <v>0.5</v>
      </c>
      <c r="I33" s="544" t="s">
        <v>368</v>
      </c>
      <c r="K33" s="676"/>
      <c r="L33" s="652">
        <f t="shared" si="8"/>
        <v>0</v>
      </c>
      <c r="M33" s="652">
        <f t="shared" si="0"/>
        <v>0</v>
      </c>
      <c r="N33" s="652">
        <f t="shared" si="1"/>
        <v>0</v>
      </c>
      <c r="O33" s="652">
        <f t="shared" si="2"/>
        <v>0</v>
      </c>
      <c r="P33" s="652">
        <f t="shared" si="3"/>
        <v>0</v>
      </c>
      <c r="Q33" s="652">
        <f t="shared" si="4"/>
        <v>0</v>
      </c>
      <c r="R33" s="652">
        <f t="shared" si="5"/>
        <v>0</v>
      </c>
      <c r="S33" s="652">
        <f t="shared" si="6"/>
        <v>0</v>
      </c>
      <c r="T33" s="677">
        <f t="shared" si="7"/>
        <v>0</v>
      </c>
      <c r="U33" s="37"/>
      <c r="V33" s="37"/>
      <c r="W33" s="37"/>
      <c r="X33" s="37"/>
    </row>
    <row r="34" spans="1:24" ht="15" customHeight="1" x14ac:dyDescent="0.35">
      <c r="A34" s="260" t="s">
        <v>374</v>
      </c>
      <c r="B34" s="261"/>
      <c r="C34" s="263" t="s">
        <v>375</v>
      </c>
      <c r="D34" s="263" t="s">
        <v>376</v>
      </c>
      <c r="E34" s="263" t="s">
        <v>377</v>
      </c>
      <c r="F34" s="541"/>
      <c r="G34" s="542" t="s">
        <v>378</v>
      </c>
      <c r="H34" s="543">
        <v>1</v>
      </c>
      <c r="I34" s="544" t="s">
        <v>368</v>
      </c>
      <c r="K34" s="678"/>
      <c r="L34" s="652">
        <f t="shared" si="8"/>
        <v>0</v>
      </c>
      <c r="M34" s="652">
        <f t="shared" si="0"/>
        <v>0</v>
      </c>
      <c r="N34" s="652">
        <f t="shared" si="1"/>
        <v>0</v>
      </c>
      <c r="O34" s="652">
        <f t="shared" si="2"/>
        <v>0</v>
      </c>
      <c r="P34" s="652">
        <f t="shared" si="3"/>
        <v>0</v>
      </c>
      <c r="Q34" s="652">
        <f t="shared" si="4"/>
        <v>0</v>
      </c>
      <c r="R34" s="652">
        <f t="shared" si="5"/>
        <v>0</v>
      </c>
      <c r="S34" s="652">
        <f t="shared" si="6"/>
        <v>0</v>
      </c>
      <c r="T34" s="677">
        <f t="shared" si="7"/>
        <v>0</v>
      </c>
      <c r="U34" s="37"/>
      <c r="V34" s="37"/>
      <c r="W34" s="37"/>
      <c r="X34" s="37"/>
    </row>
    <row r="35" spans="1:24" ht="15" customHeight="1" x14ac:dyDescent="0.35">
      <c r="A35" s="34"/>
      <c r="B35" s="271"/>
      <c r="C35" s="263" t="s">
        <v>379</v>
      </c>
      <c r="D35" s="263" t="s">
        <v>380</v>
      </c>
      <c r="E35" s="263" t="s">
        <v>381</v>
      </c>
      <c r="F35" s="541"/>
      <c r="G35" s="542" t="s">
        <v>382</v>
      </c>
      <c r="H35" s="543">
        <v>1.5</v>
      </c>
      <c r="I35" s="544" t="s">
        <v>368</v>
      </c>
      <c r="K35" s="676"/>
      <c r="L35" s="652">
        <f t="shared" si="8"/>
        <v>0</v>
      </c>
      <c r="M35" s="652">
        <f t="shared" si="0"/>
        <v>0</v>
      </c>
      <c r="N35" s="652">
        <f t="shared" si="1"/>
        <v>0</v>
      </c>
      <c r="O35" s="652">
        <f t="shared" si="2"/>
        <v>0</v>
      </c>
      <c r="P35" s="652">
        <f t="shared" si="3"/>
        <v>0</v>
      </c>
      <c r="Q35" s="652">
        <f t="shared" si="4"/>
        <v>0</v>
      </c>
      <c r="R35" s="652">
        <f t="shared" si="5"/>
        <v>0</v>
      </c>
      <c r="S35" s="652">
        <f t="shared" si="6"/>
        <v>0</v>
      </c>
      <c r="T35" s="677">
        <f t="shared" si="7"/>
        <v>0</v>
      </c>
      <c r="U35" s="37"/>
      <c r="V35" s="37"/>
      <c r="W35" s="37"/>
      <c r="X35" s="37"/>
    </row>
    <row r="36" spans="1:24" x14ac:dyDescent="0.35">
      <c r="A36" s="13" t="s">
        <v>383</v>
      </c>
      <c r="B36" s="269"/>
      <c r="C36" s="269"/>
      <c r="D36" s="270"/>
      <c r="E36" s="42"/>
      <c r="F36" s="546"/>
      <c r="G36" s="547"/>
      <c r="H36" s="548"/>
      <c r="I36" s="544"/>
      <c r="K36" s="676"/>
      <c r="L36" s="652">
        <f t="shared" si="8"/>
        <v>0</v>
      </c>
      <c r="M36" s="652">
        <f t="shared" si="0"/>
        <v>0</v>
      </c>
      <c r="N36" s="652">
        <f t="shared" si="1"/>
        <v>0</v>
      </c>
      <c r="O36" s="652">
        <f t="shared" si="2"/>
        <v>0</v>
      </c>
      <c r="P36" s="652">
        <f t="shared" si="3"/>
        <v>0</v>
      </c>
      <c r="Q36" s="652">
        <f t="shared" si="4"/>
        <v>0</v>
      </c>
      <c r="R36" s="652">
        <f t="shared" si="5"/>
        <v>0</v>
      </c>
      <c r="S36" s="652">
        <f t="shared" si="6"/>
        <v>0</v>
      </c>
      <c r="T36" s="677">
        <f t="shared" si="7"/>
        <v>0</v>
      </c>
      <c r="U36" s="37"/>
      <c r="V36" s="37"/>
      <c r="W36" s="37"/>
      <c r="X36" s="37"/>
    </row>
    <row r="37" spans="1:24" ht="14.25" customHeight="1" x14ac:dyDescent="0.35">
      <c r="A37" s="9" t="s">
        <v>384</v>
      </c>
      <c r="B37" s="11"/>
      <c r="C37" s="11"/>
      <c r="D37" s="12"/>
      <c r="E37" s="46"/>
      <c r="F37" s="541"/>
      <c r="G37" s="542" t="s">
        <v>385</v>
      </c>
      <c r="H37" s="543">
        <v>0.75</v>
      </c>
      <c r="I37" s="544" t="s">
        <v>386</v>
      </c>
      <c r="K37" s="676"/>
      <c r="L37" s="652">
        <f t="shared" si="8"/>
        <v>0</v>
      </c>
      <c r="M37" s="652">
        <f t="shared" si="0"/>
        <v>0</v>
      </c>
      <c r="N37" s="652">
        <f t="shared" si="1"/>
        <v>0</v>
      </c>
      <c r="O37" s="652">
        <f t="shared" si="2"/>
        <v>0</v>
      </c>
      <c r="P37" s="652">
        <f t="shared" si="3"/>
        <v>0</v>
      </c>
      <c r="Q37" s="652">
        <f t="shared" si="4"/>
        <v>0</v>
      </c>
      <c r="R37" s="652">
        <f t="shared" si="5"/>
        <v>0</v>
      </c>
      <c r="S37" s="652">
        <f t="shared" si="6"/>
        <v>0</v>
      </c>
      <c r="T37" s="677">
        <f t="shared" si="7"/>
        <v>0</v>
      </c>
      <c r="U37" s="37"/>
      <c r="V37" s="37"/>
      <c r="W37" s="37"/>
      <c r="X37" s="37"/>
    </row>
    <row r="38" spans="1:24" ht="14.25" customHeight="1" x14ac:dyDescent="0.35">
      <c r="A38" s="26" t="s">
        <v>387</v>
      </c>
      <c r="B38" s="268"/>
      <c r="C38" s="268"/>
      <c r="D38" s="250"/>
      <c r="E38" s="162"/>
      <c r="F38" s="541"/>
      <c r="G38" s="542" t="s">
        <v>388</v>
      </c>
      <c r="H38" s="543">
        <v>1</v>
      </c>
      <c r="I38" s="544" t="s">
        <v>389</v>
      </c>
      <c r="K38" s="611"/>
      <c r="L38" s="652">
        <f t="shared" si="8"/>
        <v>0</v>
      </c>
      <c r="M38" s="652">
        <f t="shared" si="0"/>
        <v>0</v>
      </c>
      <c r="N38" s="652">
        <f t="shared" si="1"/>
        <v>0</v>
      </c>
      <c r="O38" s="652">
        <f t="shared" si="2"/>
        <v>0</v>
      </c>
      <c r="P38" s="652">
        <f t="shared" si="3"/>
        <v>0</v>
      </c>
      <c r="Q38" s="652">
        <f t="shared" si="4"/>
        <v>0</v>
      </c>
      <c r="R38" s="652">
        <f t="shared" si="5"/>
        <v>0</v>
      </c>
      <c r="S38" s="652">
        <f t="shared" si="6"/>
        <v>0</v>
      </c>
      <c r="T38" s="677">
        <f t="shared" si="7"/>
        <v>0</v>
      </c>
      <c r="U38" s="37"/>
      <c r="V38" s="37"/>
      <c r="W38" s="37"/>
      <c r="X38" s="37"/>
    </row>
    <row r="39" spans="1:24" ht="22.5" customHeight="1" x14ac:dyDescent="0.35">
      <c r="A39" s="265"/>
      <c r="B39" s="266"/>
      <c r="C39" s="267" t="s">
        <v>360</v>
      </c>
      <c r="D39" s="267" t="s">
        <v>361</v>
      </c>
      <c r="E39" s="267" t="s">
        <v>362</v>
      </c>
      <c r="F39" s="545"/>
      <c r="G39" s="542"/>
      <c r="H39" s="543"/>
      <c r="I39" s="544"/>
      <c r="K39" s="676"/>
      <c r="L39" s="652">
        <f t="shared" si="8"/>
        <v>0</v>
      </c>
      <c r="M39" s="652">
        <f t="shared" si="0"/>
        <v>0</v>
      </c>
      <c r="N39" s="652">
        <f t="shared" si="1"/>
        <v>0</v>
      </c>
      <c r="O39" s="652">
        <f t="shared" si="2"/>
        <v>0</v>
      </c>
      <c r="P39" s="652">
        <f t="shared" si="3"/>
        <v>0</v>
      </c>
      <c r="Q39" s="652">
        <f t="shared" si="4"/>
        <v>0</v>
      </c>
      <c r="R39" s="652">
        <f t="shared" si="5"/>
        <v>0</v>
      </c>
      <c r="S39" s="652">
        <f t="shared" si="6"/>
        <v>0</v>
      </c>
      <c r="T39" s="677">
        <f t="shared" si="7"/>
        <v>0</v>
      </c>
      <c r="U39" s="37"/>
      <c r="V39" s="37"/>
      <c r="W39" s="37"/>
      <c r="X39" s="37"/>
    </row>
    <row r="40" spans="1:24" ht="16.5" customHeight="1" x14ac:dyDescent="0.35">
      <c r="A40" s="257" t="s">
        <v>390</v>
      </c>
      <c r="B40" s="258"/>
      <c r="C40" s="259" t="s">
        <v>364</v>
      </c>
      <c r="D40" s="259" t="s">
        <v>365</v>
      </c>
      <c r="E40" s="259" t="s">
        <v>366</v>
      </c>
      <c r="F40" s="541"/>
      <c r="G40" s="542" t="s">
        <v>391</v>
      </c>
      <c r="H40" s="543">
        <v>0.2</v>
      </c>
      <c r="I40" s="544" t="s">
        <v>392</v>
      </c>
      <c r="K40" s="676"/>
      <c r="L40" s="652">
        <f t="shared" si="8"/>
        <v>0</v>
      </c>
      <c r="M40" s="652">
        <f t="shared" si="0"/>
        <v>0</v>
      </c>
      <c r="N40" s="652">
        <f t="shared" si="1"/>
        <v>0</v>
      </c>
      <c r="O40" s="652">
        <f t="shared" si="2"/>
        <v>0</v>
      </c>
      <c r="P40" s="652">
        <f t="shared" si="3"/>
        <v>0</v>
      </c>
      <c r="Q40" s="652">
        <f t="shared" si="4"/>
        <v>0</v>
      </c>
      <c r="R40" s="652">
        <f t="shared" si="5"/>
        <v>0</v>
      </c>
      <c r="S40" s="652">
        <f t="shared" si="6"/>
        <v>0</v>
      </c>
      <c r="T40" s="677">
        <f t="shared" si="7"/>
        <v>0</v>
      </c>
      <c r="U40" s="37"/>
      <c r="V40" s="37"/>
      <c r="W40" s="37"/>
      <c r="X40" s="37"/>
    </row>
    <row r="41" spans="1:24" ht="16.5" customHeight="1" x14ac:dyDescent="0.35">
      <c r="A41" s="755" t="s">
        <v>393</v>
      </c>
      <c r="B41" s="756"/>
      <c r="C41" s="259" t="s">
        <v>370</v>
      </c>
      <c r="D41" s="259" t="s">
        <v>371</v>
      </c>
      <c r="E41" s="259" t="s">
        <v>372</v>
      </c>
      <c r="F41" s="541"/>
      <c r="G41" s="542" t="s">
        <v>394</v>
      </c>
      <c r="H41" s="543">
        <v>0.5</v>
      </c>
      <c r="I41" s="544" t="s">
        <v>392</v>
      </c>
      <c r="K41" s="676"/>
      <c r="L41" s="652">
        <f t="shared" si="8"/>
        <v>0</v>
      </c>
      <c r="M41" s="652">
        <f t="shared" si="0"/>
        <v>0</v>
      </c>
      <c r="N41" s="652">
        <f t="shared" si="1"/>
        <v>0</v>
      </c>
      <c r="O41" s="652">
        <f t="shared" si="2"/>
        <v>0</v>
      </c>
      <c r="P41" s="652">
        <f t="shared" si="3"/>
        <v>0</v>
      </c>
      <c r="Q41" s="652">
        <f t="shared" si="4"/>
        <v>0</v>
      </c>
      <c r="R41" s="652">
        <f t="shared" si="5"/>
        <v>0</v>
      </c>
      <c r="S41" s="652">
        <f t="shared" si="6"/>
        <v>0</v>
      </c>
      <c r="T41" s="677">
        <f t="shared" si="7"/>
        <v>0</v>
      </c>
      <c r="U41" s="37"/>
      <c r="V41" s="37"/>
      <c r="W41" s="37"/>
      <c r="X41" s="37"/>
    </row>
    <row r="42" spans="1:24" ht="16.5" customHeight="1" x14ac:dyDescent="0.35">
      <c r="A42" s="260" t="s">
        <v>374</v>
      </c>
      <c r="B42" s="261"/>
      <c r="C42" s="259" t="s">
        <v>375</v>
      </c>
      <c r="D42" s="259" t="s">
        <v>376</v>
      </c>
      <c r="E42" s="259" t="s">
        <v>377</v>
      </c>
      <c r="F42" s="541"/>
      <c r="G42" s="542" t="s">
        <v>395</v>
      </c>
      <c r="H42" s="543">
        <v>1</v>
      </c>
      <c r="I42" s="544" t="s">
        <v>392</v>
      </c>
      <c r="K42" s="676"/>
      <c r="L42" s="652">
        <f t="shared" si="8"/>
        <v>0</v>
      </c>
      <c r="M42" s="652">
        <f t="shared" si="0"/>
        <v>0</v>
      </c>
      <c r="N42" s="652">
        <f t="shared" si="1"/>
        <v>0</v>
      </c>
      <c r="O42" s="652">
        <f t="shared" si="2"/>
        <v>0</v>
      </c>
      <c r="P42" s="652">
        <f t="shared" si="3"/>
        <v>0</v>
      </c>
      <c r="Q42" s="652">
        <f t="shared" si="4"/>
        <v>0</v>
      </c>
      <c r="R42" s="652">
        <f t="shared" si="5"/>
        <v>0</v>
      </c>
      <c r="S42" s="652">
        <f t="shared" si="6"/>
        <v>0</v>
      </c>
      <c r="T42" s="677">
        <f t="shared" si="7"/>
        <v>0</v>
      </c>
      <c r="U42" s="37"/>
      <c r="V42" s="37"/>
      <c r="W42" s="37"/>
      <c r="X42" s="37"/>
    </row>
    <row r="43" spans="1:24" ht="16.5" customHeight="1" x14ac:dyDescent="0.35">
      <c r="A43" s="29"/>
      <c r="B43" s="262"/>
      <c r="C43" s="263" t="s">
        <v>379</v>
      </c>
      <c r="D43" s="264" t="s">
        <v>380</v>
      </c>
      <c r="E43" s="264" t="s">
        <v>381</v>
      </c>
      <c r="F43" s="541"/>
      <c r="G43" s="542" t="s">
        <v>396</v>
      </c>
      <c r="H43" s="543">
        <v>1.5</v>
      </c>
      <c r="I43" s="544" t="s">
        <v>392</v>
      </c>
      <c r="K43" s="676"/>
      <c r="L43" s="652">
        <f t="shared" si="8"/>
        <v>0</v>
      </c>
      <c r="M43" s="652">
        <f t="shared" si="0"/>
        <v>0</v>
      </c>
      <c r="N43" s="652">
        <f t="shared" si="1"/>
        <v>0</v>
      </c>
      <c r="O43" s="652">
        <f t="shared" si="2"/>
        <v>0</v>
      </c>
      <c r="P43" s="652">
        <f t="shared" si="3"/>
        <v>0</v>
      </c>
      <c r="Q43" s="652">
        <f t="shared" si="4"/>
        <v>0</v>
      </c>
      <c r="R43" s="652">
        <f t="shared" si="5"/>
        <v>0</v>
      </c>
      <c r="S43" s="652">
        <f t="shared" si="6"/>
        <v>0</v>
      </c>
      <c r="T43" s="677">
        <f t="shared" si="7"/>
        <v>0</v>
      </c>
      <c r="U43" s="37"/>
      <c r="V43" s="37"/>
      <c r="W43" s="37"/>
      <c r="X43" s="37"/>
    </row>
    <row r="44" spans="1:24" x14ac:dyDescent="0.35">
      <c r="A44" s="14"/>
      <c r="B44" s="255"/>
      <c r="C44" s="256"/>
      <c r="D44" s="256"/>
      <c r="E44" s="256"/>
      <c r="F44" s="551"/>
      <c r="G44" s="542"/>
      <c r="H44" s="543"/>
      <c r="I44" s="544"/>
      <c r="K44" s="676"/>
      <c r="L44" s="652">
        <f t="shared" si="8"/>
        <v>0</v>
      </c>
      <c r="M44" s="652">
        <f t="shared" si="0"/>
        <v>0</v>
      </c>
      <c r="N44" s="652">
        <f t="shared" si="1"/>
        <v>0</v>
      </c>
      <c r="O44" s="652">
        <f t="shared" si="2"/>
        <v>0</v>
      </c>
      <c r="P44" s="652">
        <f t="shared" si="3"/>
        <v>0</v>
      </c>
      <c r="Q44" s="652">
        <f t="shared" si="4"/>
        <v>0</v>
      </c>
      <c r="R44" s="652">
        <f t="shared" si="5"/>
        <v>0</v>
      </c>
      <c r="S44" s="652">
        <f t="shared" si="6"/>
        <v>0</v>
      </c>
      <c r="T44" s="677">
        <f t="shared" si="7"/>
        <v>0</v>
      </c>
      <c r="U44" s="37"/>
      <c r="V44" s="37"/>
      <c r="W44" s="37"/>
      <c r="X44" s="37"/>
    </row>
    <row r="45" spans="1:24" ht="15.75" customHeight="1" x14ac:dyDescent="0.35">
      <c r="A45" s="26" t="s">
        <v>397</v>
      </c>
      <c r="B45" s="250"/>
      <c r="C45" s="251"/>
      <c r="D45" s="251"/>
      <c r="E45" s="252"/>
      <c r="F45" s="541"/>
      <c r="G45" s="542" t="s">
        <v>398</v>
      </c>
      <c r="H45" s="543">
        <v>1</v>
      </c>
      <c r="I45" s="544"/>
      <c r="K45" s="676"/>
      <c r="L45" s="652">
        <f t="shared" si="8"/>
        <v>0</v>
      </c>
      <c r="M45" s="652">
        <f t="shared" si="0"/>
        <v>0</v>
      </c>
      <c r="N45" s="652">
        <f t="shared" si="1"/>
        <v>0</v>
      </c>
      <c r="O45" s="652">
        <f t="shared" si="2"/>
        <v>0</v>
      </c>
      <c r="P45" s="652">
        <f t="shared" si="3"/>
        <v>0</v>
      </c>
      <c r="Q45" s="652">
        <f t="shared" si="4"/>
        <v>0</v>
      </c>
      <c r="R45" s="652">
        <f t="shared" si="5"/>
        <v>0</v>
      </c>
      <c r="S45" s="652">
        <f t="shared" si="6"/>
        <v>0</v>
      </c>
      <c r="T45" s="677">
        <f t="shared" si="7"/>
        <v>0</v>
      </c>
      <c r="U45" s="37"/>
      <c r="V45" s="37"/>
      <c r="W45" s="37"/>
      <c r="X45" s="37"/>
    </row>
    <row r="46" spans="1:24" s="38" customFormat="1" ht="15.75" customHeight="1" x14ac:dyDescent="0.35">
      <c r="A46" s="26" t="s">
        <v>399</v>
      </c>
      <c r="B46" s="253"/>
      <c r="C46" s="251"/>
      <c r="D46" s="251"/>
      <c r="E46" s="252"/>
      <c r="F46" s="541"/>
      <c r="G46" s="542" t="s">
        <v>400</v>
      </c>
      <c r="H46" s="543">
        <v>1</v>
      </c>
      <c r="I46" s="544" t="s">
        <v>401</v>
      </c>
      <c r="K46" s="676"/>
      <c r="L46" s="652">
        <f t="shared" si="8"/>
        <v>0</v>
      </c>
      <c r="M46" s="652">
        <f t="shared" si="0"/>
        <v>0</v>
      </c>
      <c r="N46" s="652">
        <f t="shared" si="1"/>
        <v>0</v>
      </c>
      <c r="O46" s="652">
        <f t="shared" si="2"/>
        <v>0</v>
      </c>
      <c r="P46" s="652">
        <f t="shared" si="3"/>
        <v>0</v>
      </c>
      <c r="Q46" s="652">
        <f t="shared" si="4"/>
        <v>0</v>
      </c>
      <c r="R46" s="652">
        <f t="shared" si="5"/>
        <v>0</v>
      </c>
      <c r="S46" s="652">
        <f t="shared" si="6"/>
        <v>0</v>
      </c>
      <c r="T46" s="677">
        <f t="shared" si="7"/>
        <v>0</v>
      </c>
      <c r="U46" s="37"/>
      <c r="V46" s="37"/>
      <c r="W46" s="37"/>
      <c r="X46" s="37"/>
    </row>
    <row r="47" spans="1:24" s="38" customFormat="1" ht="15.75" customHeight="1" thickBot="1" x14ac:dyDescent="0.4">
      <c r="A47" s="254" t="s">
        <v>402</v>
      </c>
      <c r="B47" s="253"/>
      <c r="C47" s="251"/>
      <c r="D47" s="251"/>
      <c r="E47" s="252"/>
      <c r="F47" s="541"/>
      <c r="G47" s="542" t="s">
        <v>403</v>
      </c>
      <c r="H47" s="543">
        <v>1.5</v>
      </c>
      <c r="I47" s="544" t="s">
        <v>404</v>
      </c>
      <c r="K47" s="676"/>
      <c r="L47" s="652">
        <f t="shared" si="8"/>
        <v>0</v>
      </c>
      <c r="M47" s="652">
        <f t="shared" si="0"/>
        <v>0</v>
      </c>
      <c r="N47" s="652">
        <f t="shared" si="1"/>
        <v>0</v>
      </c>
      <c r="O47" s="652">
        <f t="shared" si="2"/>
        <v>0</v>
      </c>
      <c r="P47" s="652">
        <f t="shared" si="3"/>
        <v>0</v>
      </c>
      <c r="Q47" s="652">
        <f t="shared" si="4"/>
        <v>0</v>
      </c>
      <c r="R47" s="652">
        <f t="shared" si="5"/>
        <v>0</v>
      </c>
      <c r="S47" s="652">
        <f t="shared" si="6"/>
        <v>0</v>
      </c>
      <c r="T47" s="677">
        <f t="shared" si="7"/>
        <v>0</v>
      </c>
      <c r="U47" s="37"/>
      <c r="V47" s="37"/>
      <c r="W47" s="37"/>
      <c r="X47" s="37"/>
    </row>
    <row r="48" spans="1:24" ht="13.5" thickBot="1" x14ac:dyDescent="0.4">
      <c r="A48" s="241" t="s">
        <v>405</v>
      </c>
      <c r="B48" s="242"/>
      <c r="C48" s="242"/>
      <c r="D48" s="243"/>
      <c r="E48" s="242"/>
      <c r="F48" s="244" t="s">
        <v>406</v>
      </c>
      <c r="G48" s="245">
        <f>F3+F4+F5+F6+F7+F10+F11+F12+F13+F14+F15+F16+F9+F17+F18+F22+F23+F24+F26+F27+F28+F29+F30+F32+F33+F34+F35+F37+F38+F40+F41+F42+F43+F45+F46+F47</f>
        <v>0</v>
      </c>
      <c r="H48" s="552"/>
      <c r="I48" s="544"/>
      <c r="K48" s="679" t="s">
        <v>186</v>
      </c>
      <c r="L48" s="642">
        <f>SUM(L3:L47)</f>
        <v>0</v>
      </c>
      <c r="M48" s="642">
        <f t="shared" ref="M48:T48" si="69">SUM(M3:M47)</f>
        <v>0</v>
      </c>
      <c r="N48" s="642">
        <f t="shared" si="69"/>
        <v>0</v>
      </c>
      <c r="O48" s="642">
        <f t="shared" si="69"/>
        <v>0</v>
      </c>
      <c r="P48" s="642">
        <f t="shared" si="69"/>
        <v>0</v>
      </c>
      <c r="Q48" s="642">
        <f t="shared" si="69"/>
        <v>0</v>
      </c>
      <c r="R48" s="642">
        <f t="shared" si="69"/>
        <v>0</v>
      </c>
      <c r="S48" s="642">
        <f t="shared" si="69"/>
        <v>0</v>
      </c>
      <c r="T48" s="680">
        <f t="shared" si="69"/>
        <v>0</v>
      </c>
      <c r="U48" s="37"/>
      <c r="V48" s="37"/>
      <c r="W48" s="37"/>
      <c r="X48" s="37"/>
    </row>
    <row r="49" spans="1:24" x14ac:dyDescent="0.35">
      <c r="A49" s="246"/>
      <c r="B49" s="246"/>
      <c r="C49" s="246"/>
      <c r="D49" s="246"/>
      <c r="E49" s="246"/>
      <c r="F49" s="246"/>
      <c r="G49" s="246"/>
      <c r="H49" s="246"/>
      <c r="K49" s="676"/>
      <c r="L49" s="681"/>
      <c r="M49" s="681"/>
      <c r="N49" s="681"/>
      <c r="O49" s="681"/>
      <c r="P49" s="681"/>
      <c r="Q49" s="681"/>
      <c r="R49" s="681"/>
      <c r="S49" s="681"/>
      <c r="T49" s="682"/>
      <c r="U49" s="37"/>
      <c r="V49" s="37"/>
      <c r="W49" s="37"/>
      <c r="X49" s="37"/>
    </row>
    <row r="50" spans="1:24" x14ac:dyDescent="0.35">
      <c r="A50" s="246"/>
      <c r="B50" s="246"/>
      <c r="C50" s="246"/>
      <c r="D50" s="246"/>
      <c r="E50" s="246"/>
      <c r="F50" s="246"/>
      <c r="G50" s="246"/>
      <c r="H50" s="246"/>
      <c r="K50" s="676"/>
      <c r="L50" s="656">
        <v>0</v>
      </c>
      <c r="M50" s="656">
        <v>0.2</v>
      </c>
      <c r="N50" s="656">
        <v>0.35</v>
      </c>
      <c r="O50" s="656">
        <v>0.5</v>
      </c>
      <c r="P50" s="656">
        <v>0.75</v>
      </c>
      <c r="Q50" s="656">
        <v>1</v>
      </c>
      <c r="R50" s="656">
        <v>1.5</v>
      </c>
      <c r="S50" s="656">
        <v>2.5</v>
      </c>
      <c r="T50" s="657">
        <v>12.5</v>
      </c>
      <c r="U50" s="37"/>
      <c r="V50" s="37"/>
      <c r="W50" s="37"/>
      <c r="X50" s="37"/>
    </row>
    <row r="51" spans="1:24" ht="13.15" thickBot="1" x14ac:dyDescent="0.4">
      <c r="A51" s="247" t="s">
        <v>407</v>
      </c>
      <c r="B51" s="248"/>
      <c r="C51" s="248"/>
      <c r="D51" s="249"/>
      <c r="E51" s="44"/>
      <c r="K51" s="676"/>
      <c r="L51" s="681"/>
      <c r="M51" s="681"/>
      <c r="N51" s="681"/>
      <c r="O51" s="681"/>
      <c r="P51" s="681"/>
      <c r="Q51" s="681"/>
      <c r="R51" s="681"/>
      <c r="S51" s="681"/>
      <c r="T51" s="682"/>
    </row>
    <row r="52" spans="1:24" ht="13.15" thickBot="1" x14ac:dyDescent="0.35">
      <c r="A52" s="226" t="s">
        <v>408</v>
      </c>
      <c r="B52" s="227"/>
      <c r="C52" s="228"/>
      <c r="D52" s="229"/>
      <c r="E52" s="230"/>
      <c r="F52" s="231" t="s">
        <v>409</v>
      </c>
      <c r="G52" s="487"/>
      <c r="K52" s="659" t="s">
        <v>189</v>
      </c>
      <c r="L52" s="651">
        <f>L48*L50</f>
        <v>0</v>
      </c>
      <c r="M52" s="651">
        <f t="shared" ref="M52:T52" si="70">M48*M50</f>
        <v>0</v>
      </c>
      <c r="N52" s="651">
        <f t="shared" si="70"/>
        <v>0</v>
      </c>
      <c r="O52" s="651">
        <f t="shared" si="70"/>
        <v>0</v>
      </c>
      <c r="P52" s="651">
        <f t="shared" si="70"/>
        <v>0</v>
      </c>
      <c r="Q52" s="651">
        <f t="shared" si="70"/>
        <v>0</v>
      </c>
      <c r="R52" s="651">
        <f t="shared" si="70"/>
        <v>0</v>
      </c>
      <c r="S52" s="651">
        <f t="shared" si="70"/>
        <v>0</v>
      </c>
      <c r="T52" s="683">
        <f t="shared" si="70"/>
        <v>0</v>
      </c>
    </row>
    <row r="53" spans="1:24" ht="13.15" thickBot="1" x14ac:dyDescent="0.35">
      <c r="A53" s="232" t="s">
        <v>410</v>
      </c>
      <c r="B53" s="233"/>
      <c r="C53" s="234"/>
      <c r="D53" s="235"/>
      <c r="E53" s="236"/>
      <c r="F53" s="150" t="s">
        <v>411</v>
      </c>
      <c r="G53" s="487"/>
      <c r="K53" s="659" t="s">
        <v>190</v>
      </c>
      <c r="L53" s="651">
        <f>SUM(L52:T52)</f>
        <v>0</v>
      </c>
      <c r="M53" s="651"/>
      <c r="N53" s="651"/>
      <c r="O53" s="651"/>
      <c r="P53" s="651"/>
      <c r="Q53" s="651"/>
      <c r="R53" s="651"/>
      <c r="S53" s="651"/>
      <c r="T53" s="683"/>
    </row>
    <row r="54" spans="1:24" ht="13.15" thickBot="1" x14ac:dyDescent="0.4">
      <c r="A54" s="232" t="s">
        <v>412</v>
      </c>
      <c r="B54" s="233"/>
      <c r="C54" s="234"/>
      <c r="D54" s="235"/>
      <c r="E54" s="236"/>
      <c r="F54" s="150" t="s">
        <v>413</v>
      </c>
      <c r="G54" s="487"/>
      <c r="K54" s="684"/>
      <c r="L54" s="685"/>
      <c r="M54" s="685"/>
      <c r="N54" s="685"/>
      <c r="O54" s="685"/>
      <c r="P54" s="685"/>
      <c r="Q54" s="685"/>
      <c r="R54" s="685"/>
      <c r="S54" s="685"/>
      <c r="T54" s="686"/>
    </row>
    <row r="55" spans="1:24" ht="13.15" thickBot="1" x14ac:dyDescent="0.4">
      <c r="A55" s="237" t="s">
        <v>414</v>
      </c>
      <c r="B55" s="238"/>
      <c r="C55" s="238"/>
      <c r="D55" s="239"/>
      <c r="E55" s="240"/>
      <c r="F55" s="150" t="s">
        <v>415</v>
      </c>
      <c r="G55" s="487"/>
      <c r="K55" s="37"/>
      <c r="L55" s="37"/>
      <c r="M55" s="37"/>
      <c r="N55" s="37"/>
      <c r="O55" s="37"/>
      <c r="P55" s="37"/>
      <c r="Q55" s="37"/>
      <c r="R55" s="37"/>
      <c r="S55" s="37"/>
      <c r="T55" s="37"/>
    </row>
  </sheetData>
  <sheetProtection algorithmName="SHA-512" hashValue="EH/ABSGzKqnc/PnGMx2GBGpxcZ0vRjnr1yex/atQ9uLQu3xnmKtyen0eijbqtK4eI8d5XBtS2wz/lKtr4EFsQw==" saltValue="sS6/2Exvzo9/ziKdcxOj0g==" spinCount="100000" sheet="1" objects="1" scenarios="1"/>
  <customSheetViews>
    <customSheetView guid="{088DDB48-C6D0-4AA2-839D-A6E320432152}" fitToPage="1">
      <selection activeCell="A15" sqref="A15"/>
      <pageMargins left="0" right="0" top="0" bottom="0" header="0" footer="0"/>
      <printOptions horizontalCentered="1"/>
      <pageSetup scale="96" orientation="portrait" copies="3" r:id="rId1"/>
      <headerFooter alignWithMargins="0">
        <oddHeader>&amp;L&amp;"Arial,Bold"&amp;14Prêts pondérés en fonction du risque</oddHeader>
      </headerFooter>
    </customSheetView>
    <customSheetView guid="{E40DDCA7-C2B9-49E0-9BFC-8C5232B8DE4F}" fitToPage="1">
      <selection activeCell="A15" sqref="A15"/>
      <pageMargins left="0" right="0" top="0" bottom="0" header="0" footer="0"/>
      <printOptions horizontalCentered="1"/>
      <pageSetup scale="96" orientation="portrait" copies="3" r:id="rId2"/>
      <headerFooter alignWithMargins="0">
        <oddHeader>&amp;L&amp;"Arial,Bold"&amp;14Prêts pondérés en fonction du risque</oddHeader>
      </headerFooter>
    </customSheetView>
  </customSheetViews>
  <mergeCells count="12">
    <mergeCell ref="L1:T1"/>
    <mergeCell ref="A41:B41"/>
    <mergeCell ref="A33:B33"/>
    <mergeCell ref="A10:E10"/>
    <mergeCell ref="A11:E11"/>
    <mergeCell ref="A3:E3"/>
    <mergeCell ref="A7:E7"/>
    <mergeCell ref="A12:E12"/>
    <mergeCell ref="A13:E13"/>
    <mergeCell ref="A14:E14"/>
    <mergeCell ref="A15:E15"/>
    <mergeCell ref="A16:E16"/>
  </mergeCells>
  <printOptions horizontalCentered="1"/>
  <pageMargins left="0.31496062992125984" right="0.31496062992125984" top="0.98425196850393704" bottom="0.98425196850393704" header="0.51181102362204722" footer="0.51181102362204722"/>
  <pageSetup scale="55" orientation="portrait" copies="3" r:id="rId3"/>
  <headerFooter alignWithMargins="0">
    <oddHeader>&amp;L&amp;"Arial,Bold"&amp;14Prêts pondérés en fonction du risque</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92D050"/>
    <pageSetUpPr fitToPage="1"/>
  </sheetPr>
  <dimension ref="A1:AJ73"/>
  <sheetViews>
    <sheetView showGridLines="0" workbookViewId="0"/>
  </sheetViews>
  <sheetFormatPr defaultColWidth="9" defaultRowHeight="12.75" x14ac:dyDescent="0.35"/>
  <cols>
    <col min="1" max="1" width="1.265625" customWidth="1"/>
    <col min="2" max="2" width="6.265625" customWidth="1"/>
    <col min="6" max="6" width="9" customWidth="1"/>
    <col min="7" max="7" width="24.265625" customWidth="1"/>
    <col min="8" max="8" width="20.73046875" customWidth="1"/>
    <col min="9" max="9" width="22.73046875" customWidth="1"/>
    <col min="10" max="10" width="6" customWidth="1"/>
    <col min="11" max="11" width="49.6640625" bestFit="1" customWidth="1"/>
    <col min="12" max="14" width="26" customWidth="1"/>
    <col min="15" max="15" width="41.265625" customWidth="1"/>
    <col min="16" max="18" width="12.86328125" bestFit="1" customWidth="1"/>
    <col min="19" max="19" width="10.46484375" customWidth="1"/>
  </cols>
  <sheetData>
    <row r="1" spans="1:36" ht="14.25" thickBot="1" x14ac:dyDescent="0.45">
      <c r="A1" s="23"/>
      <c r="B1" s="699" t="s">
        <v>451</v>
      </c>
      <c r="C1" s="699"/>
      <c r="D1" s="23"/>
      <c r="E1" s="23"/>
      <c r="F1" s="23"/>
      <c r="G1" s="23"/>
      <c r="H1" s="23"/>
      <c r="I1" s="23"/>
      <c r="J1" s="23"/>
      <c r="K1" s="23"/>
      <c r="L1" s="47"/>
      <c r="M1" s="48" t="s">
        <v>60</v>
      </c>
      <c r="N1" s="48"/>
      <c r="O1" s="759" t="s">
        <v>732</v>
      </c>
      <c r="P1" s="753"/>
      <c r="Q1" s="753"/>
      <c r="R1" s="753"/>
      <c r="S1" s="754"/>
    </row>
    <row r="2" spans="1:36" ht="13.15" thickBot="1" x14ac:dyDescent="0.4">
      <c r="A2" s="23"/>
      <c r="B2" s="23"/>
      <c r="C2" s="23"/>
      <c r="D2" s="23"/>
      <c r="E2" s="23"/>
      <c r="F2" s="23"/>
      <c r="G2" s="23"/>
      <c r="H2" s="23"/>
      <c r="I2" s="23"/>
      <c r="J2" s="23"/>
      <c r="K2" s="23"/>
      <c r="O2" s="655"/>
      <c r="P2" s="668"/>
      <c r="Q2" s="668"/>
      <c r="R2" s="668"/>
      <c r="S2" s="688"/>
      <c r="T2" s="39"/>
      <c r="U2" s="39"/>
      <c r="V2" s="39"/>
      <c r="W2" s="39"/>
      <c r="X2" s="39"/>
      <c r="Y2" s="39"/>
      <c r="Z2" s="39"/>
      <c r="AA2" s="39"/>
      <c r="AB2" s="39"/>
      <c r="AC2" s="39"/>
      <c r="AD2" s="39"/>
      <c r="AE2" s="39"/>
      <c r="AF2" s="39"/>
      <c r="AG2" s="39"/>
      <c r="AH2" s="39"/>
      <c r="AI2" s="39"/>
      <c r="AJ2" s="39"/>
    </row>
    <row r="3" spans="1:36" ht="14.25" thickBot="1" x14ac:dyDescent="0.45">
      <c r="A3" s="23"/>
      <c r="B3" s="334" t="s">
        <v>416</v>
      </c>
      <c r="C3" s="20"/>
      <c r="D3" s="20"/>
      <c r="E3" s="20"/>
      <c r="F3" s="20"/>
      <c r="G3" s="20"/>
      <c r="H3" s="344" t="s">
        <v>62</v>
      </c>
      <c r="I3" s="20"/>
      <c r="J3" s="20"/>
      <c r="K3" s="345" t="s">
        <v>63</v>
      </c>
      <c r="L3" s="344" t="s">
        <v>64</v>
      </c>
      <c r="M3" s="556"/>
      <c r="N3" s="556"/>
      <c r="O3" s="655"/>
      <c r="P3" s="656">
        <v>0</v>
      </c>
      <c r="Q3" s="656">
        <v>1</v>
      </c>
      <c r="R3" s="656">
        <v>2.5</v>
      </c>
      <c r="S3" s="657">
        <v>12.5</v>
      </c>
      <c r="T3" s="39"/>
      <c r="U3" s="39"/>
      <c r="V3" s="39"/>
      <c r="W3" s="39"/>
      <c r="X3" s="39"/>
      <c r="Y3" s="39"/>
      <c r="Z3" s="39"/>
      <c r="AA3" s="39"/>
      <c r="AB3" s="39"/>
      <c r="AC3" s="39"/>
      <c r="AD3" s="39"/>
      <c r="AE3" s="39"/>
      <c r="AF3" s="39"/>
      <c r="AG3" s="39"/>
      <c r="AH3" s="39"/>
      <c r="AI3" s="39"/>
      <c r="AJ3" s="39"/>
    </row>
    <row r="4" spans="1:36" ht="16.5" customHeight="1" x14ac:dyDescent="0.35">
      <c r="A4" s="23"/>
      <c r="B4" s="757" t="s">
        <v>417</v>
      </c>
      <c r="C4" s="758"/>
      <c r="D4" s="758"/>
      <c r="E4" s="758"/>
      <c r="F4" s="758"/>
      <c r="G4" s="758"/>
      <c r="H4" s="553"/>
      <c r="I4" s="554" t="s">
        <v>418</v>
      </c>
      <c r="J4" s="554"/>
      <c r="K4" s="555">
        <v>1</v>
      </c>
      <c r="L4" s="556" t="s">
        <v>419</v>
      </c>
      <c r="M4" s="556"/>
      <c r="N4" s="556"/>
      <c r="O4" s="655"/>
      <c r="P4" s="644">
        <f>IF($P$3=K4,H4,0)</f>
        <v>0</v>
      </c>
      <c r="Q4" s="644">
        <f>IF($Q$3=K4,H4,0)</f>
        <v>0</v>
      </c>
      <c r="R4" s="644">
        <f>IF($R$3=K4,H4,0)</f>
        <v>0</v>
      </c>
      <c r="S4" s="689">
        <f>IF($S$3=K4,H4,0)</f>
        <v>0</v>
      </c>
      <c r="T4" s="39"/>
      <c r="U4" s="39"/>
      <c r="V4" s="39"/>
      <c r="W4" s="39"/>
      <c r="X4" s="39"/>
      <c r="Y4" s="39"/>
      <c r="Z4" s="39"/>
      <c r="AA4" s="39"/>
      <c r="AB4" s="39"/>
      <c r="AC4" s="39"/>
      <c r="AD4" s="39"/>
      <c r="AE4" s="39"/>
      <c r="AF4" s="39"/>
      <c r="AG4" s="39"/>
      <c r="AH4" s="39"/>
      <c r="AI4" s="39"/>
      <c r="AJ4" s="39"/>
    </row>
    <row r="5" spans="1:36" s="153" customFormat="1" x14ac:dyDescent="0.35">
      <c r="A5" s="147"/>
      <c r="B5" s="174" t="s">
        <v>420</v>
      </c>
      <c r="C5" s="171"/>
      <c r="D5" s="171"/>
      <c r="E5" s="172"/>
      <c r="F5" s="343"/>
      <c r="G5" s="343"/>
      <c r="H5" s="553"/>
      <c r="I5" s="554" t="s">
        <v>421</v>
      </c>
      <c r="J5" s="554"/>
      <c r="K5" s="555" t="s">
        <v>422</v>
      </c>
      <c r="L5" s="556" t="s">
        <v>423</v>
      </c>
      <c r="M5" s="556"/>
      <c r="N5" s="556"/>
      <c r="O5" s="655"/>
      <c r="P5" s="644">
        <f t="shared" ref="P5:P7" si="0">IF($P$3=K5,H5,0)</f>
        <v>0</v>
      </c>
      <c r="Q5" s="644">
        <f>H5-'Capitaux propres et champs RW'!G44</f>
        <v>0</v>
      </c>
      <c r="R5" s="644">
        <f t="shared" ref="R5:R7" si="1">IF($R$3=K5,H5,0)</f>
        <v>0</v>
      </c>
      <c r="S5" s="689">
        <f t="shared" ref="S5:S7" si="2">IF($S$3=K5,H5,0)</f>
        <v>0</v>
      </c>
      <c r="T5" s="39"/>
      <c r="U5" s="39"/>
      <c r="V5" s="39"/>
      <c r="W5" s="39"/>
      <c r="X5" s="39"/>
      <c r="Y5" s="39"/>
      <c r="Z5" s="39"/>
      <c r="AA5" s="39"/>
      <c r="AB5" s="39"/>
      <c r="AC5" s="39"/>
      <c r="AD5" s="39"/>
      <c r="AE5" s="39"/>
      <c r="AF5" s="39"/>
      <c r="AG5" s="39"/>
      <c r="AH5" s="39"/>
      <c r="AI5" s="39"/>
      <c r="AJ5" s="39"/>
    </row>
    <row r="6" spans="1:36" x14ac:dyDescent="0.35">
      <c r="A6" s="23"/>
      <c r="B6" s="175" t="s">
        <v>424</v>
      </c>
      <c r="C6" s="164"/>
      <c r="D6" s="164"/>
      <c r="E6" s="165"/>
      <c r="F6" s="336"/>
      <c r="G6" s="337"/>
      <c r="H6" s="553"/>
      <c r="I6" s="554" t="s">
        <v>425</v>
      </c>
      <c r="J6" s="554"/>
      <c r="K6" s="555">
        <v>1</v>
      </c>
      <c r="L6" s="556" t="s">
        <v>419</v>
      </c>
      <c r="M6" s="556"/>
      <c r="N6" s="556"/>
      <c r="O6" s="655"/>
      <c r="P6" s="644">
        <f t="shared" si="0"/>
        <v>0</v>
      </c>
      <c r="Q6" s="644">
        <f t="shared" ref="Q6:Q7" si="3">IF($Q$3=K6,H6,0)</f>
        <v>0</v>
      </c>
      <c r="R6" s="644">
        <f t="shared" si="1"/>
        <v>0</v>
      </c>
      <c r="S6" s="689">
        <f t="shared" si="2"/>
        <v>0</v>
      </c>
      <c r="T6" s="39"/>
      <c r="U6" s="39"/>
      <c r="V6" s="39"/>
      <c r="W6" s="39"/>
      <c r="X6" s="39"/>
      <c r="Y6" s="39"/>
      <c r="Z6" s="39"/>
      <c r="AA6" s="39"/>
      <c r="AB6" s="39"/>
      <c r="AC6" s="39"/>
      <c r="AD6" s="39"/>
      <c r="AE6" s="39"/>
      <c r="AF6" s="39"/>
      <c r="AG6" s="39"/>
      <c r="AH6" s="39"/>
      <c r="AI6" s="39"/>
      <c r="AJ6" s="39"/>
    </row>
    <row r="7" spans="1:36" ht="13.15" thickBot="1" x14ac:dyDescent="0.4">
      <c r="A7" s="23"/>
      <c r="B7" s="175" t="s">
        <v>426</v>
      </c>
      <c r="C7" s="164"/>
      <c r="D7" s="164"/>
      <c r="E7" s="165"/>
      <c r="F7" s="336"/>
      <c r="G7" s="337"/>
      <c r="H7" s="553"/>
      <c r="I7" s="554" t="s">
        <v>427</v>
      </c>
      <c r="J7" s="554"/>
      <c r="K7" s="543">
        <v>1</v>
      </c>
      <c r="L7" s="556" t="s">
        <v>428</v>
      </c>
      <c r="M7" s="556"/>
      <c r="N7" s="556"/>
      <c r="O7" s="655"/>
      <c r="P7" s="644">
        <f t="shared" si="0"/>
        <v>0</v>
      </c>
      <c r="Q7" s="644">
        <f t="shared" si="3"/>
        <v>0</v>
      </c>
      <c r="R7" s="644">
        <f t="shared" si="1"/>
        <v>0</v>
      </c>
      <c r="S7" s="689">
        <f t="shared" si="2"/>
        <v>0</v>
      </c>
      <c r="T7" s="39"/>
      <c r="U7" s="39"/>
      <c r="V7" s="39"/>
      <c r="W7" s="39"/>
      <c r="X7" s="39"/>
      <c r="Y7" s="39"/>
      <c r="Z7" s="39"/>
      <c r="AA7" s="39"/>
      <c r="AB7" s="39"/>
      <c r="AC7" s="39"/>
      <c r="AD7" s="39"/>
      <c r="AE7" s="39"/>
      <c r="AF7" s="39"/>
      <c r="AG7" s="39"/>
      <c r="AH7" s="39"/>
      <c r="AI7" s="39"/>
      <c r="AJ7" s="39"/>
    </row>
    <row r="8" spans="1:36" ht="20.25" customHeight="1" thickBot="1" x14ac:dyDescent="0.4">
      <c r="A8" s="23"/>
      <c r="B8" s="211" t="s">
        <v>429</v>
      </c>
      <c r="C8" s="206"/>
      <c r="D8" s="206"/>
      <c r="E8" s="207"/>
      <c r="F8" s="331"/>
      <c r="G8" s="340" t="s">
        <v>430</v>
      </c>
      <c r="H8" s="557" t="s">
        <v>431</v>
      </c>
      <c r="I8" s="488">
        <f>SUM(H4:H7)</f>
        <v>0</v>
      </c>
      <c r="J8" s="321"/>
      <c r="K8" s="558"/>
      <c r="L8" s="556"/>
      <c r="M8" s="556"/>
      <c r="N8" s="556"/>
      <c r="O8" s="655"/>
      <c r="P8" s="644"/>
      <c r="Q8" s="644"/>
      <c r="R8" s="644"/>
      <c r="S8" s="689"/>
      <c r="T8" s="39"/>
      <c r="U8" s="39"/>
      <c r="V8" s="39"/>
      <c r="W8" s="39"/>
      <c r="X8" s="39"/>
      <c r="Y8" s="39"/>
      <c r="Z8" s="39"/>
      <c r="AA8" s="39"/>
      <c r="AB8" s="39"/>
      <c r="AC8" s="39"/>
      <c r="AD8" s="39"/>
      <c r="AE8" s="39"/>
      <c r="AF8" s="39"/>
      <c r="AG8" s="39"/>
      <c r="AH8" s="39"/>
      <c r="AI8" s="39"/>
      <c r="AJ8" s="39"/>
    </row>
    <row r="9" spans="1:36" ht="13.15" thickBot="1" x14ac:dyDescent="0.4">
      <c r="A9" s="23"/>
      <c r="B9" s="23"/>
      <c r="C9" s="23"/>
      <c r="D9" s="173"/>
      <c r="E9" s="173"/>
      <c r="F9" s="173"/>
      <c r="G9" s="173"/>
      <c r="H9" s="559"/>
      <c r="I9" s="560"/>
      <c r="J9" s="560"/>
      <c r="K9" s="560"/>
      <c r="L9" s="556"/>
      <c r="M9" s="556"/>
      <c r="N9" s="556"/>
      <c r="O9" s="655"/>
      <c r="P9" s="644"/>
      <c r="Q9" s="644"/>
      <c r="R9" s="644"/>
      <c r="S9" s="689"/>
      <c r="T9" s="39"/>
      <c r="U9" s="39"/>
      <c r="V9" s="39"/>
      <c r="W9" s="39"/>
      <c r="X9" s="39"/>
      <c r="Y9" s="39"/>
      <c r="Z9" s="39"/>
      <c r="AA9" s="39"/>
      <c r="AB9" s="39"/>
      <c r="AC9" s="39"/>
      <c r="AD9" s="39"/>
      <c r="AE9" s="39"/>
      <c r="AF9" s="39"/>
      <c r="AG9" s="39"/>
      <c r="AH9" s="39"/>
      <c r="AI9" s="39"/>
      <c r="AJ9" s="39"/>
    </row>
    <row r="10" spans="1:36" ht="13.9" x14ac:dyDescent="0.4">
      <c r="A10" s="23"/>
      <c r="B10" s="341" t="s">
        <v>432</v>
      </c>
      <c r="C10" s="15"/>
      <c r="D10" s="342"/>
      <c r="E10" s="342"/>
      <c r="F10" s="342"/>
      <c r="G10" s="342"/>
      <c r="H10" s="561" t="s">
        <v>62</v>
      </c>
      <c r="I10" s="562"/>
      <c r="J10" s="562"/>
      <c r="K10" s="563" t="s">
        <v>63</v>
      </c>
      <c r="L10" s="556"/>
      <c r="M10" s="556"/>
      <c r="N10" s="556"/>
      <c r="O10" s="655"/>
      <c r="P10" s="644"/>
      <c r="Q10" s="644"/>
      <c r="R10" s="644"/>
      <c r="S10" s="689"/>
      <c r="T10" s="39"/>
      <c r="U10" s="39"/>
      <c r="V10" s="39"/>
      <c r="W10" s="39"/>
      <c r="X10" s="39"/>
      <c r="Y10" s="39"/>
      <c r="Z10" s="39"/>
      <c r="AA10" s="39"/>
      <c r="AB10" s="39"/>
      <c r="AC10" s="39"/>
      <c r="AD10" s="39"/>
      <c r="AE10" s="39"/>
      <c r="AF10" s="39"/>
      <c r="AG10" s="39"/>
      <c r="AH10" s="39"/>
      <c r="AI10" s="39"/>
      <c r="AJ10" s="39"/>
    </row>
    <row r="11" spans="1:36" x14ac:dyDescent="0.35">
      <c r="A11" s="23"/>
      <c r="B11" s="175" t="s">
        <v>433</v>
      </c>
      <c r="C11" s="164"/>
      <c r="D11" s="164"/>
      <c r="E11" s="165"/>
      <c r="F11" s="336"/>
      <c r="G11" s="337"/>
      <c r="H11" s="553"/>
      <c r="I11" s="554" t="s">
        <v>434</v>
      </c>
      <c r="J11" s="554"/>
      <c r="K11" s="555">
        <v>0</v>
      </c>
      <c r="L11" s="556"/>
      <c r="M11" s="556"/>
      <c r="N11" s="556"/>
      <c r="O11" s="655"/>
      <c r="P11" s="644">
        <f t="shared" ref="P11:P15" si="4">IF($P$3=K11,H11,0)</f>
        <v>0</v>
      </c>
      <c r="Q11" s="644">
        <f t="shared" ref="Q11:Q15" si="5">IF($Q$3=K11,H11,0)</f>
        <v>0</v>
      </c>
      <c r="R11" s="644">
        <f t="shared" ref="R11:R15" si="6">IF($R$3=K11,H11,0)</f>
        <v>0</v>
      </c>
      <c r="S11" s="689">
        <f t="shared" ref="S11:S15" si="7">IF($S$3=K11,H11,0)</f>
        <v>0</v>
      </c>
      <c r="T11" s="39"/>
      <c r="U11" s="39"/>
      <c r="V11" s="39"/>
      <c r="W11" s="39"/>
      <c r="X11" s="39"/>
      <c r="Y11" s="39"/>
      <c r="Z11" s="39"/>
      <c r="AA11" s="39"/>
      <c r="AB11" s="39"/>
      <c r="AC11" s="39"/>
      <c r="AD11" s="39"/>
      <c r="AE11" s="39"/>
      <c r="AF11" s="39"/>
      <c r="AG11" s="39"/>
      <c r="AH11" s="39"/>
      <c r="AI11" s="39"/>
      <c r="AJ11" s="39"/>
    </row>
    <row r="12" spans="1:36" x14ac:dyDescent="0.35">
      <c r="A12" s="23"/>
      <c r="B12" s="303" t="s">
        <v>435</v>
      </c>
      <c r="C12" s="168"/>
      <c r="D12" s="168"/>
      <c r="E12" s="169"/>
      <c r="F12" s="304"/>
      <c r="G12" s="302"/>
      <c r="H12" s="553"/>
      <c r="I12" s="554" t="s">
        <v>436</v>
      </c>
      <c r="J12" s="554"/>
      <c r="K12" s="555" t="s">
        <v>437</v>
      </c>
      <c r="L12" s="556" t="s">
        <v>438</v>
      </c>
      <c r="M12" s="556"/>
      <c r="N12" s="556"/>
      <c r="O12" s="655"/>
      <c r="P12" s="644">
        <f t="shared" si="4"/>
        <v>0</v>
      </c>
      <c r="Q12" s="644">
        <f t="shared" si="5"/>
        <v>0</v>
      </c>
      <c r="R12" s="644">
        <f>H12-'Capitaux propres et champs RW'!G42</f>
        <v>0</v>
      </c>
      <c r="S12" s="689">
        <f t="shared" si="7"/>
        <v>0</v>
      </c>
      <c r="T12" s="39"/>
      <c r="U12" s="39"/>
      <c r="V12" s="39"/>
      <c r="W12" s="39"/>
      <c r="X12" s="39"/>
      <c r="Y12" s="39"/>
      <c r="Z12" s="39"/>
      <c r="AA12" s="39"/>
      <c r="AB12" s="39"/>
      <c r="AC12" s="39"/>
      <c r="AD12" s="39"/>
      <c r="AE12" s="39"/>
      <c r="AF12" s="39"/>
      <c r="AG12" s="39"/>
      <c r="AH12" s="39"/>
      <c r="AI12" s="39"/>
      <c r="AJ12" s="39"/>
    </row>
    <row r="13" spans="1:36" x14ac:dyDescent="0.35">
      <c r="A13" s="23"/>
      <c r="B13" s="175" t="s">
        <v>439</v>
      </c>
      <c r="C13" s="164"/>
      <c r="D13" s="164"/>
      <c r="E13" s="165"/>
      <c r="F13" s="336"/>
      <c r="G13" s="337"/>
      <c r="H13" s="553"/>
      <c r="I13" s="554" t="s">
        <v>440</v>
      </c>
      <c r="J13" s="554"/>
      <c r="K13" s="555">
        <v>0</v>
      </c>
      <c r="L13" s="556"/>
      <c r="M13" s="556"/>
      <c r="N13" s="556"/>
      <c r="O13" s="655"/>
      <c r="P13" s="644">
        <f t="shared" si="4"/>
        <v>0</v>
      </c>
      <c r="Q13" s="644">
        <f t="shared" si="5"/>
        <v>0</v>
      </c>
      <c r="R13" s="644">
        <f t="shared" si="6"/>
        <v>0</v>
      </c>
      <c r="S13" s="689">
        <f t="shared" si="7"/>
        <v>0</v>
      </c>
      <c r="T13" s="39"/>
      <c r="U13" s="39"/>
      <c r="V13" s="39"/>
      <c r="W13" s="39"/>
      <c r="X13" s="39"/>
      <c r="Y13" s="39"/>
      <c r="Z13" s="39"/>
      <c r="AA13" s="39"/>
      <c r="AB13" s="39"/>
      <c r="AC13" s="39"/>
      <c r="AD13" s="39"/>
      <c r="AE13" s="39"/>
      <c r="AF13" s="39"/>
      <c r="AG13" s="39"/>
      <c r="AH13" s="39"/>
      <c r="AI13" s="39"/>
      <c r="AJ13" s="39"/>
    </row>
    <row r="14" spans="1:36" x14ac:dyDescent="0.35">
      <c r="A14" s="23"/>
      <c r="B14" s="175" t="s">
        <v>441</v>
      </c>
      <c r="C14" s="164"/>
      <c r="D14" s="164"/>
      <c r="E14" s="165"/>
      <c r="F14" s="336"/>
      <c r="G14" s="337"/>
      <c r="H14" s="553"/>
      <c r="I14" s="554" t="s">
        <v>442</v>
      </c>
      <c r="J14" s="554"/>
      <c r="K14" s="555" t="s">
        <v>443</v>
      </c>
      <c r="L14" s="556" t="s">
        <v>444</v>
      </c>
      <c r="M14" s="556"/>
      <c r="N14" s="556"/>
      <c r="O14" s="655"/>
      <c r="P14" s="644">
        <f t="shared" si="4"/>
        <v>0</v>
      </c>
      <c r="Q14" s="644">
        <f>H14-'Capitaux propres et champs RW'!G38</f>
        <v>0</v>
      </c>
      <c r="R14" s="644">
        <f t="shared" si="6"/>
        <v>0</v>
      </c>
      <c r="S14" s="689">
        <f t="shared" si="7"/>
        <v>0</v>
      </c>
      <c r="T14" s="39"/>
      <c r="U14" s="39"/>
      <c r="V14" s="39"/>
      <c r="W14" s="39"/>
      <c r="X14" s="39"/>
      <c r="Y14" s="39"/>
      <c r="Z14" s="39"/>
      <c r="AA14" s="39"/>
      <c r="AB14" s="39"/>
      <c r="AC14" s="39"/>
      <c r="AD14" s="39"/>
      <c r="AE14" s="39"/>
      <c r="AF14" s="39"/>
      <c r="AG14" s="39"/>
      <c r="AH14" s="39"/>
      <c r="AI14" s="39"/>
      <c r="AJ14" s="39"/>
    </row>
    <row r="15" spans="1:36" ht="13.15" thickBot="1" x14ac:dyDescent="0.4">
      <c r="A15" s="23"/>
      <c r="B15" s="338" t="s">
        <v>445</v>
      </c>
      <c r="C15" s="161"/>
      <c r="D15" s="161"/>
      <c r="E15" s="154"/>
      <c r="F15" s="339"/>
      <c r="G15" s="339"/>
      <c r="H15" s="553"/>
      <c r="I15" s="554" t="s">
        <v>446</v>
      </c>
      <c r="J15" s="554"/>
      <c r="K15" s="555">
        <v>2.5</v>
      </c>
      <c r="L15" s="556" t="s">
        <v>447</v>
      </c>
      <c r="M15" s="556"/>
      <c r="N15" s="556"/>
      <c r="O15" s="655"/>
      <c r="P15" s="644">
        <f t="shared" si="4"/>
        <v>0</v>
      </c>
      <c r="Q15" s="644">
        <f t="shared" si="5"/>
        <v>0</v>
      </c>
      <c r="R15" s="644">
        <f t="shared" si="6"/>
        <v>0</v>
      </c>
      <c r="S15" s="689">
        <f t="shared" si="7"/>
        <v>0</v>
      </c>
      <c r="T15" s="39"/>
      <c r="U15" s="39"/>
      <c r="V15" s="39"/>
      <c r="W15" s="39"/>
      <c r="X15" s="39"/>
      <c r="Y15" s="39"/>
      <c r="Z15" s="39"/>
      <c r="AA15" s="39"/>
      <c r="AB15" s="39"/>
      <c r="AC15" s="39"/>
      <c r="AD15" s="39"/>
      <c r="AE15" s="39"/>
      <c r="AF15" s="39"/>
      <c r="AG15" s="39"/>
      <c r="AH15" s="39"/>
      <c r="AI15" s="39"/>
      <c r="AJ15" s="39"/>
    </row>
    <row r="16" spans="1:36" s="153" customFormat="1" ht="18.75" customHeight="1" thickBot="1" x14ac:dyDescent="0.4">
      <c r="A16" s="147"/>
      <c r="B16" s="211" t="s">
        <v>448</v>
      </c>
      <c r="C16" s="206"/>
      <c r="D16" s="206"/>
      <c r="E16" s="207"/>
      <c r="F16" s="331"/>
      <c r="G16" s="332" t="s">
        <v>449</v>
      </c>
      <c r="H16" s="564" t="s">
        <v>450</v>
      </c>
      <c r="I16" s="488">
        <f>SUM(H11:H15)</f>
        <v>0</v>
      </c>
      <c r="J16" s="321"/>
      <c r="K16" s="558"/>
      <c r="L16" s="565"/>
      <c r="M16" s="565"/>
      <c r="N16" s="565"/>
      <c r="O16" s="655"/>
      <c r="P16" s="644"/>
      <c r="Q16" s="644"/>
      <c r="R16" s="644"/>
      <c r="S16" s="689"/>
      <c r="T16" s="39"/>
      <c r="U16" s="39"/>
      <c r="V16" s="39"/>
      <c r="W16" s="39"/>
      <c r="X16" s="39"/>
      <c r="Y16" s="39"/>
      <c r="Z16" s="39"/>
      <c r="AA16" s="39"/>
      <c r="AB16" s="39"/>
      <c r="AC16" s="39"/>
      <c r="AD16" s="39"/>
      <c r="AE16" s="39"/>
      <c r="AF16" s="39"/>
      <c r="AG16" s="39"/>
      <c r="AH16" s="39"/>
      <c r="AI16" s="39"/>
      <c r="AJ16" s="39"/>
    </row>
    <row r="17" spans="1:36" ht="13.15" thickBot="1" x14ac:dyDescent="0.4">
      <c r="A17" s="23"/>
      <c r="B17" s="23"/>
      <c r="C17" s="23"/>
      <c r="D17" s="173"/>
      <c r="E17" s="173"/>
      <c r="F17" s="173"/>
      <c r="G17" s="173"/>
      <c r="H17" s="559"/>
      <c r="I17" s="560"/>
      <c r="J17" s="560"/>
      <c r="K17" s="560"/>
      <c r="L17" s="556"/>
      <c r="M17" s="556"/>
      <c r="N17" s="556"/>
      <c r="O17" s="655"/>
      <c r="P17" s="644"/>
      <c r="Q17" s="644"/>
      <c r="R17" s="644"/>
      <c r="S17" s="689"/>
      <c r="T17" s="39"/>
      <c r="U17" s="39"/>
      <c r="V17" s="39"/>
      <c r="W17" s="39"/>
      <c r="X17" s="39"/>
      <c r="Y17" s="39"/>
      <c r="Z17" s="39"/>
      <c r="AA17" s="39"/>
      <c r="AB17" s="39"/>
      <c r="AC17" s="39"/>
      <c r="AD17" s="39"/>
      <c r="AE17" s="39"/>
      <c r="AF17" s="39"/>
      <c r="AG17" s="39"/>
      <c r="AH17" s="39"/>
      <c r="AI17" s="39"/>
      <c r="AJ17" s="39"/>
    </row>
    <row r="18" spans="1:36" ht="14.25" thickBot="1" x14ac:dyDescent="0.45">
      <c r="A18" s="23"/>
      <c r="B18" s="334" t="s">
        <v>451</v>
      </c>
      <c r="C18" s="20"/>
      <c r="D18" s="335"/>
      <c r="E18" s="335"/>
      <c r="F18" s="335"/>
      <c r="G18" s="335"/>
      <c r="H18" s="566" t="s">
        <v>62</v>
      </c>
      <c r="I18" s="567"/>
      <c r="J18" s="567"/>
      <c r="K18" s="568" t="s">
        <v>63</v>
      </c>
      <c r="L18" s="556"/>
      <c r="M18" s="556"/>
      <c r="N18" s="556"/>
      <c r="O18" s="655"/>
      <c r="P18" s="644"/>
      <c r="Q18" s="644"/>
      <c r="R18" s="644"/>
      <c r="S18" s="689"/>
      <c r="T18" s="39"/>
      <c r="U18" s="39"/>
      <c r="V18" s="39"/>
      <c r="W18" s="39"/>
      <c r="X18" s="39"/>
      <c r="Y18" s="39"/>
      <c r="Z18" s="39"/>
      <c r="AA18" s="39"/>
      <c r="AB18" s="39"/>
      <c r="AC18" s="39"/>
      <c r="AD18" s="39"/>
      <c r="AE18" s="39"/>
      <c r="AF18" s="39"/>
      <c r="AG18" s="39"/>
      <c r="AH18" s="39"/>
      <c r="AI18" s="39"/>
      <c r="AJ18" s="39"/>
    </row>
    <row r="19" spans="1:36" x14ac:dyDescent="0.35">
      <c r="A19" s="23"/>
      <c r="B19" s="174" t="s">
        <v>452</v>
      </c>
      <c r="C19" s="28"/>
      <c r="D19" s="28"/>
      <c r="E19" s="327"/>
      <c r="F19" s="290"/>
      <c r="G19" s="290"/>
      <c r="H19" s="553"/>
      <c r="I19" s="554" t="s">
        <v>453</v>
      </c>
      <c r="J19" s="554"/>
      <c r="K19" s="555">
        <v>1</v>
      </c>
      <c r="L19" s="556" t="s">
        <v>454</v>
      </c>
      <c r="M19" s="556"/>
      <c r="N19" s="556"/>
      <c r="O19" s="655"/>
      <c r="P19" s="644">
        <f t="shared" ref="P19:P27" si="8">IF($P$3=K19,H19,0)</f>
        <v>0</v>
      </c>
      <c r="Q19" s="644">
        <f t="shared" ref="Q19:Q27" si="9">IF($Q$3=K19,H19,0)</f>
        <v>0</v>
      </c>
      <c r="R19" s="644">
        <f t="shared" ref="R19:R27" si="10">IF($R$3=K19,H19,0)</f>
        <v>0</v>
      </c>
      <c r="S19" s="689">
        <f t="shared" ref="S19:S27" si="11">IF($S$3=K19,H19,0)</f>
        <v>0</v>
      </c>
      <c r="T19" s="39"/>
      <c r="U19" s="39"/>
      <c r="V19" s="39"/>
      <c r="W19" s="39"/>
      <c r="X19" s="39"/>
      <c r="Y19" s="39"/>
      <c r="Z19" s="39"/>
      <c r="AA19" s="39"/>
      <c r="AB19" s="39"/>
      <c r="AC19" s="39"/>
      <c r="AD19" s="39"/>
      <c r="AE19" s="39"/>
      <c r="AF19" s="39"/>
      <c r="AG19" s="39"/>
      <c r="AH19" s="39"/>
      <c r="AI19" s="39"/>
      <c r="AJ19" s="39"/>
    </row>
    <row r="20" spans="1:36" x14ac:dyDescent="0.35">
      <c r="A20" s="23"/>
      <c r="B20" s="174" t="s">
        <v>455</v>
      </c>
      <c r="C20" s="28"/>
      <c r="D20" s="28"/>
      <c r="E20" s="327"/>
      <c r="F20" s="290"/>
      <c r="G20" s="290"/>
      <c r="H20" s="553"/>
      <c r="I20" s="554" t="s">
        <v>456</v>
      </c>
      <c r="J20" s="554"/>
      <c r="K20" s="555">
        <v>0</v>
      </c>
      <c r="L20" s="556"/>
      <c r="M20" s="556"/>
      <c r="N20" s="556"/>
      <c r="O20" s="655"/>
      <c r="P20" s="644">
        <f t="shared" si="8"/>
        <v>0</v>
      </c>
      <c r="Q20" s="644">
        <f t="shared" si="9"/>
        <v>0</v>
      </c>
      <c r="R20" s="644">
        <f t="shared" si="10"/>
        <v>0</v>
      </c>
      <c r="S20" s="689">
        <f t="shared" si="11"/>
        <v>0</v>
      </c>
      <c r="T20" s="39"/>
      <c r="U20" s="39"/>
      <c r="V20" s="39"/>
      <c r="W20" s="39"/>
      <c r="X20" s="39"/>
      <c r="Y20" s="39"/>
      <c r="Z20" s="39"/>
      <c r="AA20" s="39"/>
      <c r="AB20" s="39"/>
      <c r="AC20" s="39"/>
      <c r="AD20" s="39"/>
      <c r="AE20" s="39"/>
      <c r="AF20" s="39"/>
      <c r="AG20" s="39"/>
      <c r="AH20" s="39"/>
      <c r="AI20" s="39"/>
      <c r="AJ20" s="39"/>
    </row>
    <row r="21" spans="1:36" s="153" customFormat="1" x14ac:dyDescent="0.35">
      <c r="A21" s="147"/>
      <c r="B21" s="174" t="s">
        <v>457</v>
      </c>
      <c r="C21" s="28"/>
      <c r="D21" s="28"/>
      <c r="E21" s="327"/>
      <c r="F21" s="290"/>
      <c r="G21" s="290"/>
      <c r="H21" s="553"/>
      <c r="I21" s="554" t="s">
        <v>458</v>
      </c>
      <c r="J21" s="554"/>
      <c r="K21" s="555" t="s">
        <v>459</v>
      </c>
      <c r="L21" s="556" t="s">
        <v>460</v>
      </c>
      <c r="M21" s="556"/>
      <c r="N21" s="556"/>
      <c r="O21" s="655"/>
      <c r="P21" s="644">
        <f t="shared" si="8"/>
        <v>0</v>
      </c>
      <c r="Q21" s="644">
        <f t="shared" si="9"/>
        <v>0</v>
      </c>
      <c r="R21" s="644">
        <f>H21-'Capitaux propres et champs RW'!G40</f>
        <v>0</v>
      </c>
      <c r="S21" s="689">
        <f t="shared" si="11"/>
        <v>0</v>
      </c>
      <c r="T21" s="39"/>
      <c r="U21" s="39"/>
      <c r="V21" s="39"/>
      <c r="W21" s="39"/>
      <c r="X21" s="39"/>
      <c r="Y21" s="39"/>
      <c r="Z21" s="39"/>
      <c r="AA21" s="39"/>
      <c r="AB21" s="39"/>
      <c r="AC21" s="39"/>
      <c r="AD21" s="39"/>
      <c r="AE21" s="39"/>
      <c r="AF21" s="39"/>
      <c r="AG21" s="39"/>
      <c r="AH21" s="39"/>
      <c r="AI21" s="39"/>
      <c r="AJ21" s="39"/>
    </row>
    <row r="22" spans="1:36" x14ac:dyDescent="0.35">
      <c r="A22" s="23"/>
      <c r="B22" s="175" t="s">
        <v>461</v>
      </c>
      <c r="C22" s="25"/>
      <c r="D22" s="25"/>
      <c r="E22" s="202"/>
      <c r="F22" s="162"/>
      <c r="G22" s="31"/>
      <c r="H22" s="553"/>
      <c r="I22" s="554" t="s">
        <v>462</v>
      </c>
      <c r="J22" s="554"/>
      <c r="K22" s="543">
        <v>1</v>
      </c>
      <c r="L22" s="556" t="s">
        <v>463</v>
      </c>
      <c r="M22" s="556"/>
      <c r="N22" s="556"/>
      <c r="O22" s="655"/>
      <c r="P22" s="644">
        <f t="shared" si="8"/>
        <v>0</v>
      </c>
      <c r="Q22" s="644">
        <f t="shared" si="9"/>
        <v>0</v>
      </c>
      <c r="R22" s="644">
        <f t="shared" si="10"/>
        <v>0</v>
      </c>
      <c r="S22" s="689">
        <f t="shared" si="11"/>
        <v>0</v>
      </c>
      <c r="T22" s="39"/>
      <c r="U22" s="39"/>
      <c r="V22" s="39"/>
      <c r="W22" s="39"/>
      <c r="X22" s="39"/>
      <c r="Y22" s="39"/>
      <c r="Z22" s="39"/>
      <c r="AA22" s="39"/>
      <c r="AB22" s="39"/>
      <c r="AC22" s="39"/>
      <c r="AD22" s="39"/>
      <c r="AE22" s="39"/>
      <c r="AF22" s="39"/>
      <c r="AG22" s="39"/>
      <c r="AH22" s="39"/>
      <c r="AI22" s="39"/>
      <c r="AJ22" s="39"/>
    </row>
    <row r="23" spans="1:36" s="153" customFormat="1" x14ac:dyDescent="0.35">
      <c r="A23" s="147"/>
      <c r="B23" s="175" t="s">
        <v>464</v>
      </c>
      <c r="C23" s="25"/>
      <c r="D23" s="25"/>
      <c r="E23" s="202"/>
      <c r="F23" s="162"/>
      <c r="G23" s="31"/>
      <c r="H23" s="553"/>
      <c r="I23" s="554" t="s">
        <v>465</v>
      </c>
      <c r="J23" s="554"/>
      <c r="K23" s="543">
        <v>0</v>
      </c>
      <c r="L23" s="565"/>
      <c r="M23" s="565"/>
      <c r="N23" s="565"/>
      <c r="O23" s="655"/>
      <c r="P23" s="644">
        <f t="shared" si="8"/>
        <v>0</v>
      </c>
      <c r="Q23" s="644">
        <f t="shared" si="9"/>
        <v>0</v>
      </c>
      <c r="R23" s="644">
        <f t="shared" si="10"/>
        <v>0</v>
      </c>
      <c r="S23" s="689">
        <f t="shared" si="11"/>
        <v>0</v>
      </c>
      <c r="T23" s="39"/>
      <c r="U23" s="39"/>
      <c r="V23" s="39"/>
      <c r="W23" s="39"/>
      <c r="X23" s="39"/>
      <c r="Y23" s="39"/>
      <c r="Z23" s="39"/>
      <c r="AA23" s="39"/>
      <c r="AB23" s="39"/>
      <c r="AC23" s="39"/>
      <c r="AD23" s="39"/>
      <c r="AE23" s="39"/>
      <c r="AF23" s="39"/>
      <c r="AG23" s="39"/>
      <c r="AH23" s="39"/>
      <c r="AI23" s="39"/>
      <c r="AJ23" s="39"/>
    </row>
    <row r="24" spans="1:36" s="153" customFormat="1" x14ac:dyDescent="0.35">
      <c r="A24" s="147"/>
      <c r="B24" s="175" t="s">
        <v>466</v>
      </c>
      <c r="C24" s="25"/>
      <c r="D24" s="25"/>
      <c r="E24" s="202"/>
      <c r="F24" s="162"/>
      <c r="G24" s="31"/>
      <c r="H24" s="553"/>
      <c r="I24" s="554" t="s">
        <v>467</v>
      </c>
      <c r="J24" s="554"/>
      <c r="K24" s="543">
        <v>0</v>
      </c>
      <c r="L24" s="565"/>
      <c r="M24" s="565"/>
      <c r="N24" s="565"/>
      <c r="O24" s="655"/>
      <c r="P24" s="644">
        <f t="shared" si="8"/>
        <v>0</v>
      </c>
      <c r="Q24" s="644">
        <f t="shared" si="9"/>
        <v>0</v>
      </c>
      <c r="R24" s="644">
        <f t="shared" si="10"/>
        <v>0</v>
      </c>
      <c r="S24" s="689">
        <f t="shared" si="11"/>
        <v>0</v>
      </c>
      <c r="T24" s="39"/>
      <c r="U24" s="39"/>
      <c r="V24" s="39"/>
      <c r="W24" s="39"/>
      <c r="X24" s="39"/>
      <c r="Y24" s="39"/>
      <c r="Z24" s="39"/>
      <c r="AA24" s="39"/>
      <c r="AB24" s="39"/>
      <c r="AC24" s="39"/>
      <c r="AD24" s="39"/>
      <c r="AE24" s="39"/>
      <c r="AF24" s="39"/>
      <c r="AG24" s="39"/>
      <c r="AH24" s="39"/>
      <c r="AI24" s="39"/>
      <c r="AJ24" s="39"/>
    </row>
    <row r="25" spans="1:36" s="153" customFormat="1" x14ac:dyDescent="0.35">
      <c r="A25" s="147"/>
      <c r="B25" s="303" t="s">
        <v>468</v>
      </c>
      <c r="C25" s="30"/>
      <c r="D25" s="30"/>
      <c r="E25" s="310"/>
      <c r="F25" s="166"/>
      <c r="G25" s="328"/>
      <c r="H25" s="553"/>
      <c r="I25" s="554" t="s">
        <v>469</v>
      </c>
      <c r="J25" s="554"/>
      <c r="K25" s="543">
        <v>0</v>
      </c>
      <c r="L25" s="565"/>
      <c r="M25" s="565"/>
      <c r="N25" s="565"/>
      <c r="O25" s="655"/>
      <c r="P25" s="644">
        <f t="shared" si="8"/>
        <v>0</v>
      </c>
      <c r="Q25" s="644">
        <f t="shared" si="9"/>
        <v>0</v>
      </c>
      <c r="R25" s="644">
        <f t="shared" si="10"/>
        <v>0</v>
      </c>
      <c r="S25" s="689">
        <f t="shared" si="11"/>
        <v>0</v>
      </c>
      <c r="T25" s="39"/>
      <c r="U25" s="39"/>
      <c r="V25" s="39"/>
      <c r="W25" s="39"/>
      <c r="X25" s="39"/>
      <c r="Y25" s="39"/>
      <c r="Z25" s="39"/>
      <c r="AA25" s="39"/>
      <c r="AB25" s="39"/>
      <c r="AC25" s="39"/>
      <c r="AD25" s="39"/>
      <c r="AE25" s="39"/>
      <c r="AF25" s="39"/>
      <c r="AG25" s="39"/>
      <c r="AH25" s="39"/>
      <c r="AI25" s="39"/>
      <c r="AJ25" s="39"/>
    </row>
    <row r="26" spans="1:36" s="153" customFormat="1" x14ac:dyDescent="0.35">
      <c r="A26" s="147"/>
      <c r="B26" s="303" t="s">
        <v>470</v>
      </c>
      <c r="C26" s="30"/>
      <c r="D26" s="30"/>
      <c r="E26" s="310"/>
      <c r="F26" s="166"/>
      <c r="G26" s="328"/>
      <c r="H26" s="553"/>
      <c r="I26" s="554" t="s">
        <v>471</v>
      </c>
      <c r="J26" s="554"/>
      <c r="K26" s="543">
        <v>1</v>
      </c>
      <c r="L26" s="556" t="s">
        <v>472</v>
      </c>
      <c r="M26" s="556"/>
      <c r="N26" s="556"/>
      <c r="O26" s="655"/>
      <c r="P26" s="644">
        <f t="shared" si="8"/>
        <v>0</v>
      </c>
      <c r="Q26" s="644">
        <f t="shared" si="9"/>
        <v>0</v>
      </c>
      <c r="R26" s="644">
        <f t="shared" si="10"/>
        <v>0</v>
      </c>
      <c r="S26" s="689">
        <f t="shared" si="11"/>
        <v>0</v>
      </c>
      <c r="T26" s="39"/>
      <c r="U26" s="39"/>
      <c r="V26" s="39"/>
      <c r="W26" s="39"/>
      <c r="X26" s="39"/>
      <c r="Y26" s="39"/>
      <c r="Z26" s="39"/>
      <c r="AA26" s="39"/>
      <c r="AB26" s="39"/>
      <c r="AC26" s="39"/>
      <c r="AD26" s="39"/>
      <c r="AE26" s="39"/>
      <c r="AF26" s="39"/>
      <c r="AG26" s="39"/>
      <c r="AH26" s="39"/>
      <c r="AI26" s="39"/>
      <c r="AJ26" s="39"/>
    </row>
    <row r="27" spans="1:36" s="153" customFormat="1" ht="13.15" thickBot="1" x14ac:dyDescent="0.4">
      <c r="A27" s="147"/>
      <c r="B27" s="329" t="s">
        <v>473</v>
      </c>
      <c r="C27" s="1"/>
      <c r="D27" s="1"/>
      <c r="E27" s="330"/>
      <c r="F27" s="44"/>
      <c r="G27" s="45"/>
      <c r="H27" s="569"/>
      <c r="I27" s="554" t="s">
        <v>474</v>
      </c>
      <c r="J27" s="554"/>
      <c r="K27" s="543">
        <v>1</v>
      </c>
      <c r="L27" s="556" t="s">
        <v>279</v>
      </c>
      <c r="M27" s="556"/>
      <c r="N27" s="556"/>
      <c r="O27" s="655"/>
      <c r="P27" s="644">
        <f t="shared" si="8"/>
        <v>0</v>
      </c>
      <c r="Q27" s="644">
        <f t="shared" si="9"/>
        <v>0</v>
      </c>
      <c r="R27" s="644">
        <f t="shared" si="10"/>
        <v>0</v>
      </c>
      <c r="S27" s="689">
        <f t="shared" si="11"/>
        <v>0</v>
      </c>
      <c r="T27" s="39"/>
      <c r="U27" s="39"/>
      <c r="V27" s="39"/>
      <c r="W27" s="39"/>
      <c r="X27" s="39"/>
      <c r="Y27" s="39"/>
      <c r="Z27" s="39"/>
      <c r="AA27" s="39"/>
      <c r="AB27" s="39"/>
      <c r="AC27" s="39"/>
      <c r="AD27" s="39"/>
      <c r="AE27" s="39"/>
      <c r="AF27" s="39"/>
      <c r="AG27" s="39"/>
      <c r="AH27" s="39"/>
      <c r="AI27" s="39"/>
      <c r="AJ27" s="39"/>
    </row>
    <row r="28" spans="1:36" s="153" customFormat="1" ht="18.75" customHeight="1" thickBot="1" x14ac:dyDescent="0.4">
      <c r="A28" s="147"/>
      <c r="B28" s="309" t="s">
        <v>475</v>
      </c>
      <c r="C28" s="30"/>
      <c r="D28" s="30"/>
      <c r="E28" s="310"/>
      <c r="F28" s="166"/>
      <c r="G28" s="311" t="s">
        <v>476</v>
      </c>
      <c r="H28" s="570" t="s">
        <v>477</v>
      </c>
      <c r="I28" s="488">
        <f>SUM(H19:H27)</f>
        <v>0</v>
      </c>
      <c r="J28" s="554"/>
      <c r="K28" s="543"/>
      <c r="L28" s="565"/>
      <c r="M28" s="565"/>
      <c r="N28" s="565"/>
      <c r="O28" s="659" t="s">
        <v>186</v>
      </c>
      <c r="P28" s="650">
        <f>SUM(P4:P27)</f>
        <v>0</v>
      </c>
      <c r="Q28" s="650">
        <f t="shared" ref="Q28:S28" si="12">SUM(Q4:Q27)</f>
        <v>0</v>
      </c>
      <c r="R28" s="650">
        <f t="shared" si="12"/>
        <v>0</v>
      </c>
      <c r="S28" s="690">
        <f t="shared" si="12"/>
        <v>0</v>
      </c>
      <c r="T28" s="39"/>
      <c r="U28" s="39"/>
      <c r="V28" s="39"/>
      <c r="W28" s="39"/>
      <c r="X28" s="39"/>
      <c r="Y28" s="39"/>
      <c r="Z28" s="39"/>
      <c r="AA28" s="39"/>
      <c r="AB28" s="39"/>
      <c r="AC28" s="39"/>
      <c r="AD28" s="39"/>
      <c r="AE28" s="39"/>
      <c r="AF28" s="39"/>
      <c r="AG28" s="39"/>
      <c r="AH28" s="39"/>
      <c r="AI28" s="39"/>
      <c r="AJ28" s="39"/>
    </row>
    <row r="29" spans="1:36" ht="13.15" thickBot="1" x14ac:dyDescent="0.4">
      <c r="A29" s="23"/>
      <c r="B29" s="22"/>
      <c r="C29" s="313"/>
      <c r="D29" s="313"/>
      <c r="E29" s="314"/>
      <c r="F29" s="315"/>
      <c r="G29" s="315"/>
      <c r="H29" s="17"/>
      <c r="I29" s="554"/>
      <c r="J29" s="554"/>
      <c r="K29" s="555"/>
      <c r="L29" s="556"/>
      <c r="M29" s="556"/>
      <c r="N29" s="556"/>
      <c r="O29" s="659" t="s">
        <v>189</v>
      </c>
      <c r="P29" s="650">
        <f>P28*P3</f>
        <v>0</v>
      </c>
      <c r="Q29" s="650">
        <f t="shared" ref="Q29:S29" si="13">Q28*Q3</f>
        <v>0</v>
      </c>
      <c r="R29" s="650">
        <f t="shared" si="13"/>
        <v>0</v>
      </c>
      <c r="S29" s="690">
        <f t="shared" si="13"/>
        <v>0</v>
      </c>
      <c r="T29" s="39"/>
      <c r="U29" s="39"/>
      <c r="V29" s="39"/>
      <c r="W29" s="39"/>
      <c r="X29" s="39"/>
      <c r="Y29" s="39"/>
      <c r="Z29" s="39"/>
      <c r="AA29" s="39"/>
      <c r="AB29" s="39"/>
      <c r="AC29" s="39"/>
      <c r="AD29" s="39"/>
      <c r="AE29" s="39"/>
      <c r="AF29" s="39"/>
      <c r="AG29" s="39"/>
      <c r="AH29" s="39"/>
      <c r="AI29" s="39"/>
      <c r="AJ29" s="39"/>
    </row>
    <row r="30" spans="1:36" ht="16.5" customHeight="1" thickBot="1" x14ac:dyDescent="0.4">
      <c r="A30" s="23"/>
      <c r="B30" s="316" t="s">
        <v>478</v>
      </c>
      <c r="C30" s="317"/>
      <c r="D30" s="317"/>
      <c r="E30" s="318"/>
      <c r="F30" s="319"/>
      <c r="G30" s="320" t="s">
        <v>479</v>
      </c>
      <c r="H30" s="570" t="s">
        <v>480</v>
      </c>
      <c r="I30" s="488">
        <f>I8+I16+I28</f>
        <v>0</v>
      </c>
      <c r="J30" s="321"/>
      <c r="K30" s="558"/>
      <c r="L30" s="556"/>
      <c r="M30" s="556"/>
      <c r="N30" s="556"/>
      <c r="O30" s="659" t="s">
        <v>190</v>
      </c>
      <c r="P30" s="650">
        <f>SUM(P29:S29)</f>
        <v>0</v>
      </c>
      <c r="Q30" s="650"/>
      <c r="R30" s="650"/>
      <c r="S30" s="690"/>
      <c r="T30" s="39"/>
      <c r="U30" s="39"/>
      <c r="V30" s="39"/>
      <c r="W30" s="39"/>
      <c r="X30" s="39"/>
      <c r="Y30" s="39"/>
      <c r="Z30" s="39"/>
      <c r="AA30" s="39"/>
      <c r="AB30" s="39"/>
      <c r="AC30" s="39"/>
      <c r="AD30" s="39"/>
      <c r="AE30" s="39"/>
      <c r="AF30" s="39"/>
      <c r="AG30" s="39"/>
      <c r="AH30" s="39"/>
      <c r="AI30" s="39"/>
      <c r="AJ30" s="39"/>
    </row>
    <row r="31" spans="1:36" ht="13.15" thickBot="1" x14ac:dyDescent="0.4">
      <c r="A31" s="23"/>
      <c r="B31" s="39"/>
      <c r="C31" s="39"/>
      <c r="D31" s="39"/>
      <c r="E31" s="39"/>
      <c r="F31" s="39"/>
      <c r="G31" s="39"/>
      <c r="H31" s="556"/>
      <c r="I31" s="556"/>
      <c r="J31" s="556"/>
      <c r="K31" s="556"/>
      <c r="L31" s="556"/>
      <c r="M31" s="556"/>
      <c r="N31" s="556"/>
      <c r="O31" s="691"/>
      <c r="P31" s="318"/>
      <c r="Q31" s="318"/>
      <c r="R31" s="318"/>
      <c r="S31" s="692"/>
      <c r="T31" s="39"/>
      <c r="U31" s="39"/>
      <c r="V31" s="39"/>
      <c r="W31" s="39"/>
      <c r="X31" s="39"/>
      <c r="Y31" s="39"/>
      <c r="Z31" s="39"/>
      <c r="AA31" s="39"/>
      <c r="AB31" s="39"/>
      <c r="AC31" s="39"/>
      <c r="AD31" s="39"/>
      <c r="AE31" s="39"/>
      <c r="AF31" s="39"/>
      <c r="AG31" s="39"/>
      <c r="AH31" s="39"/>
      <c r="AI31" s="39"/>
      <c r="AJ31" s="39"/>
    </row>
    <row r="32" spans="1:36" ht="13.15" thickBot="1" x14ac:dyDescent="0.4">
      <c r="A32" s="23"/>
      <c r="B32" s="39"/>
      <c r="C32" s="39"/>
      <c r="D32" s="39"/>
      <c r="E32" s="39"/>
      <c r="F32" s="39"/>
      <c r="G32" s="39"/>
      <c r="H32" s="556"/>
      <c r="I32" s="556"/>
      <c r="J32" s="556"/>
      <c r="K32" s="556"/>
      <c r="L32" s="556"/>
      <c r="M32" s="556"/>
      <c r="N32" s="556"/>
      <c r="O32" s="39"/>
      <c r="P32" s="39"/>
      <c r="Q32" s="39"/>
      <c r="R32" s="39"/>
      <c r="S32" s="39"/>
      <c r="T32" s="39"/>
      <c r="U32" s="39"/>
      <c r="V32" s="39"/>
      <c r="W32" s="39"/>
      <c r="X32" s="39"/>
      <c r="Y32" s="39"/>
      <c r="Z32" s="39"/>
      <c r="AA32" s="39"/>
      <c r="AB32" s="39"/>
      <c r="AC32" s="39"/>
      <c r="AD32" s="39"/>
      <c r="AE32" s="39"/>
      <c r="AF32" s="39"/>
      <c r="AG32" s="39"/>
      <c r="AH32" s="39"/>
      <c r="AI32" s="39"/>
      <c r="AJ32" s="39"/>
    </row>
    <row r="33" spans="1:36" ht="13.15" thickBot="1" x14ac:dyDescent="0.4">
      <c r="A33" s="23"/>
      <c r="B33" s="322" t="s">
        <v>481</v>
      </c>
      <c r="C33" s="323"/>
      <c r="D33" s="323"/>
      <c r="E33" s="324"/>
      <c r="F33" s="325"/>
      <c r="G33" s="326"/>
      <c r="H33" s="570" t="s">
        <v>482</v>
      </c>
      <c r="I33" s="488">
        <f>'Liquidités et placements'!G49+'Prêts pondérés en fonction du r'!G48+'Autres actifs'!I30</f>
        <v>0</v>
      </c>
      <c r="J33" s="556"/>
      <c r="K33" s="556"/>
      <c r="L33" s="556"/>
      <c r="M33" s="556"/>
      <c r="N33" s="556"/>
      <c r="O33" s="39"/>
      <c r="P33" s="39"/>
      <c r="Q33" s="39"/>
      <c r="R33" s="39"/>
      <c r="S33" s="39"/>
      <c r="T33" s="39"/>
      <c r="U33" s="39"/>
      <c r="V33" s="39"/>
      <c r="W33" s="39"/>
      <c r="X33" s="39"/>
      <c r="Y33" s="39"/>
      <c r="Z33" s="39"/>
      <c r="AA33" s="39"/>
      <c r="AB33" s="39"/>
      <c r="AC33" s="39"/>
      <c r="AD33" s="39"/>
      <c r="AE33" s="39"/>
      <c r="AF33" s="39"/>
      <c r="AG33" s="39"/>
      <c r="AH33" s="39"/>
      <c r="AI33" s="39"/>
      <c r="AJ33" s="39"/>
    </row>
    <row r="34" spans="1:36" x14ac:dyDescent="0.35">
      <c r="B34" s="39"/>
      <c r="C34" s="39"/>
      <c r="D34" s="39"/>
      <c r="E34" s="39"/>
      <c r="F34" s="39"/>
      <c r="G34" s="39"/>
      <c r="H34" s="39"/>
      <c r="I34" s="39"/>
      <c r="J34" s="39"/>
      <c r="K34" s="39"/>
      <c r="O34" s="39"/>
      <c r="P34" s="39"/>
      <c r="Q34" s="39"/>
      <c r="R34" s="39"/>
      <c r="S34" s="39"/>
      <c r="T34" s="39"/>
      <c r="U34" s="39"/>
      <c r="V34" s="39"/>
      <c r="W34" s="39"/>
      <c r="X34" s="39"/>
      <c r="Y34" s="39"/>
      <c r="Z34" s="39"/>
      <c r="AA34" s="39"/>
      <c r="AB34" s="39"/>
      <c r="AC34" s="39"/>
      <c r="AD34" s="39"/>
      <c r="AE34" s="39"/>
      <c r="AF34" s="39"/>
      <c r="AG34" s="39"/>
      <c r="AH34" s="39"/>
      <c r="AI34" s="39"/>
      <c r="AJ34" s="39"/>
    </row>
    <row r="35" spans="1:36" x14ac:dyDescent="0.35">
      <c r="D35" s="39"/>
      <c r="E35" s="39"/>
      <c r="F35" s="39"/>
      <c r="G35" s="39"/>
      <c r="H35" s="39"/>
      <c r="I35" s="39"/>
      <c r="J35" s="39"/>
      <c r="K35" s="39"/>
      <c r="O35" s="39"/>
      <c r="P35" s="39"/>
      <c r="Q35" s="39"/>
      <c r="R35" s="39"/>
      <c r="S35" s="39"/>
      <c r="T35" s="39"/>
      <c r="U35" s="39"/>
      <c r="V35" s="39"/>
      <c r="W35" s="39"/>
      <c r="X35" s="39"/>
      <c r="Y35" s="39"/>
      <c r="Z35" s="39"/>
      <c r="AA35" s="39"/>
      <c r="AB35" s="39"/>
      <c r="AC35" s="39"/>
      <c r="AD35" s="39"/>
      <c r="AE35" s="39"/>
      <c r="AF35" s="39"/>
      <c r="AG35" s="39"/>
      <c r="AH35" s="39"/>
      <c r="AI35" s="39"/>
      <c r="AJ35" s="39"/>
    </row>
    <row r="36" spans="1:36" x14ac:dyDescent="0.35">
      <c r="D36" s="39"/>
      <c r="E36" s="39"/>
      <c r="F36" s="39"/>
      <c r="G36" s="39"/>
      <c r="H36" s="39"/>
      <c r="I36" s="39"/>
      <c r="J36" s="39"/>
      <c r="K36" s="39"/>
      <c r="O36" s="39"/>
      <c r="P36" s="39"/>
      <c r="Q36" s="39"/>
      <c r="R36" s="39"/>
      <c r="S36" s="39"/>
      <c r="T36" s="39"/>
      <c r="U36" s="39"/>
      <c r="V36" s="39"/>
      <c r="W36" s="39"/>
      <c r="X36" s="39"/>
      <c r="Y36" s="39"/>
      <c r="Z36" s="39"/>
      <c r="AA36" s="39"/>
      <c r="AB36" s="39"/>
      <c r="AC36" s="39"/>
      <c r="AD36" s="39"/>
      <c r="AE36" s="39"/>
      <c r="AF36" s="39"/>
      <c r="AG36" s="39"/>
      <c r="AH36" s="39"/>
      <c r="AI36" s="39"/>
      <c r="AJ36" s="39"/>
    </row>
    <row r="37" spans="1:36" x14ac:dyDescent="0.35">
      <c r="D37" s="39"/>
      <c r="E37" s="39"/>
      <c r="F37" s="39"/>
      <c r="G37" s="39"/>
      <c r="H37" s="39"/>
      <c r="I37" s="39"/>
      <c r="J37" s="39"/>
      <c r="K37" s="39"/>
      <c r="O37" s="39"/>
      <c r="P37" s="39"/>
      <c r="Q37" s="39"/>
      <c r="R37" s="39"/>
      <c r="S37" s="39"/>
      <c r="T37" s="39"/>
      <c r="U37" s="39"/>
      <c r="V37" s="39"/>
      <c r="W37" s="39"/>
      <c r="X37" s="39"/>
      <c r="Y37" s="39"/>
      <c r="Z37" s="39"/>
      <c r="AA37" s="39"/>
      <c r="AB37" s="39"/>
      <c r="AC37" s="39"/>
      <c r="AD37" s="39"/>
      <c r="AE37" s="39"/>
      <c r="AF37" s="39"/>
      <c r="AG37" s="39"/>
      <c r="AH37" s="39"/>
      <c r="AI37" s="39"/>
      <c r="AJ37" s="39"/>
    </row>
    <row r="38" spans="1:36" x14ac:dyDescent="0.35">
      <c r="O38" s="39"/>
      <c r="P38" s="39"/>
      <c r="Q38" s="39"/>
      <c r="R38" s="39"/>
      <c r="S38" s="39"/>
      <c r="T38" s="39"/>
      <c r="U38" s="39"/>
      <c r="V38" s="39"/>
      <c r="W38" s="39"/>
      <c r="X38" s="39"/>
      <c r="Y38" s="39"/>
      <c r="Z38" s="39"/>
      <c r="AA38" s="39"/>
      <c r="AB38" s="39"/>
      <c r="AC38" s="39"/>
      <c r="AD38" s="39"/>
      <c r="AE38" s="39"/>
      <c r="AF38" s="39"/>
      <c r="AG38" s="39"/>
      <c r="AH38" s="39"/>
      <c r="AI38" s="39"/>
      <c r="AJ38" s="39"/>
    </row>
    <row r="39" spans="1:36" x14ac:dyDescent="0.35">
      <c r="O39" s="39"/>
      <c r="P39" s="39"/>
      <c r="Q39" s="39"/>
      <c r="R39" s="39"/>
      <c r="S39" s="39"/>
      <c r="T39" s="39"/>
      <c r="U39" s="39"/>
      <c r="V39" s="39"/>
      <c r="W39" s="39"/>
      <c r="X39" s="39"/>
      <c r="Y39" s="39"/>
      <c r="Z39" s="39"/>
      <c r="AA39" s="39"/>
      <c r="AB39" s="39"/>
      <c r="AC39" s="39"/>
      <c r="AD39" s="39"/>
      <c r="AE39" s="39"/>
      <c r="AF39" s="39"/>
      <c r="AG39" s="39"/>
      <c r="AH39" s="39"/>
      <c r="AI39" s="39"/>
      <c r="AJ39" s="39"/>
    </row>
    <row r="40" spans="1:36" x14ac:dyDescent="0.35">
      <c r="O40" s="39"/>
      <c r="P40" s="39"/>
      <c r="Q40" s="39"/>
      <c r="R40" s="39"/>
      <c r="S40" s="39"/>
      <c r="T40" s="39"/>
      <c r="U40" s="39"/>
      <c r="V40" s="39"/>
      <c r="W40" s="39"/>
      <c r="X40" s="39"/>
      <c r="Y40" s="39"/>
      <c r="Z40" s="39"/>
      <c r="AA40" s="39"/>
      <c r="AB40" s="39"/>
      <c r="AC40" s="39"/>
      <c r="AD40" s="39"/>
      <c r="AE40" s="39"/>
      <c r="AF40" s="39"/>
      <c r="AG40" s="39"/>
      <c r="AH40" s="39"/>
      <c r="AI40" s="39"/>
      <c r="AJ40" s="39"/>
    </row>
    <row r="41" spans="1:36" x14ac:dyDescent="0.35">
      <c r="O41" s="39"/>
      <c r="P41" s="39"/>
      <c r="Q41" s="39"/>
      <c r="R41" s="39"/>
      <c r="S41" s="39"/>
      <c r="T41" s="39"/>
      <c r="U41" s="39"/>
      <c r="V41" s="39"/>
      <c r="W41" s="39"/>
      <c r="X41" s="39"/>
      <c r="Y41" s="39"/>
      <c r="Z41" s="39"/>
      <c r="AA41" s="39"/>
      <c r="AB41" s="39"/>
      <c r="AC41" s="39"/>
      <c r="AD41" s="39"/>
      <c r="AE41" s="39"/>
      <c r="AF41" s="39"/>
      <c r="AG41" s="39"/>
      <c r="AH41" s="39"/>
      <c r="AI41" s="39"/>
      <c r="AJ41" s="39"/>
    </row>
    <row r="42" spans="1:36" x14ac:dyDescent="0.35">
      <c r="O42" s="39"/>
      <c r="P42" s="39"/>
      <c r="Q42" s="39"/>
      <c r="R42" s="39"/>
      <c r="S42" s="39"/>
      <c r="T42" s="39"/>
      <c r="U42" s="39"/>
      <c r="V42" s="39"/>
      <c r="W42" s="39"/>
      <c r="X42" s="39"/>
      <c r="Y42" s="39"/>
      <c r="Z42" s="39"/>
      <c r="AA42" s="39"/>
      <c r="AB42" s="39"/>
      <c r="AC42" s="39"/>
      <c r="AD42" s="39"/>
      <c r="AE42" s="39"/>
      <c r="AF42" s="39"/>
      <c r="AG42" s="39"/>
      <c r="AH42" s="39"/>
      <c r="AI42" s="39"/>
      <c r="AJ42" s="39"/>
    </row>
    <row r="43" spans="1:36" x14ac:dyDescent="0.35">
      <c r="O43" s="39"/>
      <c r="P43" s="39"/>
      <c r="Q43" s="39"/>
      <c r="R43" s="39"/>
      <c r="S43" s="39"/>
      <c r="T43" s="39"/>
      <c r="U43" s="39"/>
      <c r="V43" s="39"/>
      <c r="W43" s="39"/>
      <c r="X43" s="39"/>
      <c r="Y43" s="39"/>
      <c r="Z43" s="39"/>
      <c r="AA43" s="39"/>
      <c r="AB43" s="39"/>
      <c r="AC43" s="39"/>
      <c r="AD43" s="39"/>
      <c r="AE43" s="39"/>
      <c r="AF43" s="39"/>
      <c r="AG43" s="39"/>
      <c r="AH43" s="39"/>
      <c r="AI43" s="39"/>
      <c r="AJ43" s="39"/>
    </row>
    <row r="44" spans="1:36" x14ac:dyDescent="0.35">
      <c r="O44" s="39"/>
      <c r="P44" s="39"/>
      <c r="Q44" s="39"/>
      <c r="R44" s="39"/>
      <c r="S44" s="39"/>
      <c r="T44" s="39"/>
      <c r="U44" s="39"/>
      <c r="V44" s="39"/>
      <c r="W44" s="39"/>
      <c r="X44" s="39"/>
      <c r="Y44" s="39"/>
      <c r="Z44" s="39"/>
      <c r="AA44" s="39"/>
      <c r="AB44" s="39"/>
      <c r="AC44" s="39"/>
      <c r="AD44" s="39"/>
      <c r="AE44" s="39"/>
      <c r="AF44" s="39"/>
      <c r="AG44" s="39"/>
      <c r="AH44" s="39"/>
      <c r="AI44" s="39"/>
      <c r="AJ44" s="39"/>
    </row>
    <row r="45" spans="1:36" x14ac:dyDescent="0.35">
      <c r="O45" s="39"/>
      <c r="P45" s="39"/>
      <c r="Q45" s="39"/>
      <c r="R45" s="39"/>
      <c r="S45" s="39"/>
      <c r="T45" s="39"/>
      <c r="U45" s="39"/>
      <c r="V45" s="39"/>
      <c r="W45" s="39"/>
      <c r="X45" s="39"/>
      <c r="Y45" s="39"/>
      <c r="Z45" s="39"/>
      <c r="AA45" s="39"/>
      <c r="AB45" s="39"/>
      <c r="AC45" s="39"/>
      <c r="AD45" s="39"/>
      <c r="AE45" s="39"/>
      <c r="AF45" s="39"/>
      <c r="AG45" s="39"/>
      <c r="AH45" s="39"/>
      <c r="AI45" s="39"/>
      <c r="AJ45" s="39"/>
    </row>
    <row r="46" spans="1:36" x14ac:dyDescent="0.35">
      <c r="O46" s="39"/>
      <c r="P46" s="39"/>
      <c r="Q46" s="39"/>
      <c r="R46" s="39"/>
      <c r="S46" s="39"/>
      <c r="T46" s="39"/>
      <c r="U46" s="39"/>
      <c r="V46" s="39"/>
      <c r="W46" s="39"/>
      <c r="X46" s="39"/>
      <c r="Y46" s="39"/>
      <c r="Z46" s="39"/>
      <c r="AA46" s="39"/>
      <c r="AB46" s="39"/>
      <c r="AC46" s="39"/>
      <c r="AD46" s="39"/>
      <c r="AE46" s="39"/>
      <c r="AF46" s="39"/>
      <c r="AG46" s="39"/>
      <c r="AH46" s="39"/>
      <c r="AI46" s="39"/>
      <c r="AJ46" s="39"/>
    </row>
    <row r="47" spans="1:36" x14ac:dyDescent="0.35">
      <c r="O47" s="39"/>
      <c r="P47" s="39"/>
      <c r="Q47" s="39"/>
      <c r="R47" s="39"/>
      <c r="S47" s="39"/>
      <c r="T47" s="39"/>
      <c r="U47" s="39"/>
      <c r="V47" s="39"/>
      <c r="W47" s="39"/>
      <c r="X47" s="39"/>
      <c r="Y47" s="39"/>
      <c r="Z47" s="39"/>
      <c r="AA47" s="39"/>
      <c r="AB47" s="39"/>
      <c r="AC47" s="39"/>
      <c r="AD47" s="39"/>
      <c r="AE47" s="39"/>
      <c r="AF47" s="39"/>
      <c r="AG47" s="39"/>
      <c r="AH47" s="39"/>
      <c r="AI47" s="39"/>
      <c r="AJ47" s="39"/>
    </row>
    <row r="48" spans="1:36" x14ac:dyDescent="0.35">
      <c r="O48" s="39"/>
      <c r="P48" s="39"/>
      <c r="Q48" s="39"/>
      <c r="R48" s="39"/>
      <c r="S48" s="39"/>
      <c r="T48" s="39"/>
      <c r="U48" s="39"/>
      <c r="V48" s="39"/>
      <c r="W48" s="39"/>
      <c r="X48" s="39"/>
      <c r="Y48" s="39"/>
      <c r="Z48" s="39"/>
      <c r="AA48" s="39"/>
      <c r="AB48" s="39"/>
      <c r="AC48" s="39"/>
      <c r="AD48" s="39"/>
      <c r="AE48" s="39"/>
      <c r="AF48" s="39"/>
      <c r="AG48" s="39"/>
      <c r="AH48" s="39"/>
      <c r="AI48" s="39"/>
      <c r="AJ48" s="39"/>
    </row>
    <row r="49" spans="15:36" x14ac:dyDescent="0.35">
      <c r="O49" s="39"/>
      <c r="P49" s="39"/>
      <c r="Q49" s="39"/>
      <c r="R49" s="39"/>
      <c r="S49" s="39"/>
      <c r="T49" s="39"/>
      <c r="U49" s="39"/>
      <c r="V49" s="39"/>
      <c r="W49" s="39"/>
      <c r="X49" s="39"/>
      <c r="Y49" s="39"/>
      <c r="Z49" s="39"/>
      <c r="AA49" s="39"/>
      <c r="AB49" s="39"/>
      <c r="AC49" s="39"/>
      <c r="AD49" s="39"/>
      <c r="AE49" s="39"/>
      <c r="AF49" s="39"/>
      <c r="AG49" s="39"/>
      <c r="AH49" s="39"/>
      <c r="AI49" s="39"/>
      <c r="AJ49" s="39"/>
    </row>
    <row r="50" spans="15:36" x14ac:dyDescent="0.35">
      <c r="O50" s="39"/>
      <c r="P50" s="39"/>
      <c r="Q50" s="39"/>
      <c r="R50" s="39"/>
      <c r="S50" s="39"/>
      <c r="T50" s="39"/>
      <c r="U50" s="39"/>
      <c r="V50" s="39"/>
      <c r="W50" s="39"/>
      <c r="X50" s="39"/>
      <c r="Y50" s="39"/>
      <c r="Z50" s="39"/>
      <c r="AA50" s="39"/>
      <c r="AB50" s="39"/>
      <c r="AC50" s="39"/>
      <c r="AD50" s="39"/>
      <c r="AE50" s="39"/>
      <c r="AF50" s="39"/>
      <c r="AG50" s="39"/>
      <c r="AH50" s="39"/>
      <c r="AI50" s="39"/>
      <c r="AJ50" s="39"/>
    </row>
    <row r="51" spans="15:36" x14ac:dyDescent="0.35">
      <c r="O51" s="39"/>
      <c r="P51" s="39"/>
      <c r="Q51" s="39"/>
      <c r="R51" s="39"/>
      <c r="S51" s="39"/>
      <c r="T51" s="39"/>
      <c r="U51" s="39"/>
      <c r="V51" s="39"/>
      <c r="W51" s="39"/>
      <c r="X51" s="39"/>
      <c r="Y51" s="39"/>
      <c r="Z51" s="39"/>
      <c r="AA51" s="39"/>
      <c r="AB51" s="39"/>
      <c r="AC51" s="39"/>
      <c r="AD51" s="39"/>
      <c r="AE51" s="39"/>
      <c r="AF51" s="39"/>
      <c r="AG51" s="39"/>
      <c r="AH51" s="39"/>
      <c r="AI51" s="39"/>
      <c r="AJ51" s="39"/>
    </row>
    <row r="52" spans="15:36" x14ac:dyDescent="0.35">
      <c r="O52" s="39"/>
      <c r="P52" s="39"/>
      <c r="Q52" s="39"/>
      <c r="R52" s="39"/>
      <c r="S52" s="39"/>
      <c r="T52" s="39"/>
      <c r="U52" s="39"/>
      <c r="V52" s="39"/>
      <c r="W52" s="39"/>
      <c r="X52" s="39"/>
      <c r="Y52" s="39"/>
      <c r="Z52" s="39"/>
      <c r="AA52" s="39"/>
      <c r="AB52" s="39"/>
      <c r="AC52" s="39"/>
      <c r="AD52" s="39"/>
      <c r="AE52" s="39"/>
      <c r="AF52" s="39"/>
      <c r="AG52" s="39"/>
      <c r="AH52" s="39"/>
      <c r="AI52" s="39"/>
      <c r="AJ52" s="39"/>
    </row>
    <row r="53" spans="15:36" x14ac:dyDescent="0.35">
      <c r="O53" s="39"/>
      <c r="P53" s="39"/>
      <c r="Q53" s="39"/>
      <c r="R53" s="39"/>
      <c r="S53" s="39"/>
      <c r="T53" s="39"/>
      <c r="U53" s="39"/>
      <c r="V53" s="39"/>
      <c r="W53" s="39"/>
      <c r="X53" s="39"/>
      <c r="Y53" s="39"/>
      <c r="Z53" s="39"/>
      <c r="AA53" s="39"/>
      <c r="AB53" s="39"/>
      <c r="AC53" s="39"/>
      <c r="AD53" s="39"/>
      <c r="AE53" s="39"/>
      <c r="AF53" s="39"/>
      <c r="AG53" s="39"/>
      <c r="AH53" s="39"/>
      <c r="AI53" s="39"/>
      <c r="AJ53" s="39"/>
    </row>
    <row r="54" spans="15:36" x14ac:dyDescent="0.35">
      <c r="O54" s="39"/>
      <c r="P54" s="39"/>
      <c r="Q54" s="39"/>
      <c r="R54" s="39"/>
      <c r="S54" s="39"/>
      <c r="T54" s="39"/>
      <c r="U54" s="39"/>
      <c r="V54" s="39"/>
      <c r="W54" s="39"/>
      <c r="X54" s="39"/>
      <c r="Y54" s="39"/>
      <c r="Z54" s="39"/>
      <c r="AA54" s="39"/>
      <c r="AB54" s="39"/>
      <c r="AC54" s="39"/>
      <c r="AD54" s="39"/>
      <c r="AE54" s="39"/>
      <c r="AF54" s="39"/>
      <c r="AG54" s="39"/>
      <c r="AH54" s="39"/>
      <c r="AI54" s="39"/>
      <c r="AJ54" s="39"/>
    </row>
    <row r="55" spans="15:36" x14ac:dyDescent="0.35">
      <c r="O55" s="39"/>
      <c r="P55" s="39"/>
      <c r="Q55" s="39"/>
      <c r="R55" s="39"/>
      <c r="S55" s="39"/>
      <c r="T55" s="39"/>
      <c r="U55" s="39"/>
      <c r="V55" s="39"/>
      <c r="W55" s="39"/>
      <c r="X55" s="39"/>
      <c r="Y55" s="39"/>
      <c r="Z55" s="39"/>
      <c r="AA55" s="39"/>
      <c r="AB55" s="39"/>
      <c r="AC55" s="39"/>
      <c r="AD55" s="39"/>
      <c r="AE55" s="39"/>
      <c r="AF55" s="39"/>
      <c r="AG55" s="39"/>
      <c r="AH55" s="39"/>
      <c r="AI55" s="39"/>
      <c r="AJ55" s="39"/>
    </row>
    <row r="56" spans="15:36" x14ac:dyDescent="0.35">
      <c r="O56" s="39"/>
      <c r="P56" s="39"/>
      <c r="Q56" s="39"/>
      <c r="R56" s="39"/>
      <c r="S56" s="39"/>
      <c r="T56" s="39"/>
      <c r="U56" s="39"/>
      <c r="V56" s="39"/>
      <c r="W56" s="39"/>
      <c r="X56" s="39"/>
      <c r="Y56" s="39"/>
      <c r="Z56" s="39"/>
      <c r="AA56" s="39"/>
      <c r="AB56" s="39"/>
      <c r="AC56" s="39"/>
      <c r="AD56" s="39"/>
      <c r="AE56" s="39"/>
      <c r="AF56" s="39"/>
      <c r="AG56" s="39"/>
      <c r="AH56" s="39"/>
      <c r="AI56" s="39"/>
      <c r="AJ56" s="39"/>
    </row>
    <row r="57" spans="15:36" x14ac:dyDescent="0.35">
      <c r="O57" s="39"/>
      <c r="P57" s="39"/>
      <c r="Q57" s="39"/>
      <c r="R57" s="39"/>
      <c r="S57" s="39"/>
      <c r="T57" s="39"/>
      <c r="U57" s="39"/>
      <c r="V57" s="39"/>
      <c r="W57" s="39"/>
      <c r="X57" s="39"/>
      <c r="Y57" s="39"/>
      <c r="Z57" s="39"/>
      <c r="AA57" s="39"/>
      <c r="AB57" s="39"/>
      <c r="AC57" s="39"/>
      <c r="AD57" s="39"/>
      <c r="AE57" s="39"/>
      <c r="AF57" s="39"/>
      <c r="AG57" s="39"/>
      <c r="AH57" s="39"/>
      <c r="AI57" s="39"/>
      <c r="AJ57" s="39"/>
    </row>
    <row r="58" spans="15:36" x14ac:dyDescent="0.35">
      <c r="O58" s="39"/>
      <c r="P58" s="39"/>
      <c r="Q58" s="39"/>
      <c r="R58" s="39"/>
      <c r="S58" s="39"/>
      <c r="T58" s="39"/>
      <c r="U58" s="39"/>
      <c r="V58" s="39"/>
      <c r="W58" s="39"/>
      <c r="X58" s="39"/>
      <c r="Y58" s="39"/>
      <c r="Z58" s="39"/>
      <c r="AA58" s="39"/>
      <c r="AB58" s="39"/>
      <c r="AC58" s="39"/>
      <c r="AD58" s="39"/>
      <c r="AE58" s="39"/>
      <c r="AF58" s="39"/>
      <c r="AG58" s="39"/>
      <c r="AH58" s="39"/>
      <c r="AI58" s="39"/>
      <c r="AJ58" s="39"/>
    </row>
    <row r="59" spans="15:36" x14ac:dyDescent="0.35">
      <c r="O59" s="39"/>
      <c r="P59" s="39"/>
      <c r="Q59" s="39"/>
      <c r="R59" s="39"/>
      <c r="S59" s="39"/>
      <c r="T59" s="39"/>
      <c r="U59" s="39"/>
      <c r="V59" s="39"/>
      <c r="W59" s="39"/>
      <c r="X59" s="39"/>
      <c r="Y59" s="39"/>
      <c r="Z59" s="39"/>
      <c r="AA59" s="39"/>
      <c r="AB59" s="39"/>
      <c r="AC59" s="39"/>
      <c r="AD59" s="39"/>
      <c r="AE59" s="39"/>
      <c r="AF59" s="39"/>
      <c r="AG59" s="39"/>
      <c r="AH59" s="39"/>
      <c r="AI59" s="39"/>
      <c r="AJ59" s="39"/>
    </row>
    <row r="60" spans="15:36" x14ac:dyDescent="0.35">
      <c r="O60" s="39"/>
      <c r="P60" s="39"/>
      <c r="Q60" s="39"/>
      <c r="R60" s="39"/>
      <c r="S60" s="39"/>
      <c r="T60" s="39"/>
      <c r="U60" s="39"/>
      <c r="V60" s="39"/>
      <c r="W60" s="39"/>
      <c r="X60" s="39"/>
      <c r="Y60" s="39"/>
      <c r="Z60" s="39"/>
      <c r="AA60" s="39"/>
      <c r="AB60" s="39"/>
      <c r="AC60" s="39"/>
      <c r="AD60" s="39"/>
      <c r="AE60" s="39"/>
      <c r="AF60" s="39"/>
      <c r="AG60" s="39"/>
      <c r="AH60" s="39"/>
      <c r="AI60" s="39"/>
      <c r="AJ60" s="39"/>
    </row>
    <row r="61" spans="15:36" x14ac:dyDescent="0.35">
      <c r="O61" s="39"/>
      <c r="P61" s="39"/>
      <c r="Q61" s="39"/>
      <c r="R61" s="39"/>
      <c r="S61" s="39"/>
      <c r="T61" s="39"/>
      <c r="U61" s="39"/>
      <c r="V61" s="39"/>
      <c r="W61" s="39"/>
      <c r="X61" s="39"/>
      <c r="Y61" s="39"/>
      <c r="Z61" s="39"/>
      <c r="AA61" s="39"/>
      <c r="AB61" s="39"/>
      <c r="AC61" s="39"/>
      <c r="AD61" s="39"/>
      <c r="AE61" s="39"/>
      <c r="AF61" s="39"/>
      <c r="AG61" s="39"/>
      <c r="AH61" s="39"/>
      <c r="AI61" s="39"/>
      <c r="AJ61" s="39"/>
    </row>
    <row r="62" spans="15:36" x14ac:dyDescent="0.35">
      <c r="O62" s="39"/>
      <c r="P62" s="39"/>
      <c r="Q62" s="39"/>
      <c r="R62" s="39"/>
      <c r="S62" s="39"/>
      <c r="T62" s="39"/>
      <c r="U62" s="39"/>
      <c r="V62" s="39"/>
      <c r="W62" s="39"/>
      <c r="X62" s="39"/>
      <c r="Y62" s="39"/>
      <c r="Z62" s="39"/>
      <c r="AA62" s="39"/>
      <c r="AB62" s="39"/>
      <c r="AC62" s="39"/>
      <c r="AD62" s="39"/>
      <c r="AE62" s="39"/>
      <c r="AF62" s="39"/>
      <c r="AG62" s="39"/>
      <c r="AH62" s="39"/>
      <c r="AI62" s="39"/>
      <c r="AJ62" s="39"/>
    </row>
    <row r="63" spans="15:36" x14ac:dyDescent="0.35">
      <c r="O63" s="39"/>
      <c r="P63" s="39"/>
      <c r="Q63" s="39"/>
      <c r="R63" s="39"/>
      <c r="S63" s="39"/>
      <c r="T63" s="39"/>
      <c r="U63" s="39"/>
      <c r="V63" s="39"/>
      <c r="W63" s="39"/>
      <c r="X63" s="39"/>
      <c r="Y63" s="39"/>
      <c r="Z63" s="39"/>
      <c r="AA63" s="39"/>
      <c r="AB63" s="39"/>
      <c r="AC63" s="39"/>
      <c r="AD63" s="39"/>
      <c r="AE63" s="39"/>
      <c r="AF63" s="39"/>
      <c r="AG63" s="39"/>
      <c r="AH63" s="39"/>
      <c r="AI63" s="39"/>
      <c r="AJ63" s="39"/>
    </row>
    <row r="64" spans="15:36" x14ac:dyDescent="0.35">
      <c r="O64" s="39"/>
      <c r="P64" s="39"/>
      <c r="Q64" s="39"/>
      <c r="R64" s="39"/>
      <c r="S64" s="39"/>
      <c r="T64" s="39"/>
      <c r="U64" s="39"/>
      <c r="V64" s="39"/>
      <c r="W64" s="39"/>
      <c r="X64" s="39"/>
      <c r="Y64" s="39"/>
      <c r="Z64" s="39"/>
      <c r="AA64" s="39"/>
      <c r="AB64" s="39"/>
      <c r="AC64" s="39"/>
      <c r="AD64" s="39"/>
      <c r="AE64" s="39"/>
      <c r="AF64" s="39"/>
      <c r="AG64" s="39"/>
      <c r="AH64" s="39"/>
      <c r="AI64" s="39"/>
      <c r="AJ64" s="39"/>
    </row>
    <row r="65" spans="15:36" x14ac:dyDescent="0.35">
      <c r="O65" s="39"/>
      <c r="P65" s="39"/>
      <c r="Q65" s="39"/>
      <c r="R65" s="39"/>
      <c r="S65" s="39"/>
      <c r="T65" s="39"/>
      <c r="U65" s="39"/>
      <c r="V65" s="39"/>
      <c r="W65" s="39"/>
      <c r="X65" s="39"/>
      <c r="Y65" s="39"/>
      <c r="Z65" s="39"/>
      <c r="AA65" s="39"/>
      <c r="AB65" s="39"/>
      <c r="AC65" s="39"/>
      <c r="AD65" s="39"/>
      <c r="AE65" s="39"/>
      <c r="AF65" s="39"/>
      <c r="AG65" s="39"/>
      <c r="AH65" s="39"/>
      <c r="AI65" s="39"/>
      <c r="AJ65" s="39"/>
    </row>
    <row r="66" spans="15:36" x14ac:dyDescent="0.35">
      <c r="O66" s="39"/>
      <c r="P66" s="39"/>
      <c r="Q66" s="39"/>
      <c r="R66" s="39"/>
      <c r="S66" s="39"/>
      <c r="T66" s="39"/>
      <c r="U66" s="39"/>
      <c r="V66" s="39"/>
      <c r="W66" s="39"/>
      <c r="X66" s="39"/>
      <c r="Y66" s="39"/>
      <c r="Z66" s="39"/>
      <c r="AA66" s="39"/>
      <c r="AB66" s="39"/>
      <c r="AC66" s="39"/>
      <c r="AD66" s="39"/>
      <c r="AE66" s="39"/>
      <c r="AF66" s="39"/>
      <c r="AG66" s="39"/>
      <c r="AH66" s="39"/>
      <c r="AI66" s="39"/>
      <c r="AJ66" s="39"/>
    </row>
    <row r="67" spans="15:36" x14ac:dyDescent="0.35">
      <c r="O67" s="39"/>
      <c r="P67" s="39"/>
      <c r="Q67" s="39"/>
      <c r="R67" s="39"/>
      <c r="S67" s="39"/>
      <c r="T67" s="39"/>
      <c r="U67" s="39"/>
      <c r="V67" s="39"/>
      <c r="W67" s="39"/>
      <c r="X67" s="39"/>
      <c r="Y67" s="39"/>
      <c r="Z67" s="39"/>
      <c r="AA67" s="39"/>
      <c r="AB67" s="39"/>
      <c r="AC67" s="39"/>
      <c r="AD67" s="39"/>
      <c r="AE67" s="39"/>
      <c r="AF67" s="39"/>
      <c r="AG67" s="39"/>
      <c r="AH67" s="39"/>
      <c r="AI67" s="39"/>
      <c r="AJ67" s="39"/>
    </row>
    <row r="68" spans="15:36" x14ac:dyDescent="0.35">
      <c r="O68" s="39"/>
      <c r="P68" s="39"/>
      <c r="Q68" s="39"/>
      <c r="R68" s="39"/>
      <c r="S68" s="39"/>
      <c r="T68" s="39"/>
      <c r="U68" s="39"/>
      <c r="V68" s="39"/>
      <c r="W68" s="39"/>
      <c r="X68" s="39"/>
      <c r="Y68" s="39"/>
      <c r="Z68" s="39"/>
      <c r="AA68" s="39"/>
      <c r="AB68" s="39"/>
      <c r="AC68" s="39"/>
      <c r="AD68" s="39"/>
      <c r="AE68" s="39"/>
      <c r="AF68" s="39"/>
      <c r="AG68" s="39"/>
      <c r="AH68" s="39"/>
      <c r="AI68" s="39"/>
      <c r="AJ68" s="39"/>
    </row>
    <row r="69" spans="15:36" x14ac:dyDescent="0.35">
      <c r="O69" s="39"/>
      <c r="P69" s="39"/>
      <c r="Q69" s="39"/>
      <c r="R69" s="39"/>
      <c r="S69" s="39"/>
      <c r="T69" s="39"/>
      <c r="U69" s="39"/>
      <c r="V69" s="39"/>
      <c r="W69" s="39"/>
      <c r="X69" s="39"/>
      <c r="Y69" s="39"/>
      <c r="Z69" s="39"/>
      <c r="AA69" s="39"/>
      <c r="AB69" s="39"/>
      <c r="AC69" s="39"/>
      <c r="AD69" s="39"/>
      <c r="AE69" s="39"/>
      <c r="AF69" s="39"/>
      <c r="AG69" s="39"/>
      <c r="AH69" s="39"/>
      <c r="AI69" s="39"/>
      <c r="AJ69" s="39"/>
    </row>
    <row r="70" spans="15:36" x14ac:dyDescent="0.35">
      <c r="O70" s="39"/>
      <c r="P70" s="39"/>
      <c r="Q70" s="39"/>
      <c r="R70" s="39"/>
      <c r="S70" s="39"/>
      <c r="T70" s="39"/>
      <c r="U70" s="39"/>
      <c r="V70" s="39"/>
      <c r="W70" s="39"/>
      <c r="X70" s="39"/>
      <c r="Y70" s="39"/>
      <c r="Z70" s="39"/>
      <c r="AA70" s="39"/>
      <c r="AB70" s="39"/>
      <c r="AC70" s="39"/>
      <c r="AD70" s="39"/>
      <c r="AE70" s="39"/>
      <c r="AF70" s="39"/>
      <c r="AG70" s="39"/>
      <c r="AH70" s="39"/>
      <c r="AI70" s="39"/>
      <c r="AJ70" s="39"/>
    </row>
    <row r="71" spans="15:36" x14ac:dyDescent="0.35">
      <c r="O71" s="39"/>
      <c r="P71" s="39"/>
      <c r="Q71" s="39"/>
      <c r="R71" s="39"/>
      <c r="S71" s="39"/>
      <c r="T71" s="39"/>
      <c r="U71" s="39"/>
      <c r="V71" s="39"/>
      <c r="W71" s="39"/>
      <c r="X71" s="39"/>
      <c r="Y71" s="39"/>
      <c r="Z71" s="39"/>
      <c r="AA71" s="39"/>
      <c r="AB71" s="39"/>
      <c r="AC71" s="39"/>
      <c r="AD71" s="39"/>
      <c r="AE71" s="39"/>
      <c r="AF71" s="39"/>
      <c r="AG71" s="39"/>
      <c r="AH71" s="39"/>
      <c r="AI71" s="39"/>
      <c r="AJ71" s="39"/>
    </row>
    <row r="72" spans="15:36" x14ac:dyDescent="0.35">
      <c r="O72" s="39"/>
      <c r="P72" s="39"/>
      <c r="Q72" s="39"/>
      <c r="R72" s="39"/>
      <c r="S72" s="39"/>
      <c r="T72" s="39"/>
      <c r="U72" s="39"/>
      <c r="V72" s="39"/>
      <c r="W72" s="39"/>
      <c r="X72" s="39"/>
      <c r="Y72" s="39"/>
      <c r="Z72" s="39"/>
      <c r="AA72" s="39"/>
      <c r="AB72" s="39"/>
      <c r="AC72" s="39"/>
      <c r="AD72" s="39"/>
      <c r="AE72" s="39"/>
      <c r="AF72" s="39"/>
      <c r="AG72" s="39"/>
      <c r="AH72" s="39"/>
      <c r="AI72" s="39"/>
      <c r="AJ72" s="39"/>
    </row>
    <row r="73" spans="15:36" x14ac:dyDescent="0.35">
      <c r="O73" s="39"/>
      <c r="P73" s="39"/>
      <c r="Q73" s="39"/>
      <c r="R73" s="39"/>
      <c r="S73" s="39"/>
      <c r="T73" s="39"/>
      <c r="U73" s="39"/>
      <c r="V73" s="39"/>
      <c r="W73" s="39"/>
      <c r="X73" s="39"/>
      <c r="Y73" s="39"/>
      <c r="Z73" s="39"/>
      <c r="AA73" s="39"/>
      <c r="AB73" s="39"/>
      <c r="AC73" s="39"/>
      <c r="AD73" s="39"/>
      <c r="AE73" s="39"/>
      <c r="AF73" s="39"/>
      <c r="AG73" s="39"/>
      <c r="AH73" s="39"/>
      <c r="AI73" s="39"/>
      <c r="AJ73" s="39"/>
    </row>
  </sheetData>
  <sheetProtection algorithmName="SHA-512" hashValue="gYHy7Wm6xyWCBdckW90p2GHwov5WZVnX1MiOrU8UT7lQS9D83O2mLidctsN5ZvX+iH36X8j/cf7BhXNXUHRWmw==" saltValue="2fzzyW1PnYX3UW2tIGTKUQ==" spinCount="100000" sheet="1" objects="1" scenarios="1"/>
  <customSheetViews>
    <customSheetView guid="{088DDB48-C6D0-4AA2-839D-A6E320432152}" fitToPage="1">
      <selection activeCell="B9" sqref="B9"/>
      <pageMargins left="0" right="0" top="0" bottom="0" header="0" footer="0"/>
      <pageSetup scale="59" orientation="portrait" copies="3" r:id="rId1"/>
      <headerFooter alignWithMargins="0"/>
    </customSheetView>
    <customSheetView guid="{E40DDCA7-C2B9-49E0-9BFC-8C5232B8DE4F}" fitToPage="1">
      <selection activeCell="B9" sqref="B9"/>
      <pageMargins left="0" right="0" top="0" bottom="0" header="0" footer="0"/>
      <pageSetup scale="59" orientation="portrait" copies="3" r:id="rId2"/>
      <headerFooter alignWithMargins="0"/>
    </customSheetView>
  </customSheetViews>
  <mergeCells count="2">
    <mergeCell ref="B4:G4"/>
    <mergeCell ref="O1:S1"/>
  </mergeCells>
  <phoneticPr fontId="4" type="noConversion"/>
  <pageMargins left="0.35433070866141703" right="0.35433070866141703" top="0.98425196850393704" bottom="0.98425196850393704" header="0.511811023622047" footer="0.511811023622047"/>
  <pageSetup scale="69" orientation="landscape" copies="3" r:id="rId3"/>
  <headerFooter alignWithMargins="0"/>
  <ignoredErrors>
    <ignoredError sqref="Q5 R12 Q14 R21" formula="1"/>
  </ignoredError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pageSetUpPr fitToPage="1"/>
  </sheetPr>
  <dimension ref="A1:Y32"/>
  <sheetViews>
    <sheetView showGridLines="0" workbookViewId="0"/>
  </sheetViews>
  <sheetFormatPr defaultColWidth="9" defaultRowHeight="12.75" x14ac:dyDescent="0.35"/>
  <cols>
    <col min="1" max="1" width="58" customWidth="1"/>
    <col min="2" max="2" width="5.73046875" customWidth="1"/>
    <col min="3" max="3" width="21.3984375" customWidth="1"/>
    <col min="4" max="4" width="5.73046875" customWidth="1"/>
    <col min="5" max="5" width="22.19921875" customWidth="1"/>
    <col min="6" max="6" width="14.73046875" customWidth="1"/>
    <col min="7" max="7" width="14.86328125" customWidth="1"/>
    <col min="8" max="8" width="22.73046875" customWidth="1"/>
    <col min="9" max="9" width="5.3984375" customWidth="1"/>
    <col min="14" max="14" width="30.73046875" customWidth="1"/>
    <col min="15" max="15" width="31.86328125" customWidth="1"/>
    <col min="16" max="16" width="12.265625" customWidth="1"/>
  </cols>
  <sheetData>
    <row r="1" spans="1:25" ht="14.25" thickBot="1" x14ac:dyDescent="0.45">
      <c r="A1" s="698" t="s">
        <v>28</v>
      </c>
    </row>
    <row r="2" spans="1:25" ht="13.15" thickBot="1" x14ac:dyDescent="0.4">
      <c r="N2" s="762" t="s">
        <v>732</v>
      </c>
      <c r="O2" s="714"/>
      <c r="P2" s="715"/>
    </row>
    <row r="3" spans="1:25" ht="51" thickBot="1" x14ac:dyDescent="0.4">
      <c r="A3" s="352" t="s">
        <v>483</v>
      </c>
      <c r="B3" s="353"/>
      <c r="C3" s="354" t="s">
        <v>484</v>
      </c>
      <c r="D3" s="353"/>
      <c r="E3" s="354" t="s">
        <v>485</v>
      </c>
      <c r="F3" s="354" t="s">
        <v>486</v>
      </c>
      <c r="G3" s="355" t="s">
        <v>487</v>
      </c>
      <c r="H3" s="356" t="s">
        <v>64</v>
      </c>
      <c r="I3" s="357"/>
      <c r="J3" s="48" t="s">
        <v>60</v>
      </c>
      <c r="K3" s="48"/>
      <c r="L3" s="39"/>
      <c r="M3" s="39"/>
      <c r="N3" s="655"/>
      <c r="O3" s="668"/>
      <c r="P3" s="673" t="s">
        <v>488</v>
      </c>
      <c r="Q3" s="39"/>
      <c r="R3" s="39"/>
      <c r="S3" s="39"/>
      <c r="T3" s="39"/>
      <c r="U3" s="39"/>
      <c r="V3" s="39"/>
      <c r="W3" s="39"/>
      <c r="X3" s="39"/>
      <c r="Y3" s="39"/>
    </row>
    <row r="4" spans="1:25" x14ac:dyDescent="0.35">
      <c r="A4" s="348" t="s">
        <v>489</v>
      </c>
      <c r="B4" s="347" t="s">
        <v>490</v>
      </c>
      <c r="C4" s="571"/>
      <c r="D4" s="572" t="s">
        <v>491</v>
      </c>
      <c r="E4" s="571"/>
      <c r="F4" s="573">
        <f>G4*E4</f>
        <v>0</v>
      </c>
      <c r="G4" s="543">
        <v>1</v>
      </c>
      <c r="H4" s="556" t="s">
        <v>492</v>
      </c>
      <c r="J4" s="39"/>
      <c r="K4" s="39"/>
      <c r="L4" s="39"/>
      <c r="M4" s="39"/>
      <c r="N4" s="655"/>
      <c r="O4" s="668"/>
      <c r="P4" s="677">
        <f>F4</f>
        <v>0</v>
      </c>
      <c r="Q4" s="39"/>
      <c r="R4" s="39"/>
      <c r="S4" s="39"/>
      <c r="T4" s="39"/>
      <c r="U4" s="39"/>
      <c r="V4" s="39"/>
      <c r="W4" s="39"/>
      <c r="X4" s="39"/>
      <c r="Y4" s="39"/>
    </row>
    <row r="5" spans="1:25" x14ac:dyDescent="0.35">
      <c r="A5" s="348" t="s">
        <v>493</v>
      </c>
      <c r="B5" s="347" t="s">
        <v>494</v>
      </c>
      <c r="C5" s="490"/>
      <c r="D5" s="572" t="s">
        <v>495</v>
      </c>
      <c r="E5" s="490"/>
      <c r="F5" s="573">
        <f t="shared" ref="F5:F9" si="0">G5*E5</f>
        <v>0</v>
      </c>
      <c r="G5" s="543">
        <v>1</v>
      </c>
      <c r="H5" s="556" t="s">
        <v>496</v>
      </c>
      <c r="J5" s="39"/>
      <c r="K5" s="39"/>
      <c r="L5" s="39"/>
      <c r="M5" s="39"/>
      <c r="N5" s="655"/>
      <c r="O5" s="668"/>
      <c r="P5" s="677">
        <f t="shared" ref="P5:P9" si="1">F5</f>
        <v>0</v>
      </c>
      <c r="Q5" s="39"/>
      <c r="R5" s="39"/>
      <c r="S5" s="39"/>
      <c r="T5" s="39"/>
      <c r="U5" s="39"/>
      <c r="V5" s="39"/>
      <c r="W5" s="39"/>
      <c r="X5" s="39"/>
      <c r="Y5" s="39"/>
    </row>
    <row r="6" spans="1:25" ht="20.65" x14ac:dyDescent="0.35">
      <c r="A6" s="349" t="s">
        <v>497</v>
      </c>
      <c r="B6" s="347" t="s">
        <v>498</v>
      </c>
      <c r="C6" s="490"/>
      <c r="D6" s="572" t="s">
        <v>499</v>
      </c>
      <c r="E6" s="490"/>
      <c r="F6" s="573">
        <f t="shared" si="0"/>
        <v>0</v>
      </c>
      <c r="G6" s="543">
        <v>0.5</v>
      </c>
      <c r="H6" s="556" t="s">
        <v>500</v>
      </c>
      <c r="J6" s="39"/>
      <c r="K6" s="39"/>
      <c r="L6" s="39"/>
      <c r="M6" s="39"/>
      <c r="N6" s="655"/>
      <c r="O6" s="668"/>
      <c r="P6" s="677">
        <f t="shared" si="1"/>
        <v>0</v>
      </c>
      <c r="Q6" s="39"/>
      <c r="R6" s="39"/>
      <c r="S6" s="39"/>
      <c r="T6" s="39"/>
      <c r="U6" s="39"/>
      <c r="V6" s="39"/>
      <c r="W6" s="39"/>
      <c r="X6" s="39"/>
      <c r="Y6" s="39"/>
    </row>
    <row r="7" spans="1:25" x14ac:dyDescent="0.35">
      <c r="A7" s="348" t="s">
        <v>501</v>
      </c>
      <c r="B7" s="347" t="s">
        <v>502</v>
      </c>
      <c r="C7" s="490"/>
      <c r="D7" s="572" t="s">
        <v>503</v>
      </c>
      <c r="E7" s="541"/>
      <c r="F7" s="573">
        <f t="shared" si="0"/>
        <v>0</v>
      </c>
      <c r="G7" s="543">
        <v>0.5</v>
      </c>
      <c r="H7" s="556" t="s">
        <v>504</v>
      </c>
      <c r="J7" s="39"/>
      <c r="K7" s="39"/>
      <c r="L7" s="39"/>
      <c r="M7" s="39"/>
      <c r="N7" s="655"/>
      <c r="O7" s="668"/>
      <c r="P7" s="677">
        <f t="shared" si="1"/>
        <v>0</v>
      </c>
      <c r="Q7" s="39"/>
      <c r="R7" s="39"/>
      <c r="S7" s="39"/>
      <c r="T7" s="39"/>
      <c r="U7" s="39"/>
      <c r="V7" s="39"/>
      <c r="W7" s="39"/>
      <c r="X7" s="39"/>
      <c r="Y7" s="39"/>
    </row>
    <row r="8" spans="1:25" x14ac:dyDescent="0.35">
      <c r="A8" s="348" t="s">
        <v>505</v>
      </c>
      <c r="B8" s="347" t="s">
        <v>506</v>
      </c>
      <c r="C8" s="490"/>
      <c r="D8" s="572" t="s">
        <v>507</v>
      </c>
      <c r="E8" s="490"/>
      <c r="F8" s="573">
        <f t="shared" si="0"/>
        <v>0</v>
      </c>
      <c r="G8" s="543">
        <v>0.2</v>
      </c>
      <c r="H8" s="556" t="s">
        <v>508</v>
      </c>
      <c r="J8" s="39"/>
      <c r="K8" s="39"/>
      <c r="L8" s="39"/>
      <c r="M8" s="39"/>
      <c r="N8" s="655"/>
      <c r="O8" s="668"/>
      <c r="P8" s="677">
        <f t="shared" si="1"/>
        <v>0</v>
      </c>
      <c r="Q8" s="39"/>
      <c r="R8" s="39"/>
      <c r="S8" s="39"/>
      <c r="T8" s="39"/>
      <c r="U8" s="39"/>
      <c r="V8" s="39"/>
      <c r="W8" s="39"/>
      <c r="X8" s="39"/>
      <c r="Y8" s="39"/>
    </row>
    <row r="9" spans="1:25" x14ac:dyDescent="0.35">
      <c r="A9" s="348" t="s">
        <v>509</v>
      </c>
      <c r="B9" s="347" t="s">
        <v>510</v>
      </c>
      <c r="C9" s="490"/>
      <c r="D9" s="572" t="s">
        <v>511</v>
      </c>
      <c r="E9" s="490"/>
      <c r="F9" s="573">
        <f t="shared" si="0"/>
        <v>0</v>
      </c>
      <c r="G9" s="543">
        <v>0.2</v>
      </c>
      <c r="H9" s="556" t="s">
        <v>512</v>
      </c>
      <c r="J9" s="39"/>
      <c r="K9" s="39"/>
      <c r="L9" s="39"/>
      <c r="M9" s="39"/>
      <c r="N9" s="655"/>
      <c r="O9" s="668"/>
      <c r="P9" s="677">
        <f t="shared" si="1"/>
        <v>0</v>
      </c>
      <c r="Q9" s="39"/>
      <c r="R9" s="39"/>
      <c r="S9" s="39"/>
      <c r="T9" s="39"/>
      <c r="U9" s="39"/>
      <c r="V9" s="39"/>
      <c r="W9" s="39"/>
      <c r="X9" s="39"/>
      <c r="Y9" s="39"/>
    </row>
    <row r="10" spans="1:25" x14ac:dyDescent="0.35">
      <c r="A10" s="348" t="s">
        <v>513</v>
      </c>
      <c r="B10" s="347" t="s">
        <v>514</v>
      </c>
      <c r="C10" s="490"/>
      <c r="D10" s="574"/>
      <c r="E10" s="575"/>
      <c r="F10" s="576"/>
      <c r="G10" s="543">
        <v>0</v>
      </c>
      <c r="H10" s="556" t="s">
        <v>515</v>
      </c>
      <c r="J10" s="39"/>
      <c r="K10" s="39"/>
      <c r="L10" s="39"/>
      <c r="M10" s="39"/>
      <c r="N10" s="655"/>
      <c r="O10" s="668"/>
      <c r="P10" s="677"/>
      <c r="Q10" s="39"/>
      <c r="R10" s="39"/>
      <c r="S10" s="39"/>
      <c r="T10" s="39"/>
      <c r="U10" s="39"/>
      <c r="V10" s="39"/>
      <c r="W10" s="39"/>
      <c r="X10" s="39"/>
      <c r="Y10" s="39"/>
    </row>
    <row r="11" spans="1:25" x14ac:dyDescent="0.35">
      <c r="A11" s="348" t="s">
        <v>516</v>
      </c>
      <c r="B11" s="347" t="s">
        <v>517</v>
      </c>
      <c r="C11" s="490"/>
      <c r="D11" s="574"/>
      <c r="E11" s="577"/>
      <c r="F11" s="578"/>
      <c r="G11" s="579">
        <v>0</v>
      </c>
      <c r="H11" s="556"/>
      <c r="J11" s="39"/>
      <c r="K11" s="39"/>
      <c r="L11" s="39"/>
      <c r="M11" s="39"/>
      <c r="N11" s="655"/>
      <c r="O11" s="668"/>
      <c r="P11" s="677"/>
      <c r="Q11" s="39"/>
      <c r="R11" s="39"/>
      <c r="S11" s="39"/>
      <c r="T11" s="39"/>
      <c r="U11" s="39"/>
      <c r="V11" s="39"/>
      <c r="W11" s="39"/>
      <c r="X11" s="39"/>
      <c r="Y11" s="39"/>
    </row>
    <row r="12" spans="1:25" s="153" customFormat="1" ht="13.15" thickBot="1" x14ac:dyDescent="0.4">
      <c r="A12" s="350" t="s">
        <v>518</v>
      </c>
      <c r="B12" s="351" t="s">
        <v>519</v>
      </c>
      <c r="C12" s="490"/>
      <c r="D12" s="580" t="s">
        <v>520</v>
      </c>
      <c r="E12" s="581"/>
      <c r="F12" s="582">
        <f t="shared" ref="F12" si="2">G12*E12</f>
        <v>0</v>
      </c>
      <c r="G12" s="537">
        <v>1</v>
      </c>
      <c r="H12" s="556" t="s">
        <v>521</v>
      </c>
      <c r="J12" s="39"/>
      <c r="K12" s="39"/>
      <c r="L12" s="39"/>
      <c r="M12" s="39"/>
      <c r="N12" s="655"/>
      <c r="O12" s="668"/>
      <c r="P12" s="677">
        <f>F12</f>
        <v>0</v>
      </c>
      <c r="Q12" s="39"/>
      <c r="R12" s="39"/>
      <c r="S12" s="39"/>
      <c r="T12" s="39"/>
      <c r="U12" s="39"/>
      <c r="V12" s="39"/>
      <c r="W12" s="39"/>
      <c r="X12" s="39"/>
      <c r="Y12" s="39"/>
    </row>
    <row r="13" spans="1:25" ht="13.15" thickBot="1" x14ac:dyDescent="0.4">
      <c r="A13" s="346" t="s">
        <v>522</v>
      </c>
      <c r="B13" s="18" t="s">
        <v>523</v>
      </c>
      <c r="C13" s="489">
        <f>SUM(C4:C12)</f>
        <v>0</v>
      </c>
      <c r="J13" s="39"/>
      <c r="K13" s="39"/>
      <c r="L13" s="39"/>
      <c r="M13" s="39"/>
      <c r="N13" s="760" t="s">
        <v>190</v>
      </c>
      <c r="O13" s="761"/>
      <c r="P13" s="693">
        <f>SUM(P4:P12)</f>
        <v>0</v>
      </c>
      <c r="Q13" s="39"/>
      <c r="R13" s="39"/>
      <c r="S13" s="39"/>
      <c r="T13" s="39"/>
      <c r="U13" s="39"/>
      <c r="V13" s="39"/>
      <c r="W13" s="39"/>
      <c r="X13" s="39"/>
      <c r="Y13" s="39"/>
    </row>
    <row r="14" spans="1:25" x14ac:dyDescent="0.35">
      <c r="J14" s="39"/>
      <c r="K14" s="39"/>
      <c r="L14" s="39"/>
      <c r="M14" s="39"/>
      <c r="N14" s="39"/>
      <c r="O14" s="39"/>
      <c r="P14" s="39"/>
      <c r="Q14" s="39"/>
      <c r="R14" s="39"/>
      <c r="S14" s="39"/>
      <c r="T14" s="39"/>
      <c r="U14" s="39"/>
      <c r="V14" s="39"/>
      <c r="W14" s="39"/>
      <c r="X14" s="39"/>
      <c r="Y14" s="39"/>
    </row>
    <row r="15" spans="1:25" x14ac:dyDescent="0.35">
      <c r="A15" s="32"/>
      <c r="J15" s="39"/>
      <c r="K15" s="39"/>
      <c r="L15" s="39"/>
      <c r="M15" s="39"/>
      <c r="N15" s="39"/>
      <c r="O15" s="39"/>
      <c r="P15" s="39"/>
      <c r="Q15" s="39"/>
      <c r="R15" s="39"/>
      <c r="S15" s="39"/>
      <c r="T15" s="39"/>
      <c r="U15" s="39"/>
      <c r="V15" s="39"/>
      <c r="W15" s="39"/>
      <c r="X15" s="39"/>
      <c r="Y15" s="39"/>
    </row>
    <row r="16" spans="1:25" x14ac:dyDescent="0.35">
      <c r="J16" s="39"/>
      <c r="K16" s="39"/>
      <c r="L16" s="39"/>
      <c r="M16" s="39"/>
      <c r="N16" s="39"/>
      <c r="O16" s="39"/>
      <c r="P16" s="39"/>
      <c r="Q16" s="39"/>
      <c r="R16" s="39"/>
      <c r="S16" s="39"/>
      <c r="T16" s="39"/>
      <c r="U16" s="39"/>
      <c r="V16" s="39"/>
      <c r="W16" s="39"/>
      <c r="X16" s="39"/>
      <c r="Y16" s="39"/>
    </row>
    <row r="17" spans="10:25" x14ac:dyDescent="0.35">
      <c r="J17" s="39"/>
      <c r="K17" s="39"/>
      <c r="L17" s="39"/>
      <c r="M17" s="39"/>
      <c r="N17" s="39"/>
      <c r="O17" s="39"/>
      <c r="P17" s="39"/>
      <c r="Q17" s="39"/>
      <c r="R17" s="39"/>
      <c r="S17" s="39"/>
      <c r="T17" s="39"/>
      <c r="U17" s="39"/>
      <c r="V17" s="39"/>
      <c r="W17" s="39"/>
      <c r="X17" s="39"/>
      <c r="Y17" s="39"/>
    </row>
    <row r="18" spans="10:25" x14ac:dyDescent="0.35">
      <c r="J18" s="39"/>
      <c r="K18" s="39"/>
      <c r="L18" s="39"/>
      <c r="M18" s="39"/>
      <c r="N18" s="39"/>
      <c r="O18" s="39"/>
      <c r="P18" s="39"/>
      <c r="Q18" s="39"/>
      <c r="R18" s="39"/>
      <c r="S18" s="39"/>
      <c r="T18" s="39"/>
      <c r="U18" s="39"/>
      <c r="V18" s="39"/>
      <c r="W18" s="39"/>
      <c r="X18" s="39"/>
      <c r="Y18" s="39"/>
    </row>
    <row r="19" spans="10:25" x14ac:dyDescent="0.35">
      <c r="J19" s="39"/>
      <c r="K19" s="39"/>
      <c r="L19" s="39"/>
      <c r="M19" s="39"/>
      <c r="N19" s="39"/>
      <c r="O19" s="39"/>
      <c r="P19" s="39"/>
      <c r="Q19" s="39"/>
      <c r="R19" s="39"/>
      <c r="S19" s="39"/>
      <c r="T19" s="39"/>
      <c r="U19" s="39"/>
      <c r="V19" s="39"/>
      <c r="W19" s="39"/>
      <c r="X19" s="39"/>
      <c r="Y19" s="39"/>
    </row>
    <row r="20" spans="10:25" x14ac:dyDescent="0.35">
      <c r="J20" s="39"/>
      <c r="K20" s="39"/>
      <c r="L20" s="39"/>
      <c r="M20" s="39"/>
      <c r="N20" s="39"/>
      <c r="O20" s="39"/>
      <c r="P20" s="39"/>
      <c r="Q20" s="39"/>
      <c r="R20" s="39"/>
      <c r="S20" s="39"/>
      <c r="T20" s="39"/>
      <c r="U20" s="39"/>
      <c r="V20" s="39"/>
      <c r="W20" s="39"/>
      <c r="X20" s="39"/>
      <c r="Y20" s="39"/>
    </row>
    <row r="21" spans="10:25" x14ac:dyDescent="0.35">
      <c r="J21" s="39"/>
      <c r="K21" s="39"/>
      <c r="L21" s="39"/>
      <c r="M21" s="39"/>
      <c r="N21" s="39"/>
      <c r="O21" s="39"/>
      <c r="P21" s="39"/>
      <c r="Q21" s="39"/>
      <c r="R21" s="39"/>
      <c r="S21" s="39"/>
      <c r="T21" s="39"/>
      <c r="U21" s="39"/>
      <c r="V21" s="39"/>
      <c r="W21" s="39"/>
      <c r="X21" s="39"/>
      <c r="Y21" s="39"/>
    </row>
    <row r="22" spans="10:25" x14ac:dyDescent="0.35">
      <c r="J22" s="39"/>
      <c r="K22" s="39"/>
      <c r="L22" s="39"/>
      <c r="M22" s="39"/>
      <c r="N22" s="39"/>
      <c r="O22" s="39"/>
      <c r="P22" s="39"/>
      <c r="Q22" s="39"/>
      <c r="R22" s="39"/>
      <c r="S22" s="39"/>
      <c r="T22" s="39"/>
      <c r="U22" s="39"/>
      <c r="V22" s="39"/>
      <c r="W22" s="39"/>
      <c r="X22" s="39"/>
      <c r="Y22" s="39"/>
    </row>
    <row r="23" spans="10:25" x14ac:dyDescent="0.35">
      <c r="J23" s="39"/>
      <c r="K23" s="39"/>
      <c r="L23" s="39"/>
      <c r="M23" s="39"/>
      <c r="N23" s="39"/>
      <c r="O23" s="39"/>
      <c r="P23" s="39"/>
      <c r="Q23" s="39"/>
      <c r="R23" s="39"/>
      <c r="S23" s="39"/>
      <c r="T23" s="39"/>
      <c r="U23" s="39"/>
      <c r="V23" s="39"/>
      <c r="W23" s="39"/>
      <c r="X23" s="39"/>
      <c r="Y23" s="39"/>
    </row>
    <row r="24" spans="10:25" x14ac:dyDescent="0.35">
      <c r="J24" s="39"/>
      <c r="K24" s="39"/>
      <c r="L24" s="39"/>
      <c r="M24" s="39"/>
      <c r="N24" s="39"/>
      <c r="O24" s="39"/>
      <c r="P24" s="39"/>
      <c r="Q24" s="39"/>
      <c r="R24" s="39"/>
      <c r="S24" s="39"/>
      <c r="T24" s="39"/>
      <c r="U24" s="39"/>
      <c r="V24" s="39"/>
      <c r="W24" s="39"/>
      <c r="X24" s="39"/>
      <c r="Y24" s="39"/>
    </row>
    <row r="25" spans="10:25" x14ac:dyDescent="0.35">
      <c r="J25" s="39"/>
      <c r="K25" s="39"/>
      <c r="L25" s="39"/>
      <c r="M25" s="39"/>
      <c r="N25" s="39"/>
      <c r="O25" s="39"/>
      <c r="P25" s="39"/>
      <c r="Q25" s="39"/>
      <c r="R25" s="39"/>
      <c r="S25" s="39"/>
      <c r="T25" s="39"/>
      <c r="U25" s="39"/>
      <c r="V25" s="39"/>
      <c r="W25" s="39"/>
      <c r="X25" s="39"/>
      <c r="Y25" s="39"/>
    </row>
    <row r="26" spans="10:25" x14ac:dyDescent="0.35">
      <c r="J26" s="39"/>
      <c r="K26" s="39"/>
      <c r="L26" s="39"/>
      <c r="M26" s="39"/>
      <c r="N26" s="39"/>
      <c r="O26" s="39"/>
      <c r="P26" s="39"/>
      <c r="Q26" s="39"/>
      <c r="R26" s="39"/>
      <c r="S26" s="39"/>
      <c r="T26" s="39"/>
      <c r="U26" s="39"/>
      <c r="V26" s="39"/>
      <c r="W26" s="39"/>
      <c r="X26" s="39"/>
      <c r="Y26" s="39"/>
    </row>
    <row r="27" spans="10:25" x14ac:dyDescent="0.35">
      <c r="J27" s="39"/>
      <c r="K27" s="39"/>
      <c r="L27" s="39"/>
      <c r="M27" s="39"/>
      <c r="N27" s="39"/>
      <c r="O27" s="39"/>
      <c r="P27" s="39"/>
      <c r="Q27" s="39"/>
      <c r="R27" s="39"/>
      <c r="S27" s="39"/>
      <c r="T27" s="39"/>
      <c r="U27" s="39"/>
      <c r="V27" s="39"/>
      <c r="W27" s="39"/>
      <c r="X27" s="39"/>
      <c r="Y27" s="39"/>
    </row>
    <row r="28" spans="10:25" x14ac:dyDescent="0.35">
      <c r="J28" s="39"/>
      <c r="K28" s="39"/>
      <c r="L28" s="39"/>
      <c r="M28" s="39"/>
      <c r="N28" s="39"/>
      <c r="O28" s="39"/>
      <c r="P28" s="39"/>
      <c r="Q28" s="39"/>
      <c r="R28" s="39"/>
      <c r="S28" s="39"/>
      <c r="T28" s="39"/>
      <c r="U28" s="39"/>
      <c r="V28" s="39"/>
      <c r="W28" s="39"/>
      <c r="X28" s="39"/>
      <c r="Y28" s="39"/>
    </row>
    <row r="29" spans="10:25" x14ac:dyDescent="0.35">
      <c r="J29" s="39"/>
      <c r="K29" s="39"/>
      <c r="L29" s="39"/>
      <c r="M29" s="39"/>
      <c r="N29" s="39"/>
      <c r="O29" s="39"/>
      <c r="P29" s="39"/>
      <c r="Q29" s="39"/>
      <c r="R29" s="39"/>
      <c r="S29" s="39"/>
      <c r="T29" s="39"/>
      <c r="U29" s="39"/>
      <c r="V29" s="39"/>
      <c r="W29" s="39"/>
      <c r="X29" s="39"/>
      <c r="Y29" s="39"/>
    </row>
    <row r="30" spans="10:25" x14ac:dyDescent="0.35">
      <c r="J30" s="39"/>
      <c r="K30" s="39"/>
      <c r="L30" s="39"/>
      <c r="M30" s="39"/>
      <c r="N30" s="39"/>
      <c r="O30" s="39"/>
      <c r="P30" s="39"/>
      <c r="Q30" s="39"/>
      <c r="R30" s="39"/>
      <c r="S30" s="39"/>
      <c r="T30" s="39"/>
      <c r="U30" s="39"/>
      <c r="V30" s="39"/>
      <c r="W30" s="39"/>
      <c r="X30" s="39"/>
      <c r="Y30" s="39"/>
    </row>
    <row r="31" spans="10:25" x14ac:dyDescent="0.35">
      <c r="J31" s="39"/>
      <c r="K31" s="39"/>
      <c r="L31" s="39"/>
      <c r="M31" s="39"/>
      <c r="N31" s="39"/>
      <c r="O31" s="39"/>
      <c r="P31" s="39"/>
      <c r="Q31" s="39"/>
      <c r="R31" s="39"/>
      <c r="S31" s="39"/>
      <c r="T31" s="39"/>
      <c r="U31" s="39"/>
      <c r="V31" s="39"/>
      <c r="W31" s="39"/>
      <c r="X31" s="39"/>
      <c r="Y31" s="39"/>
    </row>
    <row r="32" spans="10:25" x14ac:dyDescent="0.35">
      <c r="J32" s="39"/>
      <c r="K32" s="39"/>
      <c r="L32" s="39"/>
      <c r="M32" s="39"/>
      <c r="N32" s="39"/>
      <c r="O32" s="39"/>
      <c r="P32" s="39"/>
      <c r="Q32" s="39"/>
      <c r="R32" s="39"/>
      <c r="S32" s="39"/>
      <c r="T32" s="39"/>
      <c r="U32" s="39"/>
      <c r="V32" s="39"/>
      <c r="W32" s="39"/>
      <c r="X32" s="39"/>
      <c r="Y32" s="39"/>
    </row>
  </sheetData>
  <sheetProtection algorithmName="SHA-512" hashValue="xga1SxbO1nREYNIPudP8qlCeGaJfspvHIu42+tXIIfZM1rybEK8UQHiExevtJluG9wCoSG/JLA0aEjQdR7a3Zg==" saltValue="vZej8AL3rbQN7JYa6jxBFQ==" spinCount="100000" sheet="1" objects="1" scenarios="1"/>
  <customSheetViews>
    <customSheetView guid="{088DDB48-C6D0-4AA2-839D-A6E320432152}" hiddenColumns="1">
      <selection activeCell="C9" sqref="C9"/>
      <pageMargins left="0" right="0" top="0" bottom="0" header="0" footer="0"/>
      <pageSetup orientation="landscape" r:id="rId1"/>
      <headerFooter alignWithMargins="0"/>
    </customSheetView>
    <customSheetView guid="{E40DDCA7-C2B9-49E0-9BFC-8C5232B8DE4F}" hiddenColumns="1">
      <selection activeCell="C9" sqref="C9"/>
      <pageMargins left="0" right="0" top="0" bottom="0" header="0" footer="0"/>
      <pageSetup orientation="landscape" r:id="rId2"/>
      <headerFooter alignWithMargins="0"/>
    </customSheetView>
  </customSheetViews>
  <mergeCells count="2">
    <mergeCell ref="N13:O13"/>
    <mergeCell ref="N2:P2"/>
  </mergeCells>
  <phoneticPr fontId="4" type="noConversion"/>
  <pageMargins left="0.74803149606299213" right="0.74803149606299213" top="0.98425196850393704" bottom="0.98425196850393704" header="0.51181102362204722" footer="0.51181102362204722"/>
  <pageSetup scale="74" orientation="landscape"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pageSetUpPr fitToPage="1"/>
  </sheetPr>
  <dimension ref="A1:Q21"/>
  <sheetViews>
    <sheetView showGridLines="0" workbookViewId="0"/>
  </sheetViews>
  <sheetFormatPr defaultColWidth="9" defaultRowHeight="12.75" x14ac:dyDescent="0.35"/>
  <cols>
    <col min="1" max="1" width="1" customWidth="1"/>
    <col min="2" max="2" width="0.73046875" customWidth="1"/>
    <col min="6" max="6" width="10.59765625" customWidth="1"/>
    <col min="7" max="7" width="46" customWidth="1"/>
    <col min="8" max="8" width="1.73046875" customWidth="1"/>
    <col min="9" max="9" width="1.265625" customWidth="1"/>
    <col min="10" max="10" width="22" customWidth="1"/>
    <col min="14" max="18" width="9" customWidth="1"/>
  </cols>
  <sheetData>
    <row r="1" spans="1:17" ht="13.9" x14ac:dyDescent="0.4">
      <c r="B1" s="699" t="s">
        <v>738</v>
      </c>
      <c r="C1" s="699"/>
      <c r="D1" s="23"/>
      <c r="E1" s="23"/>
      <c r="F1" s="23"/>
      <c r="G1" s="23"/>
      <c r="H1" s="23"/>
      <c r="I1" s="23"/>
      <c r="J1" s="23"/>
      <c r="K1" s="23"/>
    </row>
    <row r="2" spans="1:17" ht="13.15" thickBot="1" x14ac:dyDescent="0.4">
      <c r="B2" s="23"/>
      <c r="C2" s="23"/>
      <c r="D2" s="23"/>
      <c r="E2" s="23"/>
      <c r="F2" s="23"/>
      <c r="G2" s="23"/>
      <c r="H2" s="23"/>
      <c r="I2" s="23"/>
      <c r="J2" s="23"/>
      <c r="K2" s="23"/>
    </row>
    <row r="3" spans="1:17" ht="17.25" customHeight="1" thickBot="1" x14ac:dyDescent="0.4">
      <c r="A3" s="390" t="s">
        <v>524</v>
      </c>
      <c r="B3" s="391"/>
      <c r="C3" s="391"/>
      <c r="D3" s="392"/>
      <c r="E3" s="392"/>
      <c r="F3" s="392"/>
      <c r="G3" s="392"/>
      <c r="H3" s="392"/>
      <c r="I3" s="392"/>
      <c r="J3" s="393"/>
      <c r="K3" s="47"/>
      <c r="L3" s="48" t="s">
        <v>60</v>
      </c>
    </row>
    <row r="4" spans="1:17" ht="2.25" customHeight="1" thickBot="1" x14ac:dyDescent="0.4">
      <c r="A4" s="394"/>
      <c r="B4" s="395"/>
      <c r="C4" s="395"/>
      <c r="D4" s="396"/>
      <c r="E4" s="396"/>
      <c r="F4" s="396"/>
      <c r="G4" s="396"/>
      <c r="H4" s="396"/>
      <c r="I4" s="396"/>
      <c r="J4" s="397"/>
      <c r="K4" s="23"/>
    </row>
    <row r="5" spans="1:17" ht="11.25" customHeight="1" x14ac:dyDescent="0.35">
      <c r="A5" s="361"/>
      <c r="B5" s="362"/>
      <c r="C5" s="384"/>
      <c r="D5" s="384"/>
      <c r="E5" s="384"/>
      <c r="F5" s="385" t="s">
        <v>525</v>
      </c>
      <c r="G5" s="767" t="s">
        <v>526</v>
      </c>
      <c r="H5" s="767"/>
      <c r="I5" s="773"/>
      <c r="J5" s="771"/>
      <c r="K5" s="23"/>
    </row>
    <row r="6" spans="1:17" ht="13.5" customHeight="1" x14ac:dyDescent="0.35">
      <c r="A6" s="386"/>
      <c r="B6" s="387"/>
      <c r="C6" s="388"/>
      <c r="D6" s="388"/>
      <c r="E6" s="388"/>
      <c r="F6" s="389" t="s">
        <v>527</v>
      </c>
      <c r="G6" s="768"/>
      <c r="H6" s="768"/>
      <c r="I6" s="774"/>
      <c r="J6" s="772"/>
      <c r="K6" s="23"/>
    </row>
    <row r="7" spans="1:17" ht="13.5" customHeight="1" x14ac:dyDescent="0.35">
      <c r="A7" s="379"/>
      <c r="B7" s="380"/>
      <c r="C7" s="380"/>
      <c r="D7" s="380"/>
      <c r="E7" s="380"/>
      <c r="F7" s="381"/>
      <c r="G7" s="382"/>
      <c r="H7" s="382"/>
      <c r="I7" s="383"/>
      <c r="J7" s="583"/>
      <c r="K7" s="23"/>
    </row>
    <row r="8" spans="1:17" ht="13.5" customHeight="1" x14ac:dyDescent="0.35">
      <c r="A8" s="175" t="s">
        <v>528</v>
      </c>
      <c r="B8" s="378"/>
      <c r="C8" s="378"/>
      <c r="D8" s="370"/>
      <c r="E8" s="370"/>
      <c r="F8" s="370"/>
      <c r="G8" s="162"/>
      <c r="H8" s="162" t="s">
        <v>529</v>
      </c>
      <c r="I8" s="31"/>
      <c r="J8" s="584"/>
      <c r="K8" s="23"/>
    </row>
    <row r="9" spans="1:17" ht="13.5" customHeight="1" x14ac:dyDescent="0.35">
      <c r="A9" s="374"/>
      <c r="B9" s="375"/>
      <c r="C9" s="375"/>
      <c r="D9" s="376"/>
      <c r="E9" s="376"/>
      <c r="F9" s="376"/>
      <c r="G9" s="377"/>
      <c r="H9" s="377"/>
      <c r="I9" s="377"/>
      <c r="J9" s="585"/>
      <c r="K9" s="23"/>
    </row>
    <row r="10" spans="1:17" ht="16.149999999999999" customHeight="1" x14ac:dyDescent="0.35">
      <c r="A10" s="175" t="s">
        <v>530</v>
      </c>
      <c r="B10" s="370"/>
      <c r="C10" s="370"/>
      <c r="D10" s="370"/>
      <c r="E10" s="370"/>
      <c r="F10" s="370"/>
      <c r="G10" s="162"/>
      <c r="H10" s="162" t="s">
        <v>531</v>
      </c>
      <c r="I10" s="31"/>
      <c r="J10" s="586"/>
      <c r="K10" s="23"/>
    </row>
    <row r="11" spans="1:17" s="153" customFormat="1" ht="15" customHeight="1" x14ac:dyDescent="0.35">
      <c r="A11" s="175" t="s">
        <v>532</v>
      </c>
      <c r="B11" s="370"/>
      <c r="C11" s="370"/>
      <c r="D11" s="370"/>
      <c r="E11" s="370"/>
      <c r="F11" s="370"/>
      <c r="G11" s="162"/>
      <c r="H11" s="162" t="s">
        <v>533</v>
      </c>
      <c r="I11" s="372" t="s">
        <v>534</v>
      </c>
      <c r="J11" s="586"/>
      <c r="K11" s="147"/>
      <c r="P11" s="371"/>
    </row>
    <row r="12" spans="1:17" ht="15" customHeight="1" x14ac:dyDescent="0.35">
      <c r="A12" s="175" t="s">
        <v>535</v>
      </c>
      <c r="B12" s="370"/>
      <c r="C12" s="370"/>
      <c r="D12" s="370"/>
      <c r="E12" s="370"/>
      <c r="F12" s="370"/>
      <c r="G12" s="162"/>
      <c r="H12" s="162" t="s">
        <v>536</v>
      </c>
      <c r="I12" s="373" t="s">
        <v>534</v>
      </c>
      <c r="J12" s="586"/>
      <c r="K12" s="23"/>
      <c r="N12" s="39"/>
      <c r="Q12" s="33"/>
    </row>
    <row r="13" spans="1:17" ht="16.149999999999999" customHeight="1" x14ac:dyDescent="0.35">
      <c r="A13" s="175" t="s">
        <v>537</v>
      </c>
      <c r="B13" s="370"/>
      <c r="C13" s="370"/>
      <c r="D13" s="370"/>
      <c r="E13" s="370"/>
      <c r="F13" s="370"/>
      <c r="G13" s="162"/>
      <c r="H13" s="162" t="s">
        <v>538</v>
      </c>
      <c r="I13" s="31"/>
      <c r="J13" s="586"/>
      <c r="K13" s="23"/>
    </row>
    <row r="14" spans="1:17" ht="16.149999999999999" customHeight="1" x14ac:dyDescent="0.35">
      <c r="A14" s="175" t="s">
        <v>539</v>
      </c>
      <c r="B14" s="370"/>
      <c r="C14" s="370"/>
      <c r="D14" s="370"/>
      <c r="E14" s="370"/>
      <c r="F14" s="370"/>
      <c r="G14" s="162"/>
      <c r="H14" s="162" t="s">
        <v>540</v>
      </c>
      <c r="I14" s="31"/>
      <c r="J14" s="586"/>
      <c r="K14" s="23"/>
    </row>
    <row r="15" spans="1:17" s="153" customFormat="1" ht="16.149999999999999" customHeight="1" x14ac:dyDescent="0.35">
      <c r="A15" s="175" t="s">
        <v>541</v>
      </c>
      <c r="B15" s="370"/>
      <c r="C15" s="370"/>
      <c r="D15" s="370"/>
      <c r="E15" s="370"/>
      <c r="F15" s="370"/>
      <c r="G15" s="162"/>
      <c r="H15" s="162" t="s">
        <v>542</v>
      </c>
      <c r="I15" s="281"/>
      <c r="J15" s="587">
        <f>SUM(J10:J14)</f>
        <v>0</v>
      </c>
      <c r="K15" s="147"/>
    </row>
    <row r="16" spans="1:17" ht="16.149999999999999" customHeight="1" thickBot="1" x14ac:dyDescent="0.4">
      <c r="A16" s="365" t="s">
        <v>543</v>
      </c>
      <c r="B16" s="366"/>
      <c r="C16" s="366"/>
      <c r="D16" s="367"/>
      <c r="E16" s="367"/>
      <c r="F16" s="367"/>
      <c r="G16" s="198" t="s">
        <v>544</v>
      </c>
      <c r="H16" s="368"/>
      <c r="I16" s="369"/>
      <c r="J16" s="588"/>
      <c r="K16" s="23"/>
    </row>
    <row r="17" spans="1:11" ht="13.15" thickBot="1" x14ac:dyDescent="0.4">
      <c r="A17" s="350"/>
      <c r="B17" s="155"/>
      <c r="C17" s="155"/>
      <c r="D17" s="155"/>
      <c r="E17" s="155"/>
      <c r="F17" s="155"/>
      <c r="G17" s="155"/>
      <c r="H17" s="155"/>
      <c r="I17" s="155"/>
      <c r="J17" s="589"/>
      <c r="K17" s="23"/>
    </row>
    <row r="18" spans="1:11" ht="10.5" customHeight="1" x14ac:dyDescent="0.35">
      <c r="A18" s="361"/>
      <c r="B18" s="362"/>
      <c r="C18" s="362"/>
      <c r="D18" s="362"/>
      <c r="E18" s="763" t="s">
        <v>545</v>
      </c>
      <c r="F18" s="763"/>
      <c r="G18" s="763"/>
      <c r="H18" s="763"/>
      <c r="I18" s="764"/>
      <c r="J18" s="769">
        <f>J5-J8+J15+J16</f>
        <v>0</v>
      </c>
      <c r="K18" s="23"/>
    </row>
    <row r="19" spans="1:11" ht="10.5" customHeight="1" thickBot="1" x14ac:dyDescent="0.4">
      <c r="A19" s="363"/>
      <c r="B19" s="364"/>
      <c r="C19" s="364"/>
      <c r="D19" s="364"/>
      <c r="E19" s="765"/>
      <c r="F19" s="765"/>
      <c r="G19" s="765"/>
      <c r="H19" s="765"/>
      <c r="I19" s="766"/>
      <c r="J19" s="770"/>
      <c r="K19" s="23"/>
    </row>
    <row r="20" spans="1:11" ht="13.15" thickBot="1" x14ac:dyDescent="0.4">
      <c r="A20" s="350"/>
      <c r="B20" s="155"/>
      <c r="C20" s="155"/>
      <c r="D20" s="155"/>
      <c r="E20" s="155"/>
      <c r="F20" s="155"/>
      <c r="G20" s="155"/>
      <c r="H20" s="155"/>
      <c r="I20" s="155"/>
      <c r="J20" s="589"/>
      <c r="K20" s="23"/>
    </row>
    <row r="21" spans="1:11" s="153" customFormat="1" ht="15" customHeight="1" thickBot="1" x14ac:dyDescent="0.4">
      <c r="A21" s="358" t="s">
        <v>546</v>
      </c>
      <c r="B21" s="359"/>
      <c r="C21" s="359"/>
      <c r="D21" s="360"/>
      <c r="E21" s="360"/>
      <c r="F21" s="360"/>
      <c r="G21" s="360"/>
      <c r="H21" s="360"/>
      <c r="I21" s="231"/>
      <c r="J21" s="590"/>
      <c r="K21" s="147"/>
    </row>
  </sheetData>
  <sheetProtection algorithmName="SHA-512" hashValue="p7Ume2RxI9ai232knPsjMLEeevq605cP+WIx7HA+lvEuOmxt3bL98q7wYXqcRb5NGAYYF7re9srf+6pDncyLYg==" saltValue="qtL8oL/kPRgmBJ5t17XY1g==" spinCount="100000" sheet="1" objects="1" scenarios="1"/>
  <customSheetViews>
    <customSheetView guid="{088DDB48-C6D0-4AA2-839D-A6E320432152}" showPageBreaks="1" fitToPage="1" printArea="1">
      <selection activeCell="O5" sqref="O5"/>
      <pageMargins left="0" right="0" top="0" bottom="0" header="0" footer="0"/>
      <printOptions horizontalCentered="1"/>
      <pageSetup paperSize="5" scale="83" orientation="portrait" r:id="rId1"/>
      <headerFooter alignWithMargins="0">
        <oddFooter>&amp;L&amp;Z&amp;F</oddFooter>
      </headerFooter>
    </customSheetView>
    <customSheetView guid="{E40DDCA7-C2B9-49E0-9BFC-8C5232B8DE4F}" showPageBreaks="1" fitToPage="1" printArea="1">
      <selection activeCell="O5" sqref="O5"/>
      <pageMargins left="0" right="0" top="0" bottom="0" header="0" footer="0"/>
      <printOptions horizontalCentered="1"/>
      <pageSetup paperSize="5" scale="83" orientation="portrait" r:id="rId2"/>
      <headerFooter alignWithMargins="0">
        <oddFooter>&amp;L&amp;Z&amp;F</oddFooter>
      </headerFooter>
    </customSheetView>
  </customSheetViews>
  <mergeCells count="5">
    <mergeCell ref="E18:I19"/>
    <mergeCell ref="G5:H6"/>
    <mergeCell ref="J18:J19"/>
    <mergeCell ref="J5:J6"/>
    <mergeCell ref="I5:I6"/>
  </mergeCells>
  <phoneticPr fontId="4" type="noConversion"/>
  <printOptions horizontalCentered="1"/>
  <pageMargins left="0.23622047244094499" right="0.15748031496063" top="0.82677165354330695" bottom="0.98425196850393704" header="0.511811023622047" footer="0.511811023622047"/>
  <pageSetup paperSize="5" scale="95"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92D050"/>
    <pageSetUpPr fitToPage="1"/>
  </sheetPr>
  <dimension ref="A1:P110"/>
  <sheetViews>
    <sheetView showGridLines="0" workbookViewId="0">
      <selection activeCell="L23" sqref="L23"/>
    </sheetView>
  </sheetViews>
  <sheetFormatPr defaultColWidth="9" defaultRowHeight="12.75" x14ac:dyDescent="0.35"/>
  <cols>
    <col min="1" max="1" width="1.86328125" style="2" customWidth="1"/>
    <col min="2" max="2" width="13" style="2" customWidth="1"/>
    <col min="3" max="3" width="11.86328125" style="2" customWidth="1"/>
    <col min="4" max="4" width="8.86328125" style="2" customWidth="1"/>
    <col min="5" max="5" width="10.73046875" style="2" customWidth="1"/>
    <col min="6" max="6" width="30.265625" style="2" customWidth="1"/>
    <col min="7" max="7" width="23.1328125" style="2" customWidth="1"/>
    <col min="8" max="8" width="22.265625" style="2" customWidth="1"/>
    <col min="9" max="9" width="22.33203125" style="2" customWidth="1"/>
    <col min="10" max="10" width="17" style="2" customWidth="1"/>
    <col min="11" max="11" width="45.59765625" customWidth="1"/>
  </cols>
  <sheetData>
    <row r="1" spans="1:12" ht="13.9" x14ac:dyDescent="0.4">
      <c r="B1" s="698" t="s">
        <v>739</v>
      </c>
    </row>
    <row r="2" spans="1:12" ht="13.15" thickBot="1" x14ac:dyDescent="0.4">
      <c r="A2" s="155"/>
      <c r="B2" s="155"/>
      <c r="C2" s="155"/>
      <c r="D2" s="155"/>
      <c r="E2" s="155"/>
      <c r="F2" s="155"/>
      <c r="G2" s="155"/>
      <c r="H2" s="155"/>
      <c r="I2" s="155"/>
      <c r="K2" s="47"/>
      <c r="L2" s="48" t="s">
        <v>60</v>
      </c>
    </row>
    <row r="3" spans="1:12" x14ac:dyDescent="0.35">
      <c r="A3" s="155"/>
      <c r="B3" s="410" t="s">
        <v>547</v>
      </c>
      <c r="C3" s="482"/>
      <c r="D3" s="478"/>
      <c r="E3" s="478"/>
      <c r="F3" s="478"/>
      <c r="G3" s="401"/>
      <c r="H3" s="400"/>
      <c r="I3" s="483"/>
      <c r="J3" s="480" t="s">
        <v>64</v>
      </c>
    </row>
    <row r="4" spans="1:12" x14ac:dyDescent="0.35">
      <c r="A4" s="155"/>
      <c r="B4" s="175" t="s">
        <v>548</v>
      </c>
      <c r="C4" s="268"/>
      <c r="D4" s="268"/>
      <c r="E4" s="268"/>
      <c r="F4" s="268"/>
      <c r="G4" s="50"/>
      <c r="H4" s="542" t="s">
        <v>549</v>
      </c>
      <c r="I4" s="591"/>
      <c r="J4" s="556" t="s">
        <v>550</v>
      </c>
    </row>
    <row r="5" spans="1:12" x14ac:dyDescent="0.35">
      <c r="A5" s="155"/>
      <c r="B5" s="444" t="s">
        <v>551</v>
      </c>
      <c r="C5" s="10"/>
      <c r="D5" s="10"/>
      <c r="E5" s="10"/>
      <c r="F5" s="268"/>
      <c r="G5" s="50"/>
      <c r="H5" s="542" t="s">
        <v>552</v>
      </c>
      <c r="I5" s="591"/>
      <c r="J5" s="556" t="s">
        <v>553</v>
      </c>
    </row>
    <row r="6" spans="1:12" x14ac:dyDescent="0.35">
      <c r="A6" s="155"/>
      <c r="B6" s="163" t="s">
        <v>554</v>
      </c>
      <c r="C6" s="268"/>
      <c r="D6" s="268"/>
      <c r="E6" s="268"/>
      <c r="F6" s="268"/>
      <c r="G6" s="50"/>
      <c r="H6" s="542" t="s">
        <v>5</v>
      </c>
      <c r="I6" s="591"/>
      <c r="J6" s="556" t="s">
        <v>555</v>
      </c>
    </row>
    <row r="7" spans="1:12" x14ac:dyDescent="0.35">
      <c r="A7" s="155"/>
      <c r="B7" s="481" t="s">
        <v>556</v>
      </c>
      <c r="C7" s="11"/>
      <c r="D7" s="11"/>
      <c r="E7" s="11"/>
      <c r="F7" s="268"/>
      <c r="G7" s="50"/>
      <c r="H7" s="542" t="s">
        <v>557</v>
      </c>
      <c r="I7" s="591"/>
      <c r="J7" s="556" t="s">
        <v>558</v>
      </c>
    </row>
    <row r="8" spans="1:12" x14ac:dyDescent="0.35">
      <c r="A8" s="155"/>
      <c r="B8" s="481" t="s">
        <v>559</v>
      </c>
      <c r="C8" s="11"/>
      <c r="D8" s="288"/>
      <c r="E8" s="288"/>
      <c r="F8" s="268"/>
      <c r="G8" s="592"/>
      <c r="H8" s="542" t="s">
        <v>560</v>
      </c>
      <c r="I8" s="591"/>
      <c r="J8" s="556" t="s">
        <v>561</v>
      </c>
    </row>
    <row r="9" spans="1:12" ht="13.15" thickBot="1" x14ac:dyDescent="0.4">
      <c r="A9" s="155"/>
      <c r="B9" s="481" t="s">
        <v>562</v>
      </c>
      <c r="C9" s="11"/>
      <c r="D9" s="288"/>
      <c r="E9" s="288"/>
      <c r="F9" s="268"/>
      <c r="G9" s="592"/>
      <c r="H9" s="542" t="s">
        <v>563</v>
      </c>
      <c r="I9" s="591"/>
      <c r="J9" s="556"/>
    </row>
    <row r="10" spans="1:12" ht="13.15" thickBot="1" x14ac:dyDescent="0.4">
      <c r="A10" s="155"/>
      <c r="B10" s="211" t="s">
        <v>564</v>
      </c>
      <c r="C10" s="477"/>
      <c r="D10" s="477"/>
      <c r="E10" s="477"/>
      <c r="F10" s="198" t="s">
        <v>565</v>
      </c>
      <c r="G10" s="570" t="s">
        <v>566</v>
      </c>
      <c r="H10" s="333">
        <f>SUM(G4:G9)</f>
        <v>0</v>
      </c>
      <c r="I10" s="558"/>
      <c r="J10" s="556"/>
    </row>
    <row r="11" spans="1:12" ht="13.15" thickBot="1" x14ac:dyDescent="0.4">
      <c r="A11" s="155"/>
      <c r="B11" s="155"/>
      <c r="C11" s="155"/>
      <c r="D11" s="155"/>
      <c r="E11" s="155"/>
      <c r="F11" s="155"/>
      <c r="G11" s="560"/>
      <c r="H11" s="560"/>
      <c r="I11" s="560"/>
      <c r="J11" s="556"/>
    </row>
    <row r="12" spans="1:12" x14ac:dyDescent="0.35">
      <c r="A12" s="155"/>
      <c r="B12" s="480" t="s">
        <v>567</v>
      </c>
      <c r="C12" s="478"/>
      <c r="D12" s="478"/>
      <c r="E12" s="478"/>
      <c r="F12" s="478"/>
      <c r="G12" s="593"/>
      <c r="H12" s="594"/>
      <c r="I12" s="595"/>
      <c r="J12" s="556"/>
    </row>
    <row r="13" spans="1:12" x14ac:dyDescent="0.35">
      <c r="A13" s="155"/>
      <c r="B13" s="174" t="s">
        <v>568</v>
      </c>
      <c r="C13" s="288"/>
      <c r="D13" s="288"/>
      <c r="E13" s="288"/>
      <c r="F13" s="469"/>
      <c r="G13" s="596"/>
      <c r="H13" s="542" t="s">
        <v>569</v>
      </c>
      <c r="I13" s="597"/>
      <c r="J13" s="556" t="s">
        <v>570</v>
      </c>
    </row>
    <row r="14" spans="1:12" s="153" customFormat="1" x14ac:dyDescent="0.35">
      <c r="A14" s="450"/>
      <c r="B14" s="175" t="s">
        <v>571</v>
      </c>
      <c r="C14" s="268"/>
      <c r="D14" s="268"/>
      <c r="E14" s="268"/>
      <c r="F14" s="268"/>
      <c r="G14" s="598"/>
      <c r="H14" s="542" t="s">
        <v>572</v>
      </c>
      <c r="I14" s="597"/>
      <c r="J14" s="556" t="s">
        <v>573</v>
      </c>
    </row>
    <row r="15" spans="1:12" s="153" customFormat="1" x14ac:dyDescent="0.35">
      <c r="A15" s="450"/>
      <c r="B15" s="175" t="s">
        <v>574</v>
      </c>
      <c r="C15" s="268"/>
      <c r="D15" s="268"/>
      <c r="E15" s="268"/>
      <c r="F15" s="268"/>
      <c r="G15" s="598"/>
      <c r="H15" s="542" t="s">
        <v>575</v>
      </c>
      <c r="I15" s="597"/>
      <c r="J15" s="556" t="s">
        <v>576</v>
      </c>
      <c r="K15" s="39"/>
    </row>
    <row r="16" spans="1:12" s="153" customFormat="1" ht="13.15" thickBot="1" x14ac:dyDescent="0.4">
      <c r="A16" s="450"/>
      <c r="B16" s="479" t="s">
        <v>577</v>
      </c>
      <c r="C16" s="268"/>
      <c r="D16" s="268"/>
      <c r="E16" s="268"/>
      <c r="F16" s="443"/>
      <c r="G16" s="49"/>
      <c r="H16" s="542" t="s">
        <v>578</v>
      </c>
      <c r="I16" s="597"/>
      <c r="J16" s="556" t="s">
        <v>579</v>
      </c>
    </row>
    <row r="17" spans="1:10" s="153" customFormat="1" ht="13.15" thickBot="1" x14ac:dyDescent="0.4">
      <c r="A17" s="450"/>
      <c r="B17" s="211" t="s">
        <v>580</v>
      </c>
      <c r="C17" s="477"/>
      <c r="D17" s="477"/>
      <c r="E17" s="477"/>
      <c r="F17" s="198" t="s">
        <v>581</v>
      </c>
      <c r="G17" s="599" t="s">
        <v>582</v>
      </c>
      <c r="H17" s="600">
        <f>SUM(G13:G16)</f>
        <v>0</v>
      </c>
      <c r="I17" s="601"/>
      <c r="J17" s="565"/>
    </row>
    <row r="18" spans="1:10" ht="13.15" thickBot="1" x14ac:dyDescent="0.4">
      <c r="A18" s="155"/>
      <c r="B18" s="155"/>
      <c r="C18" s="155"/>
      <c r="D18" s="155"/>
      <c r="E18" s="155"/>
      <c r="F18" s="155"/>
      <c r="G18" s="560"/>
      <c r="H18" s="560"/>
      <c r="I18" s="560"/>
      <c r="J18" s="556"/>
    </row>
    <row r="19" spans="1:10" x14ac:dyDescent="0.35">
      <c r="A19" s="155"/>
      <c r="B19" s="410" t="s">
        <v>583</v>
      </c>
      <c r="C19" s="478"/>
      <c r="D19" s="478"/>
      <c r="E19" s="478"/>
      <c r="F19" s="478"/>
      <c r="G19" s="593"/>
      <c r="H19" s="594"/>
      <c r="I19" s="595"/>
      <c r="J19" s="556"/>
    </row>
    <row r="20" spans="1:10" x14ac:dyDescent="0.35">
      <c r="A20" s="155"/>
      <c r="B20" s="27" t="s">
        <v>584</v>
      </c>
      <c r="C20" s="288"/>
      <c r="D20" s="288"/>
      <c r="E20" s="288"/>
      <c r="F20" s="469"/>
      <c r="G20" s="596"/>
      <c r="H20" s="542" t="s">
        <v>585</v>
      </c>
      <c r="I20" s="591"/>
      <c r="J20" s="556" t="s">
        <v>586</v>
      </c>
    </row>
    <row r="21" spans="1:10" x14ac:dyDescent="0.35">
      <c r="A21" s="155"/>
      <c r="B21" s="24" t="s">
        <v>175</v>
      </c>
      <c r="C21" s="288"/>
      <c r="D21" s="288"/>
      <c r="E21" s="288"/>
      <c r="F21" s="288"/>
      <c r="G21" s="49"/>
      <c r="H21" s="542" t="s">
        <v>587</v>
      </c>
      <c r="I21" s="591"/>
      <c r="J21" s="556" t="s">
        <v>586</v>
      </c>
    </row>
    <row r="22" spans="1:10" s="153" customFormat="1" x14ac:dyDescent="0.35">
      <c r="A22" s="450"/>
      <c r="B22" s="464" t="s">
        <v>588</v>
      </c>
      <c r="C22" s="299"/>
      <c r="D22" s="299"/>
      <c r="E22" s="299"/>
      <c r="F22" s="299"/>
      <c r="G22" s="49"/>
      <c r="H22" s="542" t="s">
        <v>589</v>
      </c>
      <c r="I22" s="597"/>
      <c r="J22" s="556" t="s">
        <v>586</v>
      </c>
    </row>
    <row r="23" spans="1:10" ht="13.15" thickBot="1" x14ac:dyDescent="0.4">
      <c r="A23" s="155"/>
      <c r="B23" s="464" t="s">
        <v>590</v>
      </c>
      <c r="C23" s="465"/>
      <c r="D23" s="465"/>
      <c r="E23" s="465"/>
      <c r="F23" s="465"/>
      <c r="G23" s="602"/>
      <c r="H23" s="542" t="s">
        <v>591</v>
      </c>
      <c r="I23" s="591"/>
      <c r="J23" s="556" t="s">
        <v>586</v>
      </c>
    </row>
    <row r="24" spans="1:10" ht="13.15" thickBot="1" x14ac:dyDescent="0.4">
      <c r="A24" s="155"/>
      <c r="B24" s="309" t="s">
        <v>592</v>
      </c>
      <c r="C24" s="465"/>
      <c r="D24" s="465"/>
      <c r="E24" s="465"/>
      <c r="F24" s="166" t="s">
        <v>593</v>
      </c>
      <c r="G24" s="603" t="s">
        <v>594</v>
      </c>
      <c r="H24" s="604">
        <f>G23+G22+G21+G20</f>
        <v>0</v>
      </c>
      <c r="I24" s="605"/>
      <c r="J24" s="556" t="s">
        <v>586</v>
      </c>
    </row>
    <row r="25" spans="1:10" ht="13.15" thickBot="1" x14ac:dyDescent="0.4">
      <c r="A25" s="155"/>
      <c r="B25" s="471"/>
      <c r="C25" s="472"/>
      <c r="D25" s="472"/>
      <c r="E25" s="472"/>
      <c r="F25" s="472"/>
      <c r="G25" s="472"/>
      <c r="H25" s="472"/>
      <c r="I25" s="473"/>
    </row>
    <row r="26" spans="1:10" ht="15" customHeight="1" thickBot="1" x14ac:dyDescent="0.4">
      <c r="A26" s="155"/>
      <c r="B26" s="474" t="s">
        <v>595</v>
      </c>
      <c r="C26" s="437"/>
      <c r="D26" s="437"/>
      <c r="E26" s="437"/>
      <c r="F26" s="437"/>
      <c r="G26" s="368" t="s">
        <v>596</v>
      </c>
      <c r="H26" s="475" t="s">
        <v>597</v>
      </c>
      <c r="I26" s="476">
        <f>H24+H17+H10</f>
        <v>0</v>
      </c>
    </row>
    <row r="27" spans="1:10" ht="13.15" thickBot="1" x14ac:dyDescent="0.4">
      <c r="A27" s="155"/>
      <c r="B27" s="155"/>
      <c r="C27" s="155"/>
      <c r="D27" s="155"/>
      <c r="E27" s="155"/>
      <c r="F27" s="155"/>
      <c r="G27" s="155"/>
      <c r="H27" s="155"/>
      <c r="I27" s="155"/>
    </row>
    <row r="28" spans="1:10" ht="13.15" thickBot="1" x14ac:dyDescent="0.4">
      <c r="A28" s="155"/>
      <c r="B28" s="322" t="s">
        <v>598</v>
      </c>
      <c r="C28" s="323"/>
      <c r="D28" s="323"/>
      <c r="E28" s="323"/>
      <c r="F28" s="325"/>
      <c r="G28" s="312" t="s">
        <v>599</v>
      </c>
      <c r="H28" s="398"/>
    </row>
    <row r="29" spans="1:10" x14ac:dyDescent="0.35">
      <c r="A29" s="155"/>
      <c r="B29" s="155"/>
      <c r="C29" s="155"/>
      <c r="D29" s="155"/>
      <c r="E29" s="155"/>
      <c r="F29" s="155"/>
      <c r="G29" s="155"/>
      <c r="H29" s="155"/>
      <c r="I29" s="155"/>
      <c r="J29" s="155"/>
    </row>
    <row r="30" spans="1:10" x14ac:dyDescent="0.35">
      <c r="A30" s="155"/>
      <c r="B30" s="778" t="s">
        <v>600</v>
      </c>
      <c r="C30" s="778"/>
      <c r="D30" s="778"/>
      <c r="E30" s="778"/>
      <c r="F30" s="778"/>
      <c r="G30" s="778"/>
      <c r="H30" s="778"/>
      <c r="I30" s="778"/>
    </row>
    <row r="31" spans="1:10" ht="8.25" customHeight="1" thickBot="1" x14ac:dyDescent="0.4">
      <c r="A31" s="155"/>
      <c r="B31" s="190"/>
      <c r="C31" s="190"/>
      <c r="D31" s="190"/>
      <c r="E31" s="190"/>
      <c r="F31" s="190"/>
      <c r="G31" s="190"/>
      <c r="H31" s="190"/>
      <c r="I31" s="190"/>
    </row>
    <row r="32" spans="1:10" ht="13.15" thickBot="1" x14ac:dyDescent="0.4">
      <c r="A32" s="155"/>
      <c r="B32" s="458" t="s">
        <v>601</v>
      </c>
      <c r="C32" s="400"/>
      <c r="D32" s="400"/>
      <c r="E32" s="400"/>
      <c r="F32" s="400"/>
      <c r="G32" s="401"/>
      <c r="H32" s="459"/>
      <c r="I32" s="460"/>
    </row>
    <row r="33" spans="1:10" x14ac:dyDescent="0.35">
      <c r="A33" s="155"/>
      <c r="B33" s="461" t="s">
        <v>602</v>
      </c>
      <c r="C33" s="462"/>
      <c r="D33" s="462"/>
      <c r="E33" s="462"/>
      <c r="F33" s="463"/>
      <c r="G33" s="606">
        <f>H10+H24</f>
        <v>0</v>
      </c>
      <c r="H33" s="607" t="s">
        <v>603</v>
      </c>
      <c r="I33" s="608"/>
      <c r="J33" s="556" t="s">
        <v>604</v>
      </c>
    </row>
    <row r="34" spans="1:10" x14ac:dyDescent="0.35">
      <c r="A34" s="155"/>
      <c r="B34" s="447" t="s">
        <v>605</v>
      </c>
      <c r="C34" s="21"/>
      <c r="D34" s="21"/>
      <c r="E34" s="21"/>
      <c r="F34" s="442"/>
      <c r="G34" s="17"/>
      <c r="H34" s="542"/>
      <c r="I34" s="591"/>
      <c r="J34" s="556"/>
    </row>
    <row r="35" spans="1:10" s="153" customFormat="1" x14ac:dyDescent="0.35">
      <c r="A35" s="450"/>
      <c r="B35" s="464" t="s">
        <v>606</v>
      </c>
      <c r="C35" s="465"/>
      <c r="D35" s="465"/>
      <c r="E35" s="465"/>
      <c r="F35" s="466"/>
      <c r="G35" s="609">
        <f>'Autres actifs'!H23</f>
        <v>0</v>
      </c>
      <c r="H35" s="542" t="s">
        <v>607</v>
      </c>
      <c r="I35" s="610"/>
      <c r="J35" s="611" t="s">
        <v>608</v>
      </c>
    </row>
    <row r="36" spans="1:10" x14ac:dyDescent="0.35">
      <c r="A36" s="155"/>
      <c r="B36" s="303" t="s">
        <v>609</v>
      </c>
      <c r="C36" s="465"/>
      <c r="D36" s="465"/>
      <c r="E36" s="465"/>
      <c r="F36" s="466"/>
      <c r="G36" s="609">
        <f>'Autres actifs'!H11</f>
        <v>0</v>
      </c>
      <c r="H36" s="542" t="s">
        <v>610</v>
      </c>
      <c r="I36" s="605"/>
      <c r="J36" s="556" t="s">
        <v>611</v>
      </c>
    </row>
    <row r="37" spans="1:10" s="153" customFormat="1" x14ac:dyDescent="0.35">
      <c r="A37" s="450"/>
      <c r="B37" s="303" t="s">
        <v>439</v>
      </c>
      <c r="C37" s="465"/>
      <c r="D37" s="465"/>
      <c r="E37" s="465"/>
      <c r="F37" s="466"/>
      <c r="G37" s="609">
        <f>'Autres actifs'!H13</f>
        <v>0</v>
      </c>
      <c r="H37" s="542" t="s">
        <v>612</v>
      </c>
      <c r="I37" s="610"/>
      <c r="J37" s="556" t="s">
        <v>613</v>
      </c>
    </row>
    <row r="38" spans="1:10" s="153" customFormat="1" ht="22.5" customHeight="1" x14ac:dyDescent="0.35">
      <c r="A38" s="450"/>
      <c r="B38" s="329" t="s">
        <v>614</v>
      </c>
      <c r="C38" s="248"/>
      <c r="D38" s="248"/>
      <c r="E38" s="248"/>
      <c r="F38" s="467"/>
      <c r="G38" s="609">
        <f>IFERROR(IF('Autres actifs'!H14&gt;0.1*'Capitaux propres et champs RW'!G33,('Autres actifs'!H14)-0.1*'Capitaux propres et champs RW'!G33,0),0)</f>
        <v>0</v>
      </c>
      <c r="H38" s="542" t="s">
        <v>615</v>
      </c>
      <c r="I38" s="610"/>
      <c r="J38" s="556" t="s">
        <v>616</v>
      </c>
    </row>
    <row r="39" spans="1:10" s="153" customFormat="1" x14ac:dyDescent="0.35">
      <c r="A39" s="450"/>
      <c r="B39" s="303" t="s">
        <v>617</v>
      </c>
      <c r="C39" s="465"/>
      <c r="D39" s="465"/>
      <c r="E39" s="465"/>
      <c r="F39" s="466"/>
      <c r="G39" s="609">
        <f>'Autres actifs'!H24</f>
        <v>0</v>
      </c>
      <c r="H39" s="542" t="s">
        <v>618</v>
      </c>
      <c r="I39" s="610"/>
      <c r="J39" s="611" t="s">
        <v>619</v>
      </c>
    </row>
    <row r="40" spans="1:10" s="153" customFormat="1" x14ac:dyDescent="0.35">
      <c r="A40" s="450"/>
      <c r="B40" s="329" t="s">
        <v>620</v>
      </c>
      <c r="C40" s="248"/>
      <c r="D40" s="248"/>
      <c r="E40" s="248"/>
      <c r="F40" s="466"/>
      <c r="G40" s="609">
        <f>IFERROR(IF('Autres actifs'!H21&gt;0.1*'Capitaux propres et champs RW'!G33,('Autres actifs'!H21)-0.1*'Capitaux propres et champs RW'!G33,0),0)</f>
        <v>0</v>
      </c>
      <c r="H40" s="542" t="s">
        <v>621</v>
      </c>
      <c r="I40" s="610"/>
      <c r="J40" s="556" t="s">
        <v>622</v>
      </c>
    </row>
    <row r="41" spans="1:10" x14ac:dyDescent="0.35">
      <c r="A41" s="155"/>
      <c r="B41" s="464" t="s">
        <v>623</v>
      </c>
      <c r="C41" s="465"/>
      <c r="D41" s="465"/>
      <c r="E41" s="465"/>
      <c r="F41" s="468"/>
      <c r="G41" s="612"/>
      <c r="H41" s="613"/>
      <c r="I41" s="605"/>
      <c r="J41" s="779" t="s">
        <v>624</v>
      </c>
    </row>
    <row r="42" spans="1:10" x14ac:dyDescent="0.35">
      <c r="A42" s="155"/>
      <c r="B42" s="27" t="s">
        <v>625</v>
      </c>
      <c r="C42" s="288"/>
      <c r="D42" s="288"/>
      <c r="E42" s="288"/>
      <c r="F42" s="469"/>
      <c r="G42" s="614">
        <f>IFERROR(IF('Autres actifs'!H12&gt;0.05*'Capitaux propres et champs RW'!G33,('Autres actifs'!H12)-0.05*'Capitaux propres et champs RW'!G33,0),0)</f>
        <v>0</v>
      </c>
      <c r="H42" s="542" t="s">
        <v>626</v>
      </c>
      <c r="I42" s="605"/>
      <c r="J42" s="779"/>
    </row>
    <row r="43" spans="1:10" s="153" customFormat="1" x14ac:dyDescent="0.35">
      <c r="A43" s="450"/>
      <c r="B43" s="24" t="s">
        <v>627</v>
      </c>
      <c r="C43" s="470"/>
      <c r="D43" s="268"/>
      <c r="E43" s="268"/>
      <c r="F43" s="439"/>
      <c r="G43" s="609">
        <f>IF('Autres actifs'!H25&lt;0,0,'Autres actifs'!H25)</f>
        <v>0</v>
      </c>
      <c r="H43" s="542" t="s">
        <v>628</v>
      </c>
      <c r="I43" s="610"/>
      <c r="J43" s="611" t="s">
        <v>629</v>
      </c>
    </row>
    <row r="44" spans="1:10" s="153" customFormat="1" x14ac:dyDescent="0.35">
      <c r="A44" s="450"/>
      <c r="B44" s="24" t="s">
        <v>630</v>
      </c>
      <c r="C44" s="470"/>
      <c r="D44" s="268"/>
      <c r="E44" s="268"/>
      <c r="F44" s="439"/>
      <c r="G44" s="609">
        <f>IFERROR(IF('Autres actifs'!H5&gt;0.01*'Capitaux propres et champs RW'!G33,('Autres actifs'!H5)-0.01*'Capitaux propres et champs RW'!G33,0),0)</f>
        <v>0</v>
      </c>
      <c r="H44" s="542" t="s">
        <v>631</v>
      </c>
      <c r="I44" s="610"/>
      <c r="J44" s="611" t="s">
        <v>632</v>
      </c>
    </row>
    <row r="45" spans="1:10" x14ac:dyDescent="0.35">
      <c r="A45" s="155"/>
      <c r="B45" s="24" t="s">
        <v>633</v>
      </c>
      <c r="C45" s="268"/>
      <c r="D45" s="268"/>
      <c r="E45" s="268"/>
      <c r="F45" s="439"/>
      <c r="G45" s="609">
        <f>IF('Liquidités et placements'!G27&lt;0,0,'Liquidités et placements'!G27)</f>
        <v>0</v>
      </c>
      <c r="H45" s="542" t="s">
        <v>634</v>
      </c>
      <c r="I45" s="605"/>
      <c r="J45" s="611"/>
    </row>
    <row r="46" spans="1:10" x14ac:dyDescent="0.35">
      <c r="A46" s="155"/>
      <c r="B46" s="24" t="s">
        <v>635</v>
      </c>
      <c r="C46" s="268"/>
      <c r="D46" s="268"/>
      <c r="E46" s="268"/>
      <c r="F46" s="439"/>
      <c r="G46" s="49"/>
      <c r="H46" s="542" t="s">
        <v>636</v>
      </c>
      <c r="I46" s="605"/>
      <c r="J46" s="611" t="s">
        <v>637</v>
      </c>
    </row>
    <row r="47" spans="1:10" x14ac:dyDescent="0.35">
      <c r="A47" s="155"/>
      <c r="B47" s="175" t="s">
        <v>638</v>
      </c>
      <c r="C47" s="268"/>
      <c r="D47" s="268"/>
      <c r="E47" s="268"/>
      <c r="F47" s="439"/>
      <c r="G47" s="609">
        <f>IF('Bénéfices non distribués'!J21&lt;0,-'Bénéfices non distribués'!J21,0)</f>
        <v>0</v>
      </c>
      <c r="H47" s="542" t="s">
        <v>639</v>
      </c>
      <c r="I47" s="605"/>
      <c r="J47" s="611" t="s">
        <v>640</v>
      </c>
    </row>
    <row r="48" spans="1:10" x14ac:dyDescent="0.35">
      <c r="A48" s="155"/>
      <c r="B48" s="175" t="s">
        <v>641</v>
      </c>
      <c r="C48" s="268"/>
      <c r="D48" s="268"/>
      <c r="E48" s="268"/>
      <c r="F48" s="439"/>
      <c r="G48" s="609">
        <f>'Prêts pondérés en fonction du r'!F27</f>
        <v>0</v>
      </c>
      <c r="H48" s="542" t="s">
        <v>642</v>
      </c>
      <c r="I48" s="605"/>
      <c r="J48" s="611" t="s">
        <v>643</v>
      </c>
    </row>
    <row r="49" spans="1:11" x14ac:dyDescent="0.35">
      <c r="A49" s="155"/>
      <c r="B49" s="175" t="s">
        <v>644</v>
      </c>
      <c r="C49" s="268"/>
      <c r="D49" s="268"/>
      <c r="E49" s="268"/>
      <c r="F49" s="439"/>
      <c r="G49" s="609">
        <f>IFERROR(IF(G56&gt;(G60+G61-G58),0,(G60+G61-G58)-G56),0)</f>
        <v>0</v>
      </c>
      <c r="H49" s="542" t="s">
        <v>645</v>
      </c>
      <c r="I49" s="605"/>
      <c r="J49" s="611" t="s">
        <v>646</v>
      </c>
    </row>
    <row r="50" spans="1:11" x14ac:dyDescent="0.35">
      <c r="A50" s="155"/>
      <c r="B50" s="175" t="s">
        <v>647</v>
      </c>
      <c r="C50" s="268"/>
      <c r="D50" s="268"/>
      <c r="E50" s="268"/>
      <c r="F50" s="439"/>
      <c r="G50" s="609">
        <f>IFERROR(('Calendrier des placements'!F34)*('Calendrier des placements'!F24/('Calendrier des placements'!F27)),0)</f>
        <v>0</v>
      </c>
      <c r="H50" s="542" t="s">
        <v>648</v>
      </c>
      <c r="I50" s="605"/>
      <c r="J50" s="611" t="s">
        <v>649</v>
      </c>
    </row>
    <row r="51" spans="1:11" ht="13.15" thickBot="1" x14ac:dyDescent="0.4">
      <c r="A51" s="155"/>
      <c r="B51" s="433"/>
      <c r="C51" s="313"/>
      <c r="D51" s="313"/>
      <c r="E51" s="313"/>
      <c r="F51" s="313"/>
      <c r="G51" s="615"/>
      <c r="H51" s="615"/>
      <c r="I51" s="605"/>
      <c r="J51" s="556"/>
    </row>
    <row r="52" spans="1:11" ht="13.15" thickBot="1" x14ac:dyDescent="0.4">
      <c r="A52" s="155"/>
      <c r="B52" s="440" t="s">
        <v>10</v>
      </c>
      <c r="C52" s="268"/>
      <c r="D52" s="268"/>
      <c r="E52" s="268"/>
      <c r="F52" s="441"/>
      <c r="G52" s="599" t="s">
        <v>650</v>
      </c>
      <c r="H52" s="616">
        <f>G33-SUM(G35:G50)</f>
        <v>0</v>
      </c>
      <c r="I52" s="605"/>
      <c r="J52" s="556" t="s">
        <v>651</v>
      </c>
    </row>
    <row r="53" spans="1:11" x14ac:dyDescent="0.35">
      <c r="A53" s="155"/>
      <c r="B53" s="22"/>
      <c r="C53" s="21"/>
      <c r="D53" s="21"/>
      <c r="E53" s="21"/>
      <c r="F53" s="442"/>
      <c r="G53" s="17"/>
      <c r="H53" s="17"/>
      <c r="I53" s="605"/>
      <c r="J53" s="556"/>
    </row>
    <row r="54" spans="1:11" x14ac:dyDescent="0.35">
      <c r="A54" s="155"/>
      <c r="B54" s="175" t="s">
        <v>652</v>
      </c>
      <c r="C54" s="268"/>
      <c r="D54" s="268"/>
      <c r="E54" s="268"/>
      <c r="F54" s="443"/>
      <c r="G54" s="16">
        <f>H17</f>
        <v>0</v>
      </c>
      <c r="H54" s="542" t="s">
        <v>13</v>
      </c>
      <c r="I54" s="591"/>
      <c r="J54" s="556"/>
    </row>
    <row r="55" spans="1:11" x14ac:dyDescent="0.35">
      <c r="A55" s="155"/>
      <c r="B55" s="444" t="s">
        <v>653</v>
      </c>
      <c r="C55" s="10"/>
      <c r="D55" s="10"/>
      <c r="E55" s="268"/>
      <c r="F55" s="268"/>
      <c r="G55" s="606">
        <f>IF(H28&lt;0,0,IF(H28&gt;0.0125*H83,0.0125*H83,H28))</f>
        <v>0</v>
      </c>
      <c r="H55" s="542" t="s">
        <v>654</v>
      </c>
      <c r="I55" s="591"/>
      <c r="J55" s="556" t="s">
        <v>655</v>
      </c>
    </row>
    <row r="56" spans="1:11" x14ac:dyDescent="0.35">
      <c r="A56" s="155"/>
      <c r="B56" s="445" t="s">
        <v>12</v>
      </c>
      <c r="C56" s="446"/>
      <c r="D56" s="446"/>
      <c r="E56" s="446"/>
      <c r="F56" s="446"/>
      <c r="G56" s="617">
        <f>G54+G55</f>
        <v>0</v>
      </c>
      <c r="H56" s="542" t="s">
        <v>656</v>
      </c>
      <c r="I56" s="591"/>
      <c r="J56" s="556" t="s">
        <v>657</v>
      </c>
    </row>
    <row r="57" spans="1:11" ht="20.25" customHeight="1" x14ac:dyDescent="0.35">
      <c r="A57" s="155"/>
      <c r="B57" s="447" t="s">
        <v>658</v>
      </c>
      <c r="C57" s="21"/>
      <c r="D57" s="21"/>
      <c r="E57" s="21"/>
      <c r="F57" s="442"/>
      <c r="G57" s="17"/>
      <c r="H57" s="542"/>
      <c r="I57" s="591"/>
      <c r="J57" s="556"/>
    </row>
    <row r="58" spans="1:11" x14ac:dyDescent="0.35">
      <c r="A58" s="155"/>
      <c r="B58" s="448" t="s">
        <v>659</v>
      </c>
      <c r="C58" s="449"/>
      <c r="D58" s="449"/>
      <c r="E58" s="449"/>
      <c r="F58" s="293"/>
      <c r="G58" s="618">
        <v>0</v>
      </c>
      <c r="H58" s="619" t="s">
        <v>660</v>
      </c>
      <c r="I58" s="591"/>
      <c r="J58" s="556" t="s">
        <v>661</v>
      </c>
    </row>
    <row r="59" spans="1:11" ht="20.25" customHeight="1" x14ac:dyDescent="0.35">
      <c r="A59" s="155"/>
      <c r="B59" s="447" t="s">
        <v>662</v>
      </c>
      <c r="C59" s="21"/>
      <c r="D59" s="21"/>
      <c r="E59" s="21"/>
      <c r="F59" s="442"/>
      <c r="G59" s="17"/>
      <c r="H59" s="542"/>
      <c r="I59" s="591"/>
      <c r="J59" s="556"/>
    </row>
    <row r="60" spans="1:11" s="153" customFormat="1" x14ac:dyDescent="0.35">
      <c r="A60" s="450"/>
      <c r="B60" s="175" t="s">
        <v>663</v>
      </c>
      <c r="C60" s="268"/>
      <c r="D60" s="268"/>
      <c r="E60" s="268"/>
      <c r="F60" s="443"/>
      <c r="G60" s="19">
        <f>'Liquidités et placements'!G28</f>
        <v>0</v>
      </c>
      <c r="H60" s="542" t="s">
        <v>664</v>
      </c>
      <c r="I60" s="597"/>
      <c r="J60" s="556" t="s">
        <v>133</v>
      </c>
    </row>
    <row r="61" spans="1:11" s="153" customFormat="1" x14ac:dyDescent="0.35">
      <c r="A61" s="450"/>
      <c r="B61" s="24" t="s">
        <v>665</v>
      </c>
      <c r="C61" s="268"/>
      <c r="D61" s="268"/>
      <c r="E61" s="268"/>
      <c r="F61" s="443"/>
      <c r="G61" s="19">
        <f>IFERROR(('Calendrier des placements'!F34)*(('Calendrier des placements'!F25+'Calendrier des placements'!F26)/('Calendrier des placements'!F27)),0)</f>
        <v>0</v>
      </c>
      <c r="H61" s="542" t="s">
        <v>666</v>
      </c>
      <c r="I61" s="597"/>
      <c r="J61" s="556" t="s">
        <v>667</v>
      </c>
    </row>
    <row r="62" spans="1:11" ht="13.15" thickBot="1" x14ac:dyDescent="0.4">
      <c r="A62" s="155"/>
      <c r="B62" s="22"/>
      <c r="C62" s="21"/>
      <c r="D62" s="21"/>
      <c r="E62" s="21"/>
      <c r="F62" s="21"/>
      <c r="G62" s="17"/>
      <c r="H62" s="542"/>
      <c r="I62" s="591"/>
      <c r="J62" s="556"/>
    </row>
    <row r="63" spans="1:11" s="153" customFormat="1" ht="13.15" thickBot="1" x14ac:dyDescent="0.4">
      <c r="A63" s="450"/>
      <c r="B63" s="440" t="s">
        <v>16</v>
      </c>
      <c r="C63" s="268"/>
      <c r="D63" s="268"/>
      <c r="E63" s="268"/>
      <c r="F63" s="162" t="s">
        <v>668</v>
      </c>
      <c r="G63" s="599" t="s">
        <v>669</v>
      </c>
      <c r="H63" s="616">
        <f>IF(G56+G58-G60-G61 &lt;0,0,G56+G58-G60-G61)</f>
        <v>0</v>
      </c>
      <c r="I63" s="597"/>
      <c r="J63" s="556" t="s">
        <v>670</v>
      </c>
      <c r="K63" s="188"/>
    </row>
    <row r="64" spans="1:11" ht="13.15" thickBot="1" x14ac:dyDescent="0.4">
      <c r="A64" s="155"/>
      <c r="B64" s="451"/>
      <c r="C64" s="452"/>
      <c r="D64" s="452"/>
      <c r="E64" s="452"/>
      <c r="F64" s="452"/>
      <c r="G64" s="620"/>
      <c r="H64" s="542"/>
      <c r="I64" s="591"/>
      <c r="J64" s="556"/>
    </row>
    <row r="65" spans="1:16" s="153" customFormat="1" ht="15" customHeight="1" thickBot="1" x14ac:dyDescent="0.4">
      <c r="A65" s="450"/>
      <c r="B65" s="453" t="s">
        <v>18</v>
      </c>
      <c r="C65" s="454"/>
      <c r="D65" s="454"/>
      <c r="E65" s="454"/>
      <c r="F65" s="454"/>
      <c r="G65" s="621" t="s">
        <v>671</v>
      </c>
      <c r="H65" s="599" t="s">
        <v>672</v>
      </c>
      <c r="I65" s="333">
        <f>H63+H52</f>
        <v>0</v>
      </c>
      <c r="J65" s="565"/>
    </row>
    <row r="66" spans="1:16" x14ac:dyDescent="0.35">
      <c r="A66" s="155"/>
      <c r="B66" s="155"/>
      <c r="C66" s="155"/>
      <c r="D66" s="155"/>
      <c r="E66" s="155"/>
      <c r="F66" s="155"/>
      <c r="G66" s="155"/>
      <c r="H66" s="155"/>
      <c r="I66" s="155"/>
    </row>
    <row r="68" spans="1:16" x14ac:dyDescent="0.35">
      <c r="A68" s="155"/>
      <c r="K68" s="39"/>
      <c r="L68" s="39"/>
      <c r="M68" s="39"/>
      <c r="N68" s="39"/>
      <c r="O68" s="39"/>
      <c r="P68" s="39"/>
    </row>
    <row r="69" spans="1:16" ht="13.15" thickBot="1" x14ac:dyDescent="0.4">
      <c r="A69" s="155"/>
      <c r="K69" s="39"/>
      <c r="L69" s="39"/>
      <c r="M69" s="39"/>
      <c r="N69" s="39"/>
      <c r="O69" s="39"/>
      <c r="P69" s="39"/>
    </row>
    <row r="70" spans="1:16" ht="13.15" thickBot="1" x14ac:dyDescent="0.4">
      <c r="A70" s="155"/>
      <c r="B70" s="428" t="s">
        <v>673</v>
      </c>
      <c r="C70" s="429"/>
      <c r="D70" s="429"/>
      <c r="E70" s="429"/>
      <c r="F70" s="430" t="s">
        <v>674</v>
      </c>
      <c r="G70" s="431" t="s">
        <v>675</v>
      </c>
      <c r="H70" s="430" t="s">
        <v>676</v>
      </c>
      <c r="I70" s="432" t="s">
        <v>677</v>
      </c>
      <c r="K70" s="775" t="s">
        <v>733</v>
      </c>
      <c r="L70" s="776"/>
      <c r="M70" s="776"/>
      <c r="N70" s="776"/>
      <c r="O70" s="777"/>
      <c r="P70" s="39"/>
    </row>
    <row r="71" spans="1:16" x14ac:dyDescent="0.35">
      <c r="A71" s="155"/>
      <c r="B71" s="447"/>
      <c r="C71" s="455"/>
      <c r="D71" s="455"/>
      <c r="E71" s="455"/>
      <c r="F71" s="456" t="s">
        <v>678</v>
      </c>
      <c r="G71" s="456" t="s">
        <v>679</v>
      </c>
      <c r="H71" s="456" t="s">
        <v>680</v>
      </c>
      <c r="I71" s="457" t="s">
        <v>681</v>
      </c>
      <c r="K71" s="655"/>
      <c r="L71" s="668"/>
      <c r="M71" s="668"/>
      <c r="N71" s="668"/>
      <c r="O71" s="688"/>
      <c r="P71" s="39"/>
    </row>
    <row r="72" spans="1:16" x14ac:dyDescent="0.35">
      <c r="A72" s="155"/>
      <c r="B72" s="434" t="s">
        <v>682</v>
      </c>
      <c r="C72" s="30"/>
      <c r="D72" s="30"/>
      <c r="E72" s="435"/>
      <c r="F72" s="782"/>
      <c r="G72" s="782"/>
      <c r="H72" s="782"/>
      <c r="I72" s="780">
        <f>IFERROR(AVERAGE(F72:H73),0)</f>
        <v>0</v>
      </c>
      <c r="K72" s="694" t="s">
        <v>683</v>
      </c>
      <c r="L72" s="695">
        <f>IF(F72&gt;0, F72,0)</f>
        <v>0</v>
      </c>
      <c r="M72" s="695">
        <f>IF(G72&gt;0, G72,0)</f>
        <v>0</v>
      </c>
      <c r="N72" s="695">
        <f>IF(H72&gt;0, H72,0)</f>
        <v>0</v>
      </c>
      <c r="O72" s="688"/>
      <c r="P72" s="39"/>
    </row>
    <row r="73" spans="1:16" ht="13.15" thickBot="1" x14ac:dyDescent="0.4">
      <c r="A73" s="155"/>
      <c r="B73" s="436"/>
      <c r="C73" s="437"/>
      <c r="D73" s="437"/>
      <c r="E73" s="438"/>
      <c r="F73" s="783"/>
      <c r="G73" s="783"/>
      <c r="H73" s="783"/>
      <c r="I73" s="781"/>
      <c r="K73" s="696" t="s">
        <v>684</v>
      </c>
      <c r="L73" s="697">
        <f>IF(L72&gt;0,1,0)</f>
        <v>0</v>
      </c>
      <c r="M73" s="697">
        <f>IF(M72&gt;0,1,0)</f>
        <v>0</v>
      </c>
      <c r="N73" s="697">
        <f>IF(N72&gt;0,1,0)</f>
        <v>0</v>
      </c>
      <c r="O73" s="692">
        <f>SUM(L73:N73)</f>
        <v>0</v>
      </c>
      <c r="P73" s="39"/>
    </row>
    <row r="74" spans="1:16" ht="13.15" thickBot="1" x14ac:dyDescent="0.4">
      <c r="A74" s="155"/>
      <c r="B74" s="155"/>
      <c r="C74" s="155"/>
      <c r="D74" s="155"/>
      <c r="E74" s="155"/>
      <c r="F74" s="155"/>
      <c r="G74" s="155"/>
      <c r="H74" s="155"/>
      <c r="I74" s="155"/>
      <c r="K74" s="39"/>
      <c r="L74" s="39"/>
      <c r="M74" s="39"/>
      <c r="N74" s="39"/>
      <c r="O74" s="39"/>
      <c r="P74" s="39"/>
    </row>
    <row r="75" spans="1:16" x14ac:dyDescent="0.35">
      <c r="A75" s="155"/>
      <c r="B75" s="428" t="s">
        <v>685</v>
      </c>
      <c r="C75" s="429"/>
      <c r="D75" s="429"/>
      <c r="E75" s="429"/>
      <c r="F75" s="430"/>
      <c r="G75" s="431"/>
      <c r="H75" s="430"/>
      <c r="I75" s="432" t="s">
        <v>686</v>
      </c>
      <c r="K75" s="39"/>
      <c r="L75" s="39"/>
      <c r="M75" s="39"/>
      <c r="N75" s="39"/>
      <c r="O75" s="39"/>
      <c r="P75" s="39"/>
    </row>
    <row r="76" spans="1:16" x14ac:dyDescent="0.35">
      <c r="A76" s="155"/>
      <c r="B76" s="433"/>
      <c r="C76" s="313"/>
      <c r="D76" s="313"/>
      <c r="E76" s="313"/>
      <c r="F76" s="313"/>
      <c r="G76" s="313"/>
      <c r="H76" s="313"/>
      <c r="I76" s="405"/>
      <c r="K76" s="39"/>
      <c r="L76" s="39"/>
      <c r="M76" s="39"/>
      <c r="N76" s="39"/>
      <c r="O76" s="39"/>
      <c r="P76" s="39"/>
    </row>
    <row r="77" spans="1:16" x14ac:dyDescent="0.35">
      <c r="A77" s="155"/>
      <c r="B77" s="427" t="s">
        <v>687</v>
      </c>
      <c r="C77" s="196"/>
      <c r="D77" s="196"/>
      <c r="E77" s="196"/>
      <c r="F77" s="196"/>
      <c r="G77" s="196"/>
      <c r="H77" s="312" t="s">
        <v>688</v>
      </c>
      <c r="I77" s="622"/>
      <c r="J77" s="2" t="s">
        <v>689</v>
      </c>
      <c r="K77" s="39"/>
      <c r="L77" s="39"/>
      <c r="M77" s="39"/>
      <c r="N77" s="39"/>
      <c r="O77" s="39"/>
      <c r="P77" s="39"/>
    </row>
    <row r="78" spans="1:16" x14ac:dyDescent="0.35">
      <c r="A78" s="155"/>
      <c r="B78" s="155"/>
      <c r="C78" s="155"/>
      <c r="D78" s="155"/>
      <c r="E78" s="155"/>
      <c r="F78" s="155"/>
      <c r="G78" s="155"/>
      <c r="H78" s="155"/>
      <c r="I78" s="155"/>
      <c r="K78" s="39"/>
      <c r="L78" s="39"/>
      <c r="M78" s="39"/>
      <c r="N78" s="39"/>
      <c r="O78" s="39"/>
      <c r="P78" s="39"/>
    </row>
    <row r="79" spans="1:16" ht="13.15" thickBot="1" x14ac:dyDescent="0.4">
      <c r="A79" s="155"/>
      <c r="B79" s="399" t="s">
        <v>690</v>
      </c>
      <c r="C79" s="400"/>
      <c r="D79" s="400"/>
      <c r="E79" s="400"/>
      <c r="F79" s="400"/>
      <c r="G79" s="401"/>
      <c r="H79" s="402"/>
      <c r="I79" s="403"/>
      <c r="K79" s="39"/>
      <c r="L79" s="39"/>
      <c r="M79" s="39"/>
      <c r="N79" s="39"/>
      <c r="O79" s="39"/>
      <c r="P79" s="39"/>
    </row>
    <row r="80" spans="1:16" x14ac:dyDescent="0.35">
      <c r="A80" s="155"/>
      <c r="B80" s="24" t="s">
        <v>691</v>
      </c>
      <c r="C80" s="25"/>
      <c r="D80" s="25"/>
      <c r="E80" s="25"/>
      <c r="F80" s="404"/>
      <c r="G80" s="629">
        <f>'Liquidités et placements'!O51+'Calendrier des placements'!P63+'Prêts pondérés en fonction du r'!L53+'Autres actifs'!P30+'Hors bilan'!P13-('Prêts pondérés en fonction du r'!G53*0.75)-'Prêts pondérés en fonction du r'!G54-'Prêts pondérés en fonction du r'!G55</f>
        <v>0</v>
      </c>
      <c r="H80" s="619" t="s">
        <v>30</v>
      </c>
      <c r="I80" s="591"/>
      <c r="J80" s="623">
        <v>11</v>
      </c>
      <c r="K80" s="39"/>
      <c r="L80" s="39"/>
      <c r="M80" s="39"/>
      <c r="N80" s="39"/>
      <c r="O80" s="39"/>
      <c r="P80" s="39"/>
    </row>
    <row r="81" spans="1:16" x14ac:dyDescent="0.35">
      <c r="A81" s="155"/>
      <c r="B81" s="24" t="s">
        <v>31</v>
      </c>
      <c r="C81" s="25"/>
      <c r="D81" s="25"/>
      <c r="E81" s="25"/>
      <c r="F81" s="404"/>
      <c r="G81" s="635">
        <f>IFERROR((((L72+M72+N72)/O73)*0.15)/0.08,0)</f>
        <v>0</v>
      </c>
      <c r="H81" s="542" t="s">
        <v>32</v>
      </c>
      <c r="I81" s="591"/>
      <c r="J81" s="623" t="s">
        <v>692</v>
      </c>
      <c r="K81" s="39"/>
      <c r="L81" s="39"/>
      <c r="M81" s="39"/>
      <c r="N81" s="39"/>
      <c r="O81" s="39"/>
      <c r="P81" s="39"/>
    </row>
    <row r="82" spans="1:16" ht="13.15" thickBot="1" x14ac:dyDescent="0.4">
      <c r="A82" s="155"/>
      <c r="B82" s="24" t="s">
        <v>33</v>
      </c>
      <c r="C82" s="25"/>
      <c r="D82" s="25"/>
      <c r="E82" s="25"/>
      <c r="F82" s="404"/>
      <c r="G82" s="636">
        <f>IF(I77&gt;0,I77*0.15/0.08,0)</f>
        <v>0</v>
      </c>
      <c r="H82" s="542" t="s">
        <v>34</v>
      </c>
      <c r="I82" s="591"/>
      <c r="J82" s="623" t="s">
        <v>693</v>
      </c>
      <c r="K82" s="39"/>
      <c r="L82" s="39"/>
      <c r="M82" s="39"/>
      <c r="N82" s="39"/>
      <c r="O82" s="39"/>
      <c r="P82" s="39"/>
    </row>
    <row r="83" spans="1:16" ht="15" customHeight="1" thickBot="1" x14ac:dyDescent="0.4">
      <c r="A83" s="155"/>
      <c r="B83" s="406" t="s">
        <v>35</v>
      </c>
      <c r="C83" s="25"/>
      <c r="D83" s="25"/>
      <c r="E83" s="25"/>
      <c r="F83" s="162" t="s">
        <v>694</v>
      </c>
      <c r="G83" s="624" t="s">
        <v>695</v>
      </c>
      <c r="H83" s="616">
        <f>G80+G81+G82</f>
        <v>0</v>
      </c>
      <c r="I83" s="591"/>
      <c r="J83" s="556" t="s">
        <v>696</v>
      </c>
      <c r="K83" s="39"/>
      <c r="L83" s="39"/>
      <c r="M83" s="39"/>
      <c r="N83" s="39"/>
      <c r="O83" s="39"/>
      <c r="P83" s="39"/>
    </row>
    <row r="84" spans="1:16" ht="16.5" customHeight="1" x14ac:dyDescent="0.35">
      <c r="A84" s="155"/>
      <c r="K84" s="39"/>
      <c r="L84" s="39"/>
      <c r="M84" s="39"/>
      <c r="N84" s="39"/>
      <c r="O84" s="39"/>
      <c r="P84" s="39"/>
    </row>
    <row r="85" spans="1:16" ht="16.5" customHeight="1" thickBot="1" x14ac:dyDescent="0.4">
      <c r="A85" s="155"/>
      <c r="K85" s="39"/>
      <c r="L85" s="39"/>
      <c r="M85" s="39"/>
      <c r="N85" s="39"/>
      <c r="O85" s="39"/>
      <c r="P85" s="39"/>
    </row>
    <row r="86" spans="1:16" ht="16.5" customHeight="1" x14ac:dyDescent="0.35">
      <c r="A86" s="155"/>
      <c r="B86" s="106" t="s">
        <v>37</v>
      </c>
      <c r="C86" s="107" t="s">
        <v>38</v>
      </c>
      <c r="D86" s="106"/>
      <c r="E86" s="132"/>
      <c r="F86" s="133"/>
      <c r="G86" s="134"/>
      <c r="H86" s="134"/>
      <c r="I86" s="134"/>
    </row>
    <row r="87" spans="1:16" ht="16.5" customHeight="1" x14ac:dyDescent="0.35">
      <c r="A87" s="155"/>
      <c r="B87" s="407" t="s">
        <v>39</v>
      </c>
      <c r="C87" s="25"/>
      <c r="D87" s="25"/>
      <c r="E87" s="25"/>
      <c r="F87" s="629">
        <f>'Autres actifs'!I33</f>
        <v>0</v>
      </c>
      <c r="G87" s="625" t="s">
        <v>40</v>
      </c>
      <c r="H87" s="501"/>
      <c r="I87" s="626"/>
      <c r="J87" s="556" t="s">
        <v>697</v>
      </c>
    </row>
    <row r="88" spans="1:16" ht="16.5" customHeight="1" x14ac:dyDescent="0.35">
      <c r="A88" s="155"/>
      <c r="B88" s="407" t="s">
        <v>41</v>
      </c>
      <c r="C88" s="25"/>
      <c r="D88" s="25"/>
      <c r="E88" s="25"/>
      <c r="F88" s="629">
        <f>SUM(G35:G50)</f>
        <v>0</v>
      </c>
      <c r="G88" s="625" t="s">
        <v>9</v>
      </c>
      <c r="H88" s="501"/>
      <c r="I88" s="626"/>
      <c r="J88" s="556" t="s">
        <v>698</v>
      </c>
    </row>
    <row r="89" spans="1:16" ht="16.5" customHeight="1" x14ac:dyDescent="0.35">
      <c r="A89" s="155"/>
      <c r="B89" s="407" t="s">
        <v>42</v>
      </c>
      <c r="C89" s="25"/>
      <c r="D89" s="25"/>
      <c r="E89" s="25"/>
      <c r="F89" s="629">
        <f>SUM('Hors bilan'!F4:F12)</f>
        <v>0</v>
      </c>
      <c r="G89" s="625" t="s">
        <v>43</v>
      </c>
      <c r="H89" s="501"/>
      <c r="I89" s="626"/>
      <c r="J89" s="556" t="s">
        <v>699</v>
      </c>
    </row>
    <row r="90" spans="1:16" ht="16.5" customHeight="1" x14ac:dyDescent="0.35">
      <c r="A90" s="155"/>
      <c r="B90" s="407" t="s">
        <v>44</v>
      </c>
      <c r="C90" s="25"/>
      <c r="D90" s="25"/>
      <c r="E90" s="25"/>
      <c r="F90" s="629">
        <f>'Prêts pondérés en fonction du r'!G52</f>
        <v>0</v>
      </c>
      <c r="G90" s="625" t="s">
        <v>45</v>
      </c>
      <c r="H90" s="501"/>
      <c r="I90" s="626"/>
      <c r="J90" s="556" t="s">
        <v>700</v>
      </c>
    </row>
    <row r="91" spans="1:16" ht="15.75" customHeight="1" thickBot="1" x14ac:dyDescent="0.4">
      <c r="A91" s="155"/>
      <c r="B91" s="408" t="s">
        <v>38</v>
      </c>
      <c r="C91" s="409"/>
      <c r="D91" s="409"/>
      <c r="E91" s="409"/>
      <c r="F91" s="630">
        <f>F87-F88+F89-F90</f>
        <v>0</v>
      </c>
      <c r="G91" s="627" t="s">
        <v>46</v>
      </c>
      <c r="H91" s="627"/>
      <c r="I91" s="628"/>
      <c r="J91" s="556" t="s">
        <v>701</v>
      </c>
    </row>
    <row r="92" spans="1:16" ht="16.5" customHeight="1" x14ac:dyDescent="0.35">
      <c r="A92" s="155"/>
    </row>
    <row r="93" spans="1:16" ht="16.5" customHeight="1" thickBot="1" x14ac:dyDescent="0.4">
      <c r="A93" s="155"/>
    </row>
    <row r="94" spans="1:16" ht="24.75" customHeight="1" x14ac:dyDescent="0.35">
      <c r="A94" s="155"/>
      <c r="B94" s="410" t="s">
        <v>702</v>
      </c>
      <c r="C94" s="411"/>
      <c r="D94" s="411"/>
      <c r="E94" s="411"/>
      <c r="F94" s="411"/>
      <c r="G94" s="412" t="s">
        <v>703</v>
      </c>
      <c r="H94" s="413" t="s">
        <v>704</v>
      </c>
    </row>
    <row r="95" spans="1:16" ht="12.75" customHeight="1" x14ac:dyDescent="0.35">
      <c r="A95" s="155"/>
      <c r="B95" s="117" t="s">
        <v>50</v>
      </c>
      <c r="C95" s="136"/>
      <c r="D95" s="25"/>
      <c r="E95" s="25"/>
      <c r="F95" s="162" t="s">
        <v>705</v>
      </c>
      <c r="G95" s="631" t="str">
        <f>IFERROR(H52/H83,"")</f>
        <v/>
      </c>
      <c r="H95" s="632">
        <v>6.5000000000000002E-2</v>
      </c>
      <c r="J95" s="556" t="s">
        <v>706</v>
      </c>
    </row>
    <row r="96" spans="1:16" ht="12.75" customHeight="1" x14ac:dyDescent="0.35">
      <c r="A96" s="155"/>
      <c r="B96" s="415" t="s">
        <v>52</v>
      </c>
      <c r="C96" s="416"/>
      <c r="D96" s="30"/>
      <c r="E96" s="25"/>
      <c r="F96" s="162" t="s">
        <v>707</v>
      </c>
      <c r="G96" s="631" t="str">
        <f>IFERROR(G6/H83,"")</f>
        <v/>
      </c>
      <c r="H96" s="632">
        <v>0.03</v>
      </c>
      <c r="J96" s="556" t="s">
        <v>708</v>
      </c>
    </row>
    <row r="97" spans="1:10" ht="12.75" customHeight="1" x14ac:dyDescent="0.35">
      <c r="A97" s="155"/>
      <c r="B97" s="415" t="s">
        <v>54</v>
      </c>
      <c r="C97" s="417"/>
      <c r="D97" s="25"/>
      <c r="E97" s="25"/>
      <c r="F97" s="162" t="s">
        <v>709</v>
      </c>
      <c r="G97" s="631" t="str">
        <f>IFERROR((H52-(H83*0.065))/H83,"")</f>
        <v/>
      </c>
      <c r="H97" s="632">
        <v>2.5000000000000001E-2</v>
      </c>
      <c r="J97" s="556" t="s">
        <v>710</v>
      </c>
    </row>
    <row r="98" spans="1:10" ht="12.75" customHeight="1" x14ac:dyDescent="0.35">
      <c r="A98" s="155"/>
      <c r="B98" s="117" t="s">
        <v>56</v>
      </c>
      <c r="C98" s="418"/>
      <c r="D98" s="28"/>
      <c r="E98" s="25"/>
      <c r="F98" s="162" t="s">
        <v>711</v>
      </c>
      <c r="G98" s="631" t="str">
        <f>IFERROR(I65/H83,"")</f>
        <v/>
      </c>
      <c r="H98" s="632">
        <v>0.08</v>
      </c>
      <c r="J98" s="556" t="s">
        <v>712</v>
      </c>
    </row>
    <row r="99" spans="1:10" ht="12.75" customHeight="1" x14ac:dyDescent="0.35">
      <c r="A99" s="155"/>
      <c r="B99" s="419" t="s">
        <v>57</v>
      </c>
      <c r="C99" s="420"/>
      <c r="D99" s="30"/>
      <c r="E99" s="30"/>
      <c r="F99" s="162" t="s">
        <v>711</v>
      </c>
      <c r="G99" s="631" t="str">
        <f>IFERROR(I65/H83,"")</f>
        <v/>
      </c>
      <c r="H99" s="632">
        <v>0.105</v>
      </c>
      <c r="J99" s="556" t="s">
        <v>713</v>
      </c>
    </row>
    <row r="100" spans="1:10" ht="12.75" customHeight="1" thickBot="1" x14ac:dyDescent="0.4">
      <c r="A100" s="155"/>
      <c r="B100" s="421" t="s">
        <v>58</v>
      </c>
      <c r="C100" s="422"/>
      <c r="D100" s="196"/>
      <c r="E100" s="196"/>
      <c r="F100" s="198" t="s">
        <v>714</v>
      </c>
      <c r="G100" s="633" t="str">
        <f>IFERROR(I65/F91,"")</f>
        <v/>
      </c>
      <c r="H100" s="634">
        <v>0.03</v>
      </c>
      <c r="J100" s="556" t="s">
        <v>715</v>
      </c>
    </row>
    <row r="101" spans="1:10" ht="16.5" customHeight="1" x14ac:dyDescent="0.35">
      <c r="A101" s="155"/>
      <c r="G101" s="424"/>
    </row>
    <row r="102" spans="1:10" ht="26.25" hidden="1" customHeight="1" x14ac:dyDescent="0.35">
      <c r="A102" s="155"/>
      <c r="B102" s="425" t="s">
        <v>716</v>
      </c>
      <c r="C102" s="411"/>
      <c r="D102" s="411"/>
      <c r="E102" s="411"/>
      <c r="F102" s="411"/>
      <c r="G102" s="412" t="s">
        <v>703</v>
      </c>
      <c r="H102" s="413" t="s">
        <v>717</v>
      </c>
    </row>
    <row r="103" spans="1:10" ht="12.75" hidden="1" customHeight="1" x14ac:dyDescent="0.35">
      <c r="A103" s="155"/>
      <c r="B103" s="24" t="s">
        <v>718</v>
      </c>
      <c r="C103" s="25"/>
      <c r="D103" s="25"/>
      <c r="E103" s="25"/>
      <c r="F103" s="162"/>
      <c r="G103" s="189"/>
      <c r="H103" s="414">
        <v>6.5000000000000002E-2</v>
      </c>
      <c r="J103" s="2" t="s">
        <v>706</v>
      </c>
    </row>
    <row r="104" spans="1:10" ht="12.75" hidden="1" customHeight="1" x14ac:dyDescent="0.35">
      <c r="A104" s="155"/>
      <c r="B104" s="24" t="s">
        <v>719</v>
      </c>
      <c r="C104" s="25"/>
      <c r="D104" s="25"/>
      <c r="E104" s="25"/>
      <c r="F104" s="162" t="s">
        <v>709</v>
      </c>
      <c r="G104" s="189"/>
      <c r="H104" s="414">
        <v>0.03</v>
      </c>
      <c r="J104" s="2" t="s">
        <v>708</v>
      </c>
    </row>
    <row r="105" spans="1:10" ht="12.75" hidden="1" customHeight="1" x14ac:dyDescent="0.35">
      <c r="A105" s="155"/>
      <c r="B105" s="24" t="s">
        <v>720</v>
      </c>
      <c r="C105" s="25"/>
      <c r="D105" s="25"/>
      <c r="E105" s="25"/>
      <c r="F105" s="162"/>
      <c r="G105" s="189"/>
      <c r="H105" s="414">
        <v>2.5000000000000001E-2</v>
      </c>
      <c r="J105" s="2" t="s">
        <v>721</v>
      </c>
    </row>
    <row r="106" spans="1:10" ht="12.75" hidden="1" customHeight="1" x14ac:dyDescent="0.35">
      <c r="A106" s="155"/>
      <c r="B106" s="24" t="s">
        <v>722</v>
      </c>
      <c r="C106" s="25"/>
      <c r="D106" s="25"/>
      <c r="E106" s="25"/>
      <c r="F106" s="162"/>
      <c r="G106" s="189"/>
      <c r="H106" s="414">
        <v>0.08</v>
      </c>
      <c r="J106" s="2" t="s">
        <v>723</v>
      </c>
    </row>
    <row r="107" spans="1:10" ht="12.75" hidden="1" customHeight="1" x14ac:dyDescent="0.35">
      <c r="A107" s="155"/>
      <c r="B107" s="24" t="s">
        <v>724</v>
      </c>
      <c r="C107" s="25"/>
      <c r="D107" s="25"/>
      <c r="E107" s="25"/>
      <c r="F107" s="162"/>
      <c r="G107" s="189"/>
      <c r="H107" s="414">
        <v>0.105</v>
      </c>
      <c r="J107" s="2" t="s">
        <v>713</v>
      </c>
    </row>
    <row r="108" spans="1:10" ht="12.75" hidden="1" customHeight="1" thickBot="1" x14ac:dyDescent="0.4">
      <c r="A108" s="155"/>
      <c r="B108" s="426" t="s">
        <v>725</v>
      </c>
      <c r="C108" s="196"/>
      <c r="D108" s="196"/>
      <c r="E108" s="196"/>
      <c r="F108" s="198"/>
      <c r="G108" s="208"/>
      <c r="H108" s="423">
        <v>0.03</v>
      </c>
      <c r="J108" s="2" t="s">
        <v>715</v>
      </c>
    </row>
    <row r="109" spans="1:10" ht="16.5" customHeight="1" x14ac:dyDescent="0.35">
      <c r="A109" s="155"/>
    </row>
    <row r="110" spans="1:10" ht="16.5" customHeight="1" x14ac:dyDescent="0.35">
      <c r="A110" s="155"/>
    </row>
  </sheetData>
  <sheetProtection algorithmName="SHA-512" hashValue="nypjFOWPxsSDDzS75qalZuBFlpLDq1ySaNDndhbVVrmyOXf1q5txtP24Dxh4LeZyVJ7nUemWEj7TF0FuJRzHmA==" saltValue="ZMVXpHJDvgz8odxPdWJFbg==" spinCount="100000" sheet="1" objects="1" scenarios="1"/>
  <customSheetViews>
    <customSheetView guid="{088DDB48-C6D0-4AA2-839D-A6E320432152}" showPageBreaks="1" fitToPage="1" printArea="1" topLeftCell="A82">
      <selection activeCell="H96" sqref="H96"/>
      <pageMargins left="0" right="0" top="0" bottom="0" header="0" footer="0"/>
      <printOptions horizontalCentered="1"/>
      <pageSetup paperSize="5" scale="74" orientation="portrait" copies="3" r:id="rId1"/>
      <headerFooter alignWithMargins="0"/>
    </customSheetView>
    <customSheetView guid="{E40DDCA7-C2B9-49E0-9BFC-8C5232B8DE4F}" showPageBreaks="1" fitToPage="1" printArea="1" topLeftCell="A82">
      <selection activeCell="H96" sqref="H96"/>
      <pageMargins left="0" right="0" top="0" bottom="0" header="0" footer="0"/>
      <printOptions horizontalCentered="1"/>
      <pageSetup paperSize="5" scale="74" orientation="portrait" copies="3" r:id="rId2"/>
      <headerFooter alignWithMargins="0"/>
    </customSheetView>
  </customSheetViews>
  <mergeCells count="7">
    <mergeCell ref="K70:O70"/>
    <mergeCell ref="B30:I30"/>
    <mergeCell ref="J41:J42"/>
    <mergeCell ref="I72:I73"/>
    <mergeCell ref="F72:F73"/>
    <mergeCell ref="G72:G73"/>
    <mergeCell ref="H72:H73"/>
  </mergeCells>
  <phoneticPr fontId="4" type="noConversion"/>
  <printOptions horizontalCentered="1"/>
  <pageMargins left="0.27559055118110237" right="0.27559055118110237" top="0.59055118110236227" bottom="0.15748031496062992" header="0.15748031496062992" footer="0.15748031496062992"/>
  <pageSetup paperSize="5" scale="64" orientation="portrait" copies="3"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0" ma:contentTypeDescription="Create a new document." ma:contentTypeScope="" ma:versionID="d022c05f839e68443a5241966f79b6e2">
  <xsd:schema xmlns:xsd="http://www.w3.org/2001/XMLSchema" xmlns:xs="http://www.w3.org/2001/XMLSchema" xmlns:p="http://schemas.microsoft.com/office/2006/metadata/properties" xmlns:ns2="958ded2e-40cd-4456-8074-35362a19f86f" xmlns:ns3="3b9b4ed0-beb8-463b-b958-9c060d9e86e5" targetNamespace="http://schemas.microsoft.com/office/2006/metadata/properties" ma:root="true" ma:fieldsID="c6cec0911e3c3ff46a29dcbe0330cb19" ns2:_="" ns3:_="">
    <xsd:import namespace="958ded2e-40cd-4456-8074-35362a19f86f"/>
    <xsd:import namespace="3b9b4ed0-beb8-463b-b958-9c060d9e86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1060D5-53C6-46E0-8EFA-E9B7BCAE43CB}">
  <ds:schemaRefs>
    <ds:schemaRef ds:uri="http://schemas.microsoft.com/sharepoint/v3/contenttype/forms"/>
  </ds:schemaRefs>
</ds:datastoreItem>
</file>

<file path=customXml/itemProps2.xml><?xml version="1.0" encoding="utf-8"?>
<ds:datastoreItem xmlns:ds="http://schemas.openxmlformats.org/officeDocument/2006/customXml" ds:itemID="{36E19071-0262-4622-B230-D49279BA9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D49F90-0EED-4A24-BAC3-0A6302D9832A}">
  <ds:schemaRefs>
    <ds:schemaRef ds:uri="http://schemas.microsoft.com/office/2006/documentManagement/types"/>
    <ds:schemaRef ds:uri="958ded2e-40cd-4456-8074-35362a19f86f"/>
    <ds:schemaRef ds:uri="http://schemas.openxmlformats.org/package/2006/metadata/core-properties"/>
    <ds:schemaRef ds:uri="http://purl.org/dc/terms/"/>
    <ds:schemaRef ds:uri="http://purl.org/dc/elements/1.1/"/>
    <ds:schemaRef ds:uri="3b9b4ed0-beb8-463b-b958-9c060d9e86e5"/>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Instructions</vt:lpstr>
      <vt:lpstr>Page de sommaire</vt:lpstr>
      <vt:lpstr>Liquidités et placements</vt:lpstr>
      <vt:lpstr>Calendrier des placements</vt:lpstr>
      <vt:lpstr>Prêts pondérés en fonction du r</vt:lpstr>
      <vt:lpstr>Autres actifs</vt:lpstr>
      <vt:lpstr>Hors bilan</vt:lpstr>
      <vt:lpstr>Bénéfices non distribués</vt:lpstr>
      <vt:lpstr>Capitaux propres et champs RW</vt:lpstr>
      <vt:lpstr>Référence</vt:lpstr>
      <vt:lpstr>'Autres actifs'!Print_Area</vt:lpstr>
      <vt:lpstr>'Bénéfices non distribués'!Print_Area</vt:lpstr>
      <vt:lpstr>'Calendrier des placements'!Print_Area</vt:lpstr>
      <vt:lpstr>'Capitaux propres et champs RW'!Print_Area</vt:lpstr>
      <vt:lpstr>'Hors bilan'!Print_Area</vt:lpstr>
      <vt:lpstr>Instructions!Print_Area</vt:lpstr>
      <vt:lpstr>'Liquidités et placements'!Print_Area</vt:lpstr>
      <vt:lpstr>'Page de sommaire'!Print_Area</vt:lpstr>
      <vt:lpstr>'Prêts pondérés en fonction du r'!Print_Area</vt:lpstr>
    </vt:vector>
  </TitlesOfParts>
  <Manager/>
  <Company>Deposit Insurance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Kokaliaris</dc:creator>
  <cp:keywords/>
  <dc:description/>
  <cp:lastModifiedBy>Sreejith Lal</cp:lastModifiedBy>
  <cp:revision/>
  <cp:lastPrinted>2022-02-08T22:15:17Z</cp:lastPrinted>
  <dcterms:created xsi:type="dcterms:W3CDTF">2008-01-08T16:43:18Z</dcterms:created>
  <dcterms:modified xsi:type="dcterms:W3CDTF">2022-02-08T22:19:57Z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ies>
</file>