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gulation &amp; Monitoring\Liquidity template revision 2018\Version restricted templates\Locked Versions\"/>
    </mc:Choice>
  </mc:AlternateContent>
  <xr:revisionPtr revIDLastSave="0" documentId="8_{6F75EE06-3278-4CCA-A454-F6541A8E5599}" xr6:coauthVersionLast="38" xr6:coauthVersionMax="38" xr10:uidLastSave="{00000000-0000-0000-0000-000000000000}"/>
  <workbookProtection workbookPassword="E3C7" lockStructure="1"/>
  <bookViews>
    <workbookView xWindow="0" yWindow="0" windowWidth="28800" windowHeight="11700" firstSheet="1" activeTab="1" xr2:uid="{00000000-000D-0000-FFFF-FFFF00000000}"/>
  </bookViews>
  <sheets>
    <sheet name="Test" sheetId="7" state="hidden" r:id="rId1"/>
    <sheet name="LCR" sheetId="24" r:id="rId2"/>
    <sheet name="OLD FMR" sheetId="5" state="hidden" r:id="rId3"/>
    <sheet name="2011 Liquidity" sheetId="16" state="hidden" r:id="rId4"/>
    <sheet name="Updated FMR" sheetId="13" state="hidden" r:id="rId5"/>
    <sheet name="HYPOTHÈSES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kk1">#REF!</definedName>
    <definedName name="_xlnm._FilterDatabase" localSheetId="2" hidden="1">'OLD FMR'!$A$6:$C$243</definedName>
    <definedName name="_xlnm._FilterDatabase" localSheetId="0" hidden="1">Test!$A$6:$C$243</definedName>
    <definedName name="_kk1">#REF!</definedName>
    <definedName name="_Parse_In" hidden="1">[1]Assets!$A$1</definedName>
    <definedName name="_Parse_In2" hidden="1">[1]Assets!$A$1</definedName>
    <definedName name="_Parse_Out" hidden="1">[1]Assets!$A$1</definedName>
    <definedName name="_R2D">[2]R2D!$A$3:$O$170</definedName>
    <definedName name="_R2F">[2]R2F!$A$3:$O$170</definedName>
    <definedName name="_R2U">[2]R2U!$A$3:$O$170</definedName>
    <definedName name="_R3D">[2]R3D!$A$3:$O$170</definedName>
    <definedName name="_R3F">[2]R3F!$A$3:$O$170</definedName>
    <definedName name="_R3U">[2]R3U!$A$3:$O$170</definedName>
    <definedName name="_R4D">[2]R4D!$A$3:$O$170</definedName>
    <definedName name="_R4F">[2]R4F!$A$3:$O$170</definedName>
    <definedName name="_R4u">[2]R4U!$A$3:$O$170</definedName>
    <definedName name="_R5D">[2]R5D!$A$3:$O$170</definedName>
    <definedName name="_R5F">[2]R5F!$A$3:$O$170</definedName>
    <definedName name="_R5U">[2]R5U!$A$3:$O$170</definedName>
    <definedName name="_R6D">[2]R6D!$A$3:$O$170</definedName>
    <definedName name="_R6F">[2]R6F!$A$3:$O$170</definedName>
    <definedName name="_R6U">[2]R6U!$A$3:$O$170</definedName>
    <definedName name="Accounts2">[3]!Table4[[#All],[CAD Accounts]]</definedName>
    <definedName name="AccountsCAD">[3]!Table4[[#All],[CAD Accounts]]</definedName>
    <definedName name="AccountsUSD">[3]!Table4[[#All],[USD Accounts]]</definedName>
    <definedName name="ACTUAL">#REF!</definedName>
    <definedName name="ACTUAL_AF">#REF!</definedName>
    <definedName name="BUDGET">#REF!</definedName>
    <definedName name="BUDGET_AF">#REF!</definedName>
    <definedName name="CND">'[4]CDN Liq. Investment'!$D$12:$D$388</definedName>
    <definedName name="Counterparty_approval">[3]!Table6[[#All],[Counterparty approval]]</definedName>
    <definedName name="date1">[5]Cover!$A$1</definedName>
    <definedName name="disc1">#REF!</definedName>
    <definedName name="FORECAST">#REF!</definedName>
    <definedName name="LIQUIDITY">'[4]CND LIQ RESERVE'!$D$13:$D$199</definedName>
    <definedName name="MeritBranchTab">#REF!</definedName>
    <definedName name="MIMPFICHIER">#REF!</definedName>
    <definedName name="Payments">[3]!Table3[Payments]</definedName>
    <definedName name="PORTEFEUIL">#REF!</definedName>
    <definedName name="_xlnm.Print_Area" localSheetId="1">LCR!$A$1:$F$100</definedName>
    <definedName name="_xlnm.Print_Area" localSheetId="2">'OLD FMR'!$A$1:$J$247</definedName>
    <definedName name="_xlnm.Print_Area" localSheetId="0">Test!$A$1:$J$247</definedName>
    <definedName name="Print_Area_MI">#REF!</definedName>
    <definedName name="Print_Titles_MI">#REF!,#REF!</definedName>
    <definedName name="Relationships">[3]!Table4[[#All],[Relationships]]</definedName>
    <definedName name="Summary">#REF!</definedName>
    <definedName name="Table1">#REF!</definedName>
    <definedName name="TarBal">'[6]TARGET BALANCE'!$D$6:$AA$182</definedName>
    <definedName name="Template">[3]!Table4[[#All],[Template]]</definedName>
    <definedName name="Templates">[3]!Table4[[#All],[Relationships]]</definedName>
    <definedName name="Us">'[4]USD GL Category Oct2002'!$D$13:$D$330</definedName>
    <definedName name="USD_Action">[3]Data!#REF!</definedName>
    <definedName name="wrn.RMENS." hidden="1">{#N/A,#N/A,FALSE,"Cover";#N/A,#N/A,FALSE,"Balance sheet";#N/A,#N/A,FALSE,"Summary Investment";#N/A,#N/A,FALSE,"Loans";#N/A,#N/A,FALSE,"Detail";#N/A,#N/A,FALSE,"Derivatives"}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24" l="1"/>
  <c r="F79" i="24"/>
  <c r="F75" i="24"/>
  <c r="F76" i="24"/>
  <c r="F77" i="24"/>
  <c r="F78" i="24"/>
  <c r="F74" i="24"/>
  <c r="F37" i="24"/>
  <c r="F44" i="24" l="1"/>
  <c r="F85" i="24" l="1"/>
  <c r="F36" i="24"/>
  <c r="F31" i="24"/>
  <c r="F29" i="24" l="1"/>
  <c r="F40" i="24" l="1"/>
  <c r="F42" i="24" l="1"/>
  <c r="F87" i="24" l="1"/>
  <c r="F88" i="24"/>
  <c r="F9" i="24" l="1"/>
  <c r="F50" i="24" l="1"/>
  <c r="F51" i="24"/>
  <c r="F52" i="24"/>
  <c r="F53" i="24"/>
  <c r="F54" i="24"/>
  <c r="F27" i="24" l="1"/>
  <c r="F19" i="24" l="1"/>
  <c r="F18" i="24"/>
  <c r="F17" i="24"/>
  <c r="F15" i="24"/>
  <c r="F14" i="24"/>
  <c r="F13" i="24"/>
  <c r="F10" i="24"/>
  <c r="F8" i="24"/>
  <c r="F7" i="24"/>
  <c r="F86" i="24"/>
  <c r="F84" i="24"/>
  <c r="F83" i="24"/>
  <c r="F82" i="24"/>
  <c r="F81" i="24"/>
  <c r="F80" i="24"/>
  <c r="F69" i="24"/>
  <c r="F68" i="24"/>
  <c r="F67" i="24"/>
  <c r="F66" i="24"/>
  <c r="F65" i="24"/>
  <c r="F62" i="24"/>
  <c r="F61" i="24"/>
  <c r="F60" i="24"/>
  <c r="F59" i="24"/>
  <c r="F58" i="24"/>
  <c r="F57" i="24"/>
  <c r="F47" i="24"/>
  <c r="F46" i="24"/>
  <c r="F39" i="24"/>
  <c r="F38" i="24"/>
  <c r="F33" i="24"/>
  <c r="F90" i="24" l="1"/>
  <c r="F21" i="24"/>
  <c r="F96" i="24" s="1"/>
  <c r="F71" i="24"/>
  <c r="D50" i="16"/>
  <c r="GL46" i="16"/>
  <c r="GK46" i="16"/>
  <c r="GJ46" i="16"/>
  <c r="GI46" i="16"/>
  <c r="GH46" i="16"/>
  <c r="GG46" i="16"/>
  <c r="GE46" i="16"/>
  <c r="GD46" i="16"/>
  <c r="GC46" i="16"/>
  <c r="GB46" i="16"/>
  <c r="GA46" i="16"/>
  <c r="FZ46" i="16"/>
  <c r="FX46" i="16"/>
  <c r="FW46" i="16"/>
  <c r="FV46" i="16"/>
  <c r="FU46" i="16"/>
  <c r="FT46" i="16"/>
  <c r="FS46" i="16"/>
  <c r="FR46" i="16"/>
  <c r="FQ46" i="16"/>
  <c r="FP46" i="16"/>
  <c r="FO46" i="16"/>
  <c r="FN46" i="16"/>
  <c r="FM46" i="16"/>
  <c r="FL46" i="16"/>
  <c r="FK46" i="16"/>
  <c r="FJ46" i="16"/>
  <c r="FI46" i="16"/>
  <c r="FH46" i="16"/>
  <c r="FG46" i="16"/>
  <c r="FF46" i="16"/>
  <c r="FE46" i="16"/>
  <c r="FD46" i="16"/>
  <c r="FC46" i="16"/>
  <c r="FB46" i="16"/>
  <c r="FA46" i="16"/>
  <c r="FA48" i="16" s="1"/>
  <c r="FA54" i="16" s="1"/>
  <c r="EZ46" i="16"/>
  <c r="EY46" i="16"/>
  <c r="EX46" i="16"/>
  <c r="EW46" i="16"/>
  <c r="EV46" i="16"/>
  <c r="EU46" i="16"/>
  <c r="ET46" i="16"/>
  <c r="ES46" i="16"/>
  <c r="ES48" i="16" s="1"/>
  <c r="ES54" i="16" s="1"/>
  <c r="ER46" i="16"/>
  <c r="EQ46" i="16"/>
  <c r="EP46" i="16"/>
  <c r="EO46" i="16"/>
  <c r="EN46" i="16"/>
  <c r="EM46" i="16"/>
  <c r="EL46" i="16"/>
  <c r="EK46" i="16"/>
  <c r="EJ46" i="16"/>
  <c r="EI46" i="16"/>
  <c r="EH46" i="16"/>
  <c r="EG46" i="16"/>
  <c r="EF46" i="16"/>
  <c r="EE46" i="16"/>
  <c r="ED46" i="16"/>
  <c r="EC46" i="16"/>
  <c r="EC48" i="16" s="1"/>
  <c r="EB46" i="16"/>
  <c r="EA46" i="16"/>
  <c r="DZ46" i="16"/>
  <c r="DY46" i="16"/>
  <c r="DX46" i="16"/>
  <c r="DW46" i="16"/>
  <c r="DV46" i="16"/>
  <c r="DU46" i="16"/>
  <c r="DT46" i="16"/>
  <c r="DS46" i="16"/>
  <c r="DR46" i="16"/>
  <c r="DQ46" i="16"/>
  <c r="DP46" i="16"/>
  <c r="DO46" i="16"/>
  <c r="DN46" i="16"/>
  <c r="DM46" i="16"/>
  <c r="DM48" i="16" s="1"/>
  <c r="DM54" i="16" s="1"/>
  <c r="DL46" i="16"/>
  <c r="DK46" i="16"/>
  <c r="DJ46" i="16"/>
  <c r="DI46" i="16"/>
  <c r="DH46" i="16"/>
  <c r="DG46" i="16"/>
  <c r="DF46" i="16"/>
  <c r="DE46" i="16"/>
  <c r="DD46" i="16"/>
  <c r="DC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P48" i="16" s="1"/>
  <c r="BO46" i="16"/>
  <c r="BN46" i="16"/>
  <c r="BM46" i="16"/>
  <c r="BL46" i="16"/>
  <c r="BK46" i="16"/>
  <c r="BI46" i="16"/>
  <c r="BH46" i="16"/>
  <c r="BG46" i="16"/>
  <c r="BF46" i="16"/>
  <c r="BE46" i="16"/>
  <c r="BD46" i="16"/>
  <c r="BC46" i="16"/>
  <c r="BB46" i="16"/>
  <c r="BA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W48" i="16" s="1"/>
  <c r="W54" i="16" s="1"/>
  <c r="V46" i="16"/>
  <c r="U46" i="16"/>
  <c r="T46" i="16"/>
  <c r="S46" i="16"/>
  <c r="R46" i="16"/>
  <c r="R48" i="16" s="1"/>
  <c r="Q46" i="16"/>
  <c r="P46" i="16"/>
  <c r="O46" i="16"/>
  <c r="N46" i="16"/>
  <c r="M46" i="16"/>
  <c r="L46" i="16"/>
  <c r="K46" i="16"/>
  <c r="J46" i="16"/>
  <c r="I46" i="16"/>
  <c r="H46" i="16"/>
  <c r="G46" i="16"/>
  <c r="D46" i="16"/>
  <c r="AN33" i="16"/>
  <c r="AM33" i="16"/>
  <c r="AL33" i="16"/>
  <c r="D33" i="16"/>
  <c r="GL24" i="16"/>
  <c r="GL36" i="16" s="1"/>
  <c r="GK24" i="16"/>
  <c r="GK36" i="16" s="1"/>
  <c r="GJ24" i="16"/>
  <c r="GJ36" i="16" s="1"/>
  <c r="GI24" i="16"/>
  <c r="GI36" i="16" s="1"/>
  <c r="GH24" i="16"/>
  <c r="GH36" i="16" s="1"/>
  <c r="GG24" i="16"/>
  <c r="GG36" i="16" s="1"/>
  <c r="GG48" i="16" s="1"/>
  <c r="GG52" i="16" s="1"/>
  <c r="GE24" i="16"/>
  <c r="GE36" i="16" s="1"/>
  <c r="GD24" i="16"/>
  <c r="GD36" i="16" s="1"/>
  <c r="GD48" i="16" s="1"/>
  <c r="GD52" i="16" s="1"/>
  <c r="GD55" i="16" s="1"/>
  <c r="GC24" i="16"/>
  <c r="GC36" i="16" s="1"/>
  <c r="GB24" i="16"/>
  <c r="GB36" i="16" s="1"/>
  <c r="GB48" i="16" s="1"/>
  <c r="GB52" i="16" s="1"/>
  <c r="GA24" i="16"/>
  <c r="GA36" i="16" s="1"/>
  <c r="FZ24" i="16"/>
  <c r="FZ36" i="16" s="1"/>
  <c r="FX24" i="16"/>
  <c r="FX36" i="16" s="1"/>
  <c r="FX48" i="16" s="1"/>
  <c r="FX52" i="16" s="1"/>
  <c r="FW24" i="16"/>
  <c r="FW36" i="16" s="1"/>
  <c r="FV24" i="16"/>
  <c r="FV36" i="16" s="1"/>
  <c r="FU24" i="16"/>
  <c r="FU36" i="16" s="1"/>
  <c r="FU48" i="16" s="1"/>
  <c r="FT24" i="16"/>
  <c r="FT36" i="16" s="1"/>
  <c r="FS24" i="16"/>
  <c r="FS36" i="16" s="1"/>
  <c r="FR24" i="16"/>
  <c r="FR36" i="16" s="1"/>
  <c r="FQ24" i="16"/>
  <c r="FQ36" i="16" s="1"/>
  <c r="FP24" i="16"/>
  <c r="FP36" i="16" s="1"/>
  <c r="FO24" i="16"/>
  <c r="FO36" i="16" s="1"/>
  <c r="FN24" i="16"/>
  <c r="FN36" i="16" s="1"/>
  <c r="FM24" i="16"/>
  <c r="FM36" i="16" s="1"/>
  <c r="FL24" i="16"/>
  <c r="FL36" i="16" s="1"/>
  <c r="FK24" i="16"/>
  <c r="FK36" i="16" s="1"/>
  <c r="FJ24" i="16"/>
  <c r="FJ36" i="16" s="1"/>
  <c r="FI24" i="16"/>
  <c r="FI36" i="16" s="1"/>
  <c r="FH24" i="16"/>
  <c r="FH36" i="16" s="1"/>
  <c r="FG24" i="16"/>
  <c r="FG36" i="16" s="1"/>
  <c r="FF24" i="16"/>
  <c r="FF36" i="16" s="1"/>
  <c r="FE24" i="16"/>
  <c r="FE36" i="16" s="1"/>
  <c r="FE48" i="16" s="1"/>
  <c r="FE54" i="16" s="1"/>
  <c r="FD24" i="16"/>
  <c r="FD36" i="16" s="1"/>
  <c r="FC24" i="16"/>
  <c r="FC36" i="16" s="1"/>
  <c r="FB24" i="16"/>
  <c r="FB36" i="16" s="1"/>
  <c r="FA24" i="16"/>
  <c r="FA36" i="16" s="1"/>
  <c r="EZ24" i="16"/>
  <c r="EZ36" i="16" s="1"/>
  <c r="EY24" i="16"/>
  <c r="EY36" i="16" s="1"/>
  <c r="EX24" i="16"/>
  <c r="EX36" i="16" s="1"/>
  <c r="EW24" i="16"/>
  <c r="EW36" i="16" s="1"/>
  <c r="EW48" i="16" s="1"/>
  <c r="EW54" i="16" s="1"/>
  <c r="EV24" i="16"/>
  <c r="EV36" i="16" s="1"/>
  <c r="EU24" i="16"/>
  <c r="EU36" i="16" s="1"/>
  <c r="ET24" i="16"/>
  <c r="ET36" i="16" s="1"/>
  <c r="ES24" i="16"/>
  <c r="ES36" i="16" s="1"/>
  <c r="ER24" i="16"/>
  <c r="ER36" i="16" s="1"/>
  <c r="EQ24" i="16"/>
  <c r="EQ36" i="16" s="1"/>
  <c r="EP24" i="16"/>
  <c r="EP36" i="16" s="1"/>
  <c r="EO24" i="16"/>
  <c r="EO36" i="16" s="1"/>
  <c r="EO48" i="16" s="1"/>
  <c r="EN24" i="16"/>
  <c r="EN36" i="16" s="1"/>
  <c r="EM24" i="16"/>
  <c r="EM36" i="16" s="1"/>
  <c r="EL24" i="16"/>
  <c r="EL36" i="16" s="1"/>
  <c r="EK24" i="16"/>
  <c r="EK36" i="16" s="1"/>
  <c r="EJ24" i="16"/>
  <c r="EJ36" i="16" s="1"/>
  <c r="EI24" i="16"/>
  <c r="EI36" i="16" s="1"/>
  <c r="EH24" i="16"/>
  <c r="EH36" i="16" s="1"/>
  <c r="EG24" i="16"/>
  <c r="EG36" i="16" s="1"/>
  <c r="EG48" i="16" s="1"/>
  <c r="EG52" i="16" s="1"/>
  <c r="EF24" i="16"/>
  <c r="EF36" i="16" s="1"/>
  <c r="EE24" i="16"/>
  <c r="EE36" i="16" s="1"/>
  <c r="ED24" i="16"/>
  <c r="ED36" i="16" s="1"/>
  <c r="EC24" i="16"/>
  <c r="EC36" i="16" s="1"/>
  <c r="EB24" i="16"/>
  <c r="EB36" i="16" s="1"/>
  <c r="EA24" i="16"/>
  <c r="EA36" i="16" s="1"/>
  <c r="DZ24" i="16"/>
  <c r="DZ36" i="16" s="1"/>
  <c r="DY24" i="16"/>
  <c r="DY36" i="16" s="1"/>
  <c r="DY48" i="16" s="1"/>
  <c r="DY52" i="16" s="1"/>
  <c r="DX24" i="16"/>
  <c r="DX36" i="16" s="1"/>
  <c r="DW24" i="16"/>
  <c r="DW36" i="16" s="1"/>
  <c r="DV24" i="16"/>
  <c r="DV36" i="16" s="1"/>
  <c r="DU24" i="16"/>
  <c r="DU36" i="16" s="1"/>
  <c r="DT24" i="16"/>
  <c r="DT36" i="16" s="1"/>
  <c r="DS24" i="16"/>
  <c r="DS36" i="16" s="1"/>
  <c r="DR24" i="16"/>
  <c r="DR36" i="16" s="1"/>
  <c r="DQ24" i="16"/>
  <c r="DQ36" i="16" s="1"/>
  <c r="DQ48" i="16" s="1"/>
  <c r="DP24" i="16"/>
  <c r="DP36" i="16" s="1"/>
  <c r="DO24" i="16"/>
  <c r="DO36" i="16" s="1"/>
  <c r="DN24" i="16"/>
  <c r="DN36" i="16" s="1"/>
  <c r="DM24" i="16"/>
  <c r="DM36" i="16" s="1"/>
  <c r="DL24" i="16"/>
  <c r="DL36" i="16" s="1"/>
  <c r="DK24" i="16"/>
  <c r="DK36" i="16" s="1"/>
  <c r="DJ24" i="16"/>
  <c r="DJ36" i="16" s="1"/>
  <c r="DI24" i="16"/>
  <c r="DI36" i="16" s="1"/>
  <c r="DI48" i="16" s="1"/>
  <c r="DI54" i="16" s="1"/>
  <c r="DH24" i="16"/>
  <c r="DH36" i="16" s="1"/>
  <c r="DG24" i="16"/>
  <c r="DG36" i="16" s="1"/>
  <c r="DF24" i="16"/>
  <c r="DF36" i="16" s="1"/>
  <c r="DE24" i="16"/>
  <c r="DE36" i="16" s="1"/>
  <c r="DD24" i="16"/>
  <c r="DD36" i="16" s="1"/>
  <c r="DC24" i="16"/>
  <c r="DC36" i="16" s="1"/>
  <c r="DB24" i="16"/>
  <c r="DB36" i="16" s="1"/>
  <c r="DA24" i="16"/>
  <c r="DA36" i="16" s="1"/>
  <c r="CZ24" i="16"/>
  <c r="CZ36" i="16" s="1"/>
  <c r="CY24" i="16"/>
  <c r="CY36" i="16" s="1"/>
  <c r="CX24" i="16"/>
  <c r="CX36" i="16" s="1"/>
  <c r="CW24" i="16"/>
  <c r="CW36" i="16" s="1"/>
  <c r="CV24" i="16"/>
  <c r="CV36" i="16" s="1"/>
  <c r="CU24" i="16"/>
  <c r="CU36" i="16" s="1"/>
  <c r="CT24" i="16"/>
  <c r="CT36" i="16" s="1"/>
  <c r="CS24" i="16"/>
  <c r="CS36" i="16" s="1"/>
  <c r="CS48" i="16" s="1"/>
  <c r="CR24" i="16"/>
  <c r="CR36" i="16" s="1"/>
  <c r="CQ24" i="16"/>
  <c r="CQ36" i="16" s="1"/>
  <c r="CP24" i="16"/>
  <c r="CP36" i="16" s="1"/>
  <c r="CO24" i="16"/>
  <c r="CO36" i="16" s="1"/>
  <c r="CN24" i="16"/>
  <c r="CN36" i="16" s="1"/>
  <c r="CM24" i="16"/>
  <c r="CM36" i="16" s="1"/>
  <c r="CL24" i="16"/>
  <c r="CL36" i="16" s="1"/>
  <c r="CK24" i="16"/>
  <c r="CK36" i="16" s="1"/>
  <c r="CK48" i="16" s="1"/>
  <c r="CK54" i="16" s="1"/>
  <c r="CJ24" i="16"/>
  <c r="CJ36" i="16" s="1"/>
  <c r="CI24" i="16"/>
  <c r="CI36" i="16" s="1"/>
  <c r="CH24" i="16"/>
  <c r="CH36" i="16" s="1"/>
  <c r="CG24" i="16"/>
  <c r="CG36" i="16" s="1"/>
  <c r="CF24" i="16"/>
  <c r="CF36" i="16" s="1"/>
  <c r="CE24" i="16"/>
  <c r="CE36" i="16" s="1"/>
  <c r="CE48" i="16" s="1"/>
  <c r="CE52" i="16" s="1"/>
  <c r="CD24" i="16"/>
  <c r="CD36" i="16" s="1"/>
  <c r="CC24" i="16"/>
  <c r="CC36" i="16" s="1"/>
  <c r="CB24" i="16"/>
  <c r="CB36" i="16" s="1"/>
  <c r="CA24" i="16"/>
  <c r="CA36" i="16" s="1"/>
  <c r="BZ24" i="16"/>
  <c r="BZ36" i="16" s="1"/>
  <c r="BY24" i="16"/>
  <c r="BY36" i="16" s="1"/>
  <c r="BX24" i="16"/>
  <c r="BX36" i="16" s="1"/>
  <c r="BW24" i="16"/>
  <c r="BW36" i="16" s="1"/>
  <c r="BV24" i="16"/>
  <c r="BV36" i="16" s="1"/>
  <c r="BU24" i="16"/>
  <c r="BU36" i="16" s="1"/>
  <c r="BT24" i="16"/>
  <c r="BT36" i="16" s="1"/>
  <c r="BS24" i="16"/>
  <c r="BS36" i="16" s="1"/>
  <c r="BR24" i="16"/>
  <c r="BR36" i="16" s="1"/>
  <c r="BQ24" i="16"/>
  <c r="BQ36" i="16" s="1"/>
  <c r="BP24" i="16"/>
  <c r="BP36" i="16" s="1"/>
  <c r="BO24" i="16"/>
  <c r="BO36" i="16" s="1"/>
  <c r="BN24" i="16"/>
  <c r="BN36" i="16" s="1"/>
  <c r="BM24" i="16"/>
  <c r="BM36" i="16" s="1"/>
  <c r="BL24" i="16"/>
  <c r="BL36" i="16" s="1"/>
  <c r="BK24" i="16"/>
  <c r="BK36" i="16" s="1"/>
  <c r="BJ24" i="16"/>
  <c r="BJ36" i="16" s="1"/>
  <c r="BJ48" i="16" s="1"/>
  <c r="BI24" i="16"/>
  <c r="BI36" i="16" s="1"/>
  <c r="BH24" i="16"/>
  <c r="BH36" i="16" s="1"/>
  <c r="BG24" i="16"/>
  <c r="BG36" i="16" s="1"/>
  <c r="BF24" i="16"/>
  <c r="BF36" i="16" s="1"/>
  <c r="BE24" i="16"/>
  <c r="BE36" i="16" s="1"/>
  <c r="BD24" i="16"/>
  <c r="BD36" i="16" s="1"/>
  <c r="BC24" i="16"/>
  <c r="BC36" i="16" s="1"/>
  <c r="BC48" i="16" s="1"/>
  <c r="BC52" i="16" s="1"/>
  <c r="BB24" i="16"/>
  <c r="BB36" i="16" s="1"/>
  <c r="BA24" i="16"/>
  <c r="BA36" i="16" s="1"/>
  <c r="AZ24" i="16"/>
  <c r="AZ36" i="16" s="1"/>
  <c r="AZ48" i="16" s="1"/>
  <c r="AY24" i="16"/>
  <c r="AY36" i="16" s="1"/>
  <c r="AX24" i="16"/>
  <c r="AX36" i="16" s="1"/>
  <c r="AW24" i="16"/>
  <c r="AW36" i="16" s="1"/>
  <c r="AV24" i="16"/>
  <c r="AV36" i="16" s="1"/>
  <c r="AU24" i="16"/>
  <c r="AU36" i="16" s="1"/>
  <c r="AT24" i="16"/>
  <c r="AT36" i="16" s="1"/>
  <c r="AS24" i="16"/>
  <c r="AS36" i="16" s="1"/>
  <c r="AR24" i="16"/>
  <c r="AR36" i="16" s="1"/>
  <c r="AP24" i="16"/>
  <c r="AP36" i="16" s="1"/>
  <c r="AO24" i="16"/>
  <c r="AO36" i="16" s="1"/>
  <c r="AN24" i="16"/>
  <c r="AL24" i="16"/>
  <c r="AK24" i="16"/>
  <c r="AK36" i="16" s="1"/>
  <c r="AJ24" i="16"/>
  <c r="AJ36" i="16" s="1"/>
  <c r="AI24" i="16"/>
  <c r="AI36" i="16" s="1"/>
  <c r="AH24" i="16"/>
  <c r="AH36" i="16" s="1"/>
  <c r="AG24" i="16"/>
  <c r="AG36" i="16" s="1"/>
  <c r="AF24" i="16"/>
  <c r="AF36" i="16" s="1"/>
  <c r="AE24" i="16"/>
  <c r="AE36" i="16" s="1"/>
  <c r="AD24" i="16"/>
  <c r="AD36" i="16" s="1"/>
  <c r="AC24" i="16"/>
  <c r="AC36" i="16" s="1"/>
  <c r="AB24" i="16"/>
  <c r="AB36" i="16" s="1"/>
  <c r="AA24" i="16"/>
  <c r="AA36" i="16" s="1"/>
  <c r="Z24" i="16"/>
  <c r="Z36" i="16" s="1"/>
  <c r="Y24" i="16"/>
  <c r="Y36" i="16" s="1"/>
  <c r="X24" i="16"/>
  <c r="X36" i="16" s="1"/>
  <c r="V24" i="16"/>
  <c r="V36" i="16" s="1"/>
  <c r="U24" i="16"/>
  <c r="U36" i="16" s="1"/>
  <c r="T24" i="16"/>
  <c r="T36" i="16" s="1"/>
  <c r="S24" i="16"/>
  <c r="S36" i="16" s="1"/>
  <c r="R24" i="16"/>
  <c r="R36" i="16" s="1"/>
  <c r="Q24" i="16"/>
  <c r="Q36" i="16" s="1"/>
  <c r="P24" i="16"/>
  <c r="P36" i="16" s="1"/>
  <c r="O24" i="16"/>
  <c r="O36" i="16" s="1"/>
  <c r="N24" i="16"/>
  <c r="N36" i="16" s="1"/>
  <c r="N48" i="16" s="1"/>
  <c r="M24" i="16"/>
  <c r="M36" i="16" s="1"/>
  <c r="L24" i="16"/>
  <c r="L36" i="16" s="1"/>
  <c r="K24" i="16"/>
  <c r="K36" i="16" s="1"/>
  <c r="J24" i="16"/>
  <c r="J36" i="16" s="1"/>
  <c r="I24" i="16"/>
  <c r="I36" i="16" s="1"/>
  <c r="H24" i="16"/>
  <c r="H36" i="16" s="1"/>
  <c r="G24" i="16"/>
  <c r="G36" i="16" s="1"/>
  <c r="D19" i="16"/>
  <c r="AQ18" i="16"/>
  <c r="AQ24" i="16" s="1"/>
  <c r="AQ36" i="16" s="1"/>
  <c r="D16" i="16"/>
  <c r="AM15" i="16"/>
  <c r="AM24" i="16" s="1"/>
  <c r="F15" i="16"/>
  <c r="F24" i="16" s="1"/>
  <c r="F36" i="16" s="1"/>
  <c r="F48" i="16" s="1"/>
  <c r="D15" i="16"/>
  <c r="GL13" i="16"/>
  <c r="GK13" i="16"/>
  <c r="GJ13" i="16"/>
  <c r="GI13" i="16"/>
  <c r="GH13" i="16"/>
  <c r="GG13" i="16"/>
  <c r="GE13" i="16"/>
  <c r="GD13" i="16"/>
  <c r="GC13" i="16"/>
  <c r="GB13" i="16"/>
  <c r="GA13" i="16"/>
  <c r="FZ13" i="16"/>
  <c r="FX13" i="16"/>
  <c r="FW13" i="16"/>
  <c r="FV13" i="16"/>
  <c r="FU13" i="16"/>
  <c r="FT13" i="16"/>
  <c r="FS13" i="16"/>
  <c r="FR13" i="16"/>
  <c r="FQ13" i="16"/>
  <c r="FP13" i="16"/>
  <c r="FO13" i="16"/>
  <c r="FN13" i="16"/>
  <c r="FM13" i="16"/>
  <c r="FL13" i="16"/>
  <c r="FK13" i="16"/>
  <c r="FJ13" i="16"/>
  <c r="FI13" i="16"/>
  <c r="FH13" i="16"/>
  <c r="FG13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V13" i="16"/>
  <c r="U13" i="16"/>
  <c r="T13" i="16"/>
  <c r="S13" i="16"/>
  <c r="R13" i="16"/>
  <c r="P13" i="16"/>
  <c r="O13" i="16"/>
  <c r="N13" i="16"/>
  <c r="M13" i="16"/>
  <c r="L13" i="16"/>
  <c r="K13" i="16"/>
  <c r="J13" i="16"/>
  <c r="I13" i="16"/>
  <c r="H13" i="16"/>
  <c r="G13" i="16"/>
  <c r="F13" i="16"/>
  <c r="F55" i="16" s="1"/>
  <c r="AM11" i="16"/>
  <c r="Q11" i="16"/>
  <c r="Q13" i="16" s="1"/>
  <c r="D11" i="16"/>
  <c r="D13" i="16" s="1"/>
  <c r="AN9" i="16"/>
  <c r="AN13" i="16" s="1"/>
  <c r="AM9" i="16"/>
  <c r="AL9" i="16"/>
  <c r="AL13" i="16" s="1"/>
  <c r="B8" i="7"/>
  <c r="B9" i="7"/>
  <c r="B11" i="7"/>
  <c r="B12" i="7"/>
  <c r="B13" i="7"/>
  <c r="B14" i="7"/>
  <c r="B15" i="7"/>
  <c r="B16" i="7"/>
  <c r="B17" i="7"/>
  <c r="B24" i="7"/>
  <c r="B25" i="7"/>
  <c r="B26" i="7"/>
  <c r="B27" i="7"/>
  <c r="B28" i="7"/>
  <c r="G28" i="7"/>
  <c r="I28" i="7" s="1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G97" i="7"/>
  <c r="B99" i="7"/>
  <c r="G99" i="7"/>
  <c r="B101" i="7"/>
  <c r="B103" i="7"/>
  <c r="B104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34" i="7"/>
  <c r="B236" i="7"/>
  <c r="B237" i="7"/>
  <c r="B238" i="7"/>
  <c r="B241" i="7"/>
  <c r="B8" i="5"/>
  <c r="B9" i="5"/>
  <c r="B11" i="5"/>
  <c r="B12" i="5"/>
  <c r="B13" i="5"/>
  <c r="B14" i="5"/>
  <c r="B15" i="5"/>
  <c r="B16" i="5"/>
  <c r="B17" i="5"/>
  <c r="B24" i="5"/>
  <c r="B25" i="5"/>
  <c r="B26" i="5"/>
  <c r="B27" i="5"/>
  <c r="B28" i="5"/>
  <c r="G28" i="5"/>
  <c r="I28" i="5" s="1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G97" i="5"/>
  <c r="B99" i="5"/>
  <c r="G99" i="5"/>
  <c r="B101" i="5"/>
  <c r="B103" i="5"/>
  <c r="B104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34" i="5"/>
  <c r="B236" i="5"/>
  <c r="B237" i="5"/>
  <c r="B238" i="5"/>
  <c r="B241" i="5"/>
  <c r="P48" i="16"/>
  <c r="P54" i="16" s="1"/>
  <c r="AR48" i="16"/>
  <c r="DO48" i="16"/>
  <c r="DS48" i="16"/>
  <c r="DS52" i="16" s="1"/>
  <c r="EQ48" i="16"/>
  <c r="GG54" i="16"/>
  <c r="CV48" i="16"/>
  <c r="CZ48" i="16"/>
  <c r="CZ52" i="16" s="1"/>
  <c r="EB48" i="16"/>
  <c r="FD48" i="16"/>
  <c r="FD52" i="16" s="1"/>
  <c r="FD55" i="16" s="1"/>
  <c r="FT48" i="16"/>
  <c r="FT54" i="16" s="1"/>
  <c r="GC48" i="16"/>
  <c r="GH48" i="16"/>
  <c r="GL48" i="16"/>
  <c r="GL54" i="16" s="1"/>
  <c r="BL48" i="16"/>
  <c r="BT48" i="16"/>
  <c r="BT54" i="16" s="1"/>
  <c r="CB48" i="16"/>
  <c r="CB52" i="16" s="1"/>
  <c r="CG48" i="16"/>
  <c r="CG52" i="16" s="1"/>
  <c r="CG55" i="16" s="1"/>
  <c r="FE52" i="16"/>
  <c r="FE55" i="16" s="1"/>
  <c r="AC48" i="16"/>
  <c r="AC54" i="16" s="1"/>
  <c r="BW48" i="16"/>
  <c r="CI48" i="16"/>
  <c r="I48" i="16"/>
  <c r="I52" i="16" s="1"/>
  <c r="U48" i="16"/>
  <c r="GE48" i="16"/>
  <c r="Q48" i="16"/>
  <c r="Q54" i="16" s="1"/>
  <c r="Q52" i="16" l="1"/>
  <c r="Q55" i="16" s="1"/>
  <c r="I55" i="16"/>
  <c r="BG48" i="16"/>
  <c r="BG52" i="16" s="1"/>
  <c r="CO48" i="16"/>
  <c r="CO52" i="16" s="1"/>
  <c r="CO55" i="16" s="1"/>
  <c r="CW48" i="16"/>
  <c r="DE48" i="16"/>
  <c r="DU48" i="16"/>
  <c r="EK48" i="16"/>
  <c r="EK52" i="16" s="1"/>
  <c r="EK55" i="16" s="1"/>
  <c r="FQ48" i="16"/>
  <c r="GI48" i="16"/>
  <c r="GA48" i="16"/>
  <c r="Z48" i="16"/>
  <c r="Z52" i="16" s="1"/>
  <c r="Z55" i="16" s="1"/>
  <c r="AD48" i="16"/>
  <c r="AH48" i="16"/>
  <c r="AH54" i="16" s="1"/>
  <c r="AX48" i="16"/>
  <c r="AX54" i="16" s="1"/>
  <c r="BX48" i="16"/>
  <c r="FX55" i="16"/>
  <c r="P52" i="16"/>
  <c r="P55" i="16" s="1"/>
  <c r="CL48" i="16"/>
  <c r="CL52" i="16" s="1"/>
  <c r="CL55" i="16" s="1"/>
  <c r="DQ54" i="16"/>
  <c r="DY55" i="16"/>
  <c r="EG55" i="16"/>
  <c r="ER48" i="16"/>
  <c r="ER54" i="16" s="1"/>
  <c r="EZ48" i="16"/>
  <c r="FH48" i="16"/>
  <c r="FH54" i="16" s="1"/>
  <c r="FL48" i="16"/>
  <c r="FP48" i="16"/>
  <c r="FP52" i="16" s="1"/>
  <c r="FP55" i="16" s="1"/>
  <c r="AV48" i="16"/>
  <c r="CM48" i="16"/>
  <c r="CM52" i="16" s="1"/>
  <c r="CM55" i="16" s="1"/>
  <c r="CY48" i="16"/>
  <c r="CY52" i="16" s="1"/>
  <c r="DC48" i="16"/>
  <c r="DC52" i="16" s="1"/>
  <c r="DC55" i="16" s="1"/>
  <c r="EA48" i="16"/>
  <c r="EA52" i="16" s="1"/>
  <c r="EM48" i="16"/>
  <c r="EM52" i="16" s="1"/>
  <c r="EM55" i="16" s="1"/>
  <c r="EU48" i="16"/>
  <c r="EU52" i="16" s="1"/>
  <c r="EU55" i="16" s="1"/>
  <c r="BT52" i="16"/>
  <c r="BT55" i="16" s="1"/>
  <c r="BA48" i="16"/>
  <c r="BA52" i="16" s="1"/>
  <c r="BA55" i="16" s="1"/>
  <c r="BE48" i="16"/>
  <c r="BE54" i="16" s="1"/>
  <c r="BI48" i="16"/>
  <c r="BI54" i="16" s="1"/>
  <c r="BJ54" i="16"/>
  <c r="AG48" i="16"/>
  <c r="AG54" i="16" s="1"/>
  <c r="BC55" i="16"/>
  <c r="CA48" i="16"/>
  <c r="CA52" i="16" s="1"/>
  <c r="CF48" i="16"/>
  <c r="CF52" i="16" s="1"/>
  <c r="CF55" i="16" s="1"/>
  <c r="AE48" i="16"/>
  <c r="AE52" i="16" s="1"/>
  <c r="AE55" i="16" s="1"/>
  <c r="BU48" i="16"/>
  <c r="BU52" i="16" s="1"/>
  <c r="BU55" i="16" s="1"/>
  <c r="BY48" i="16"/>
  <c r="BY52" i="16" s="1"/>
  <c r="BY55" i="16" s="1"/>
  <c r="CC48" i="16"/>
  <c r="CC52" i="16" s="1"/>
  <c r="CC55" i="16" s="1"/>
  <c r="ET48" i="16"/>
  <c r="ET54" i="16" s="1"/>
  <c r="FL54" i="16"/>
  <c r="FP54" i="16"/>
  <c r="H48" i="16"/>
  <c r="H54" i="16" s="1"/>
  <c r="L48" i="16"/>
  <c r="L52" i="16" s="1"/>
  <c r="L55" i="16" s="1"/>
  <c r="T48" i="16"/>
  <c r="T54" i="16" s="1"/>
  <c r="AV54" i="16"/>
  <c r="GK48" i="16"/>
  <c r="GK54" i="16" s="1"/>
  <c r="EB54" i="16"/>
  <c r="GB55" i="16"/>
  <c r="AB48" i="16"/>
  <c r="AB54" i="16" s="1"/>
  <c r="AJ48" i="16"/>
  <c r="AJ52" i="16" s="1"/>
  <c r="AJ55" i="16" s="1"/>
  <c r="BF48" i="16"/>
  <c r="BF52" i="16" s="1"/>
  <c r="BF55" i="16" s="1"/>
  <c r="BR48" i="16"/>
  <c r="BR52" i="16" s="1"/>
  <c r="BR55" i="16" s="1"/>
  <c r="BV48" i="16"/>
  <c r="BV52" i="16" s="1"/>
  <c r="BV55" i="16" s="1"/>
  <c r="CW54" i="16"/>
  <c r="DH48" i="16"/>
  <c r="DH54" i="16" s="1"/>
  <c r="DL48" i="16"/>
  <c r="DL52" i="16" s="1"/>
  <c r="DL55" i="16" s="1"/>
  <c r="DP48" i="16"/>
  <c r="DP52" i="16" s="1"/>
  <c r="DP55" i="16" s="1"/>
  <c r="DT48" i="16"/>
  <c r="DT52" i="16" s="1"/>
  <c r="DT55" i="16" s="1"/>
  <c r="DX48" i="16"/>
  <c r="DX52" i="16" s="1"/>
  <c r="DX55" i="16" s="1"/>
  <c r="EF48" i="16"/>
  <c r="EF54" i="16" s="1"/>
  <c r="EJ48" i="16"/>
  <c r="EJ54" i="16" s="1"/>
  <c r="EN48" i="16"/>
  <c r="EN54" i="16" s="1"/>
  <c r="FK48" i="16"/>
  <c r="FK52" i="16" s="1"/>
  <c r="FK55" i="16" s="1"/>
  <c r="FS48" i="16"/>
  <c r="FS52" i="16" s="1"/>
  <c r="FS55" i="16" s="1"/>
  <c r="O48" i="16"/>
  <c r="O54" i="16" s="1"/>
  <c r="AQ48" i="16"/>
  <c r="AQ52" i="16" s="1"/>
  <c r="AQ55" i="16" s="1"/>
  <c r="AY48" i="16"/>
  <c r="AY54" i="16" s="1"/>
  <c r="BD48" i="16"/>
  <c r="BD52" i="16" s="1"/>
  <c r="BD55" i="16" s="1"/>
  <c r="BH48" i="16"/>
  <c r="BH54" i="16" s="1"/>
  <c r="CX48" i="16"/>
  <c r="CX54" i="16" s="1"/>
  <c r="DF48" i="16"/>
  <c r="DF54" i="16" s="1"/>
  <c r="DN48" i="16"/>
  <c r="DN54" i="16" s="1"/>
  <c r="DZ48" i="16"/>
  <c r="DZ54" i="16" s="1"/>
  <c r="ED48" i="16"/>
  <c r="ED54" i="16" s="1"/>
  <c r="EL48" i="16"/>
  <c r="EL52" i="16" s="1"/>
  <c r="EL55" i="16" s="1"/>
  <c r="EP48" i="16"/>
  <c r="EP54" i="16" s="1"/>
  <c r="GE54" i="16"/>
  <c r="GE52" i="16"/>
  <c r="GE55" i="16" s="1"/>
  <c r="AJ54" i="16"/>
  <c r="G48" i="16"/>
  <c r="G54" i="16" s="1"/>
  <c r="K48" i="16"/>
  <c r="S48" i="16"/>
  <c r="S52" i="16" s="1"/>
  <c r="S55" i="16" s="1"/>
  <c r="CH48" i="16"/>
  <c r="CH54" i="16" s="1"/>
  <c r="GJ48" i="16"/>
  <c r="GJ54" i="16" s="1"/>
  <c r="EC54" i="16"/>
  <c r="EC52" i="16"/>
  <c r="EC55" i="16" s="1"/>
  <c r="BP54" i="16"/>
  <c r="BP52" i="16"/>
  <c r="BP55" i="16" s="1"/>
  <c r="BG55" i="16"/>
  <c r="CA55" i="16"/>
  <c r="DU52" i="16"/>
  <c r="DU55" i="16" s="1"/>
  <c r="DU54" i="16"/>
  <c r="GG55" i="16"/>
  <c r="T52" i="16"/>
  <c r="T55" i="16" s="1"/>
  <c r="BN48" i="16"/>
  <c r="CY55" i="16"/>
  <c r="EA55" i="16"/>
  <c r="EY48" i="16"/>
  <c r="EY52" i="16" s="1"/>
  <c r="EY55" i="16" s="1"/>
  <c r="FC48" i="16"/>
  <c r="FW48" i="16"/>
  <c r="FW52" i="16" s="1"/>
  <c r="FW55" i="16" s="1"/>
  <c r="DS55" i="16"/>
  <c r="EW52" i="16"/>
  <c r="EW55" i="16" s="1"/>
  <c r="CI54" i="16"/>
  <c r="CI52" i="16"/>
  <c r="CI55" i="16" s="1"/>
  <c r="W52" i="16"/>
  <c r="W55" i="16" s="1"/>
  <c r="BJ52" i="16"/>
  <c r="BJ55" i="16" s="1"/>
  <c r="DV48" i="16"/>
  <c r="DV54" i="16" s="1"/>
  <c r="DO54" i="16"/>
  <c r="CT48" i="16"/>
  <c r="CT52" i="16" s="1"/>
  <c r="CT55" i="16" s="1"/>
  <c r="DB48" i="16"/>
  <c r="DB52" i="16" s="1"/>
  <c r="DB55" i="16" s="1"/>
  <c r="BL54" i="16"/>
  <c r="GB54" i="16"/>
  <c r="N54" i="16"/>
  <c r="CB55" i="16"/>
  <c r="GC54" i="16"/>
  <c r="CZ55" i="16"/>
  <c r="CA54" i="16"/>
  <c r="CE54" i="16"/>
  <c r="BM48" i="16"/>
  <c r="BQ48" i="16"/>
  <c r="BQ54" i="16" s="1"/>
  <c r="CN48" i="16"/>
  <c r="CN54" i="16" s="1"/>
  <c r="CR48" i="16"/>
  <c r="CR52" i="16" s="1"/>
  <c r="CR55" i="16" s="1"/>
  <c r="DD48" i="16"/>
  <c r="DD52" i="16" s="1"/>
  <c r="DD55" i="16" s="1"/>
  <c r="EX48" i="16"/>
  <c r="EX54" i="16" s="1"/>
  <c r="FB48" i="16"/>
  <c r="FB52" i="16" s="1"/>
  <c r="FB55" i="16" s="1"/>
  <c r="FF48" i="16"/>
  <c r="FF52" i="16" s="1"/>
  <c r="FF55" i="16" s="1"/>
  <c r="FJ48" i="16"/>
  <c r="FV48" i="16"/>
  <c r="FV52" i="16" s="1"/>
  <c r="FV55" i="16" s="1"/>
  <c r="F92" i="24"/>
  <c r="F94" i="24" s="1"/>
  <c r="F98" i="24" s="1"/>
  <c r="DL54" i="16"/>
  <c r="EB52" i="16"/>
  <c r="EB55" i="16" s="1"/>
  <c r="CZ54" i="16"/>
  <c r="CE55" i="16"/>
  <c r="CQ48" i="16"/>
  <c r="CQ52" i="16" s="1"/>
  <c r="CQ55" i="16" s="1"/>
  <c r="EE48" i="16"/>
  <c r="EE52" i="16" s="1"/>
  <c r="EE55" i="16" s="1"/>
  <c r="AG52" i="16"/>
  <c r="AG55" i="16" s="1"/>
  <c r="AD54" i="16"/>
  <c r="AD52" i="16"/>
  <c r="AD55" i="16" s="1"/>
  <c r="AZ54" i="16"/>
  <c r="AZ52" i="16"/>
  <c r="AZ55" i="16" s="1"/>
  <c r="CF54" i="16"/>
  <c r="FH52" i="16"/>
  <c r="FH55" i="16" s="1"/>
  <c r="AB52" i="16"/>
  <c r="AB55" i="16" s="1"/>
  <c r="BU54" i="16"/>
  <c r="BA54" i="16"/>
  <c r="AF48" i="16"/>
  <c r="AF52" i="16" s="1"/>
  <c r="AF55" i="16" s="1"/>
  <c r="CU48" i="16"/>
  <c r="FG48" i="16"/>
  <c r="BG54" i="16"/>
  <c r="FX54" i="16"/>
  <c r="ET52" i="16"/>
  <c r="ET55" i="16" s="1"/>
  <c r="BL52" i="16"/>
  <c r="BL55" i="16" s="1"/>
  <c r="AA48" i="16"/>
  <c r="AK48" i="16"/>
  <c r="AK52" i="16" s="1"/>
  <c r="AK55" i="16" s="1"/>
  <c r="AU48" i="16"/>
  <c r="AU54" i="16" s="1"/>
  <c r="DJ48" i="16"/>
  <c r="DJ52" i="16" s="1"/>
  <c r="DJ55" i="16" s="1"/>
  <c r="DW48" i="16"/>
  <c r="EH48" i="16"/>
  <c r="FO48" i="16"/>
  <c r="FZ48" i="16"/>
  <c r="GL52" i="16"/>
  <c r="GL55" i="16" s="1"/>
  <c r="I54" i="16"/>
  <c r="DY54" i="16"/>
  <c r="CG54" i="16"/>
  <c r="DS54" i="16"/>
  <c r="CY54" i="16"/>
  <c r="AM36" i="16"/>
  <c r="AM48" i="16" s="1"/>
  <c r="AM52" i="16" s="1"/>
  <c r="X48" i="16"/>
  <c r="X54" i="16" s="1"/>
  <c r="CJ48" i="16"/>
  <c r="CJ52" i="16" s="1"/>
  <c r="CJ55" i="16" s="1"/>
  <c r="DG48" i="16"/>
  <c r="EI48" i="16"/>
  <c r="EI52" i="16" s="1"/>
  <c r="EI55" i="16" s="1"/>
  <c r="CJ54" i="16"/>
  <c r="GA52" i="16"/>
  <c r="GA55" i="16" s="1"/>
  <c r="GA54" i="16"/>
  <c r="DB54" i="16"/>
  <c r="FQ54" i="16"/>
  <c r="FQ52" i="16"/>
  <c r="FQ55" i="16" s="1"/>
  <c r="Z54" i="16"/>
  <c r="CR54" i="16"/>
  <c r="DP54" i="16"/>
  <c r="GI54" i="16"/>
  <c r="GI52" i="16"/>
  <c r="GI55" i="16" s="1"/>
  <c r="M48" i="16"/>
  <c r="CL54" i="16"/>
  <c r="DA48" i="16"/>
  <c r="DA54" i="16" s="1"/>
  <c r="EV48" i="16"/>
  <c r="FN48" i="16"/>
  <c r="FT52" i="16"/>
  <c r="FT55" i="16" s="1"/>
  <c r="J48" i="16"/>
  <c r="AT48" i="16"/>
  <c r="AW48" i="16"/>
  <c r="BR54" i="16"/>
  <c r="DK48" i="16"/>
  <c r="EG54" i="16"/>
  <c r="DM52" i="16"/>
  <c r="DM55" i="16" s="1"/>
  <c r="AV52" i="16"/>
  <c r="AV55" i="16" s="1"/>
  <c r="ES52" i="16"/>
  <c r="ES55" i="16" s="1"/>
  <c r="O52" i="16"/>
  <c r="O55" i="16" s="1"/>
  <c r="AX52" i="16"/>
  <c r="AX55" i="16" s="1"/>
  <c r="AY52" i="16"/>
  <c r="AY55" i="16" s="1"/>
  <c r="BC54" i="16"/>
  <c r="N52" i="16"/>
  <c r="N55" i="16" s="1"/>
  <c r="CW52" i="16"/>
  <c r="CW55" i="16" s="1"/>
  <c r="AP48" i="16"/>
  <c r="E101" i="5"/>
  <c r="G101" i="5" s="1"/>
  <c r="EO54" i="16"/>
  <c r="EO52" i="16"/>
  <c r="EO55" i="16" s="1"/>
  <c r="DO52" i="16"/>
  <c r="DO55" i="16" s="1"/>
  <c r="GC52" i="16"/>
  <c r="GC55" i="16" s="1"/>
  <c r="CB54" i="16"/>
  <c r="AE54" i="16"/>
  <c r="R54" i="16"/>
  <c r="R52" i="16"/>
  <c r="R55" i="16" s="1"/>
  <c r="DI52" i="16"/>
  <c r="DI55" i="16" s="1"/>
  <c r="FA52" i="16"/>
  <c r="FA55" i="16" s="1"/>
  <c r="EA54" i="16"/>
  <c r="DA52" i="16"/>
  <c r="DA55" i="16" s="1"/>
  <c r="CK52" i="16"/>
  <c r="CK55" i="16" s="1"/>
  <c r="DX54" i="16"/>
  <c r="FS54" i="16"/>
  <c r="BI52" i="16"/>
  <c r="BI55" i="16" s="1"/>
  <c r="FF54" i="16"/>
  <c r="BN52" i="16"/>
  <c r="BN55" i="16" s="1"/>
  <c r="BN54" i="16"/>
  <c r="AC52" i="16"/>
  <c r="AC55" i="16" s="1"/>
  <c r="ED52" i="16"/>
  <c r="ED55" i="16" s="1"/>
  <c r="BH52" i="16"/>
  <c r="BH55" i="16" s="1"/>
  <c r="AR52" i="16"/>
  <c r="AR55" i="16" s="1"/>
  <c r="AR54" i="16"/>
  <c r="H52" i="16"/>
  <c r="H55" i="16" s="1"/>
  <c r="F54" i="16"/>
  <c r="AI48" i="16"/>
  <c r="AL36" i="16"/>
  <c r="AL48" i="16" s="1"/>
  <c r="FI48" i="16"/>
  <c r="V48" i="16"/>
  <c r="AO48" i="16"/>
  <c r="AS48" i="16"/>
  <c r="BO48" i="16"/>
  <c r="BS48" i="16"/>
  <c r="AM13" i="16"/>
  <c r="AN36" i="16"/>
  <c r="AN48" i="16" s="1"/>
  <c r="FR48" i="16"/>
  <c r="DR48" i="16"/>
  <c r="FM48" i="16"/>
  <c r="D24" i="16"/>
  <c r="D36" i="16" s="1"/>
  <c r="D48" i="16" s="1"/>
  <c r="D52" i="16" s="1"/>
  <c r="D55" i="16" s="1"/>
  <c r="BZ48" i="16"/>
  <c r="E8" i="7"/>
  <c r="G8" i="7" s="1"/>
  <c r="E50" i="5"/>
  <c r="G50" i="5" s="1"/>
  <c r="E50" i="7"/>
  <c r="G50" i="7" s="1"/>
  <c r="E108" i="7"/>
  <c r="G108" i="7" s="1"/>
  <c r="H66" i="5"/>
  <c r="H160" i="5"/>
  <c r="H217" i="7"/>
  <c r="H77" i="7"/>
  <c r="H80" i="7"/>
  <c r="H140" i="5"/>
  <c r="H104" i="5"/>
  <c r="H208" i="5"/>
  <c r="H70" i="7"/>
  <c r="H178" i="5"/>
  <c r="H78" i="7"/>
  <c r="H39" i="7"/>
  <c r="H51" i="5"/>
  <c r="H215" i="7"/>
  <c r="H182" i="5"/>
  <c r="H176" i="7"/>
  <c r="H59" i="7"/>
  <c r="H80" i="5"/>
  <c r="H147" i="7"/>
  <c r="H238" i="5"/>
  <c r="H98" i="7"/>
  <c r="I98" i="7" s="1"/>
  <c r="H70" i="5"/>
  <c r="H110" i="5"/>
  <c r="H93" i="7"/>
  <c r="H35" i="5"/>
  <c r="E33" i="7"/>
  <c r="G33" i="7" s="1"/>
  <c r="E100" i="7"/>
  <c r="G100" i="7" s="1"/>
  <c r="E100" i="5"/>
  <c r="G100" i="5" s="1"/>
  <c r="E97" i="5"/>
  <c r="E108" i="5"/>
  <c r="G108" i="5" s="1"/>
  <c r="E76" i="5"/>
  <c r="G76" i="5" s="1"/>
  <c r="E101" i="7"/>
  <c r="G101" i="7" s="1"/>
  <c r="E76" i="7"/>
  <c r="G76" i="7" s="1"/>
  <c r="E53" i="7"/>
  <c r="G53" i="7" s="1"/>
  <c r="E11" i="7"/>
  <c r="G11" i="7" s="1"/>
  <c r="E17" i="7"/>
  <c r="E17" i="5"/>
  <c r="E33" i="5"/>
  <c r="G33" i="5" s="1"/>
  <c r="E11" i="5"/>
  <c r="G11" i="5" s="1"/>
  <c r="E48" i="7"/>
  <c r="G48" i="7" s="1"/>
  <c r="E241" i="7"/>
  <c r="G241" i="7" s="1"/>
  <c r="E85" i="5"/>
  <c r="G85" i="5" s="1"/>
  <c r="E241" i="5"/>
  <c r="G241" i="5" s="1"/>
  <c r="E24" i="7"/>
  <c r="G24" i="7" s="1"/>
  <c r="E85" i="7"/>
  <c r="G85" i="7" s="1"/>
  <c r="E34" i="7"/>
  <c r="G34" i="7" s="1"/>
  <c r="E35" i="5"/>
  <c r="G35" i="5" s="1"/>
  <c r="E25" i="5"/>
  <c r="G25" i="5" s="1"/>
  <c r="E35" i="7"/>
  <c r="G35" i="7" s="1"/>
  <c r="E25" i="7"/>
  <c r="G25" i="7" s="1"/>
  <c r="E68" i="5"/>
  <c r="G68" i="5" s="1"/>
  <c r="E44" i="7"/>
  <c r="G44" i="7" s="1"/>
  <c r="E64" i="5"/>
  <c r="G64" i="5" s="1"/>
  <c r="E91" i="7"/>
  <c r="G91" i="7" s="1"/>
  <c r="E86" i="7"/>
  <c r="G86" i="7" s="1"/>
  <c r="E42" i="5"/>
  <c r="G42" i="5" s="1"/>
  <c r="E54" i="7"/>
  <c r="G54" i="7" s="1"/>
  <c r="E20" i="7"/>
  <c r="G20" i="7" s="1"/>
  <c r="E83" i="7"/>
  <c r="G83" i="7" s="1"/>
  <c r="E92" i="7"/>
  <c r="G92" i="7" s="1"/>
  <c r="E69" i="7"/>
  <c r="G69" i="7" s="1"/>
  <c r="E55" i="5"/>
  <c r="G55" i="5" s="1"/>
  <c r="E9" i="5"/>
  <c r="G9" i="5" s="1"/>
  <c r="E9" i="7"/>
  <c r="G9" i="7" s="1"/>
  <c r="E24" i="5"/>
  <c r="G24" i="5" s="1"/>
  <c r="E80" i="5"/>
  <c r="G80" i="5" s="1"/>
  <c r="E83" i="5"/>
  <c r="G83" i="5" s="1"/>
  <c r="E56" i="7"/>
  <c r="G56" i="7" s="1"/>
  <c r="E68" i="7"/>
  <c r="G68" i="7" s="1"/>
  <c r="E80" i="7"/>
  <c r="G80" i="7" s="1"/>
  <c r="H168" i="5"/>
  <c r="H92" i="5"/>
  <c r="H192" i="7"/>
  <c r="H206" i="7"/>
  <c r="H152" i="5"/>
  <c r="H199" i="5"/>
  <c r="H22" i="7"/>
  <c r="H39" i="5"/>
  <c r="H149" i="7"/>
  <c r="H163" i="5"/>
  <c r="H242" i="7"/>
  <c r="H150" i="7"/>
  <c r="H214" i="5"/>
  <c r="H204" i="5"/>
  <c r="H138" i="7"/>
  <c r="H200" i="7"/>
  <c r="H183" i="7"/>
  <c r="H160" i="7"/>
  <c r="H22" i="5"/>
  <c r="H87" i="7"/>
  <c r="H193" i="5"/>
  <c r="H156" i="5"/>
  <c r="H237" i="7"/>
  <c r="H24" i="5"/>
  <c r="H117" i="7"/>
  <c r="H55" i="5"/>
  <c r="H115" i="5"/>
  <c r="H167" i="5"/>
  <c r="H159" i="5"/>
  <c r="H18" i="7"/>
  <c r="H187" i="5"/>
  <c r="H197" i="5"/>
  <c r="H68" i="7"/>
  <c r="H174" i="5"/>
  <c r="H146" i="7"/>
  <c r="H170" i="7"/>
  <c r="H175" i="5"/>
  <c r="H120" i="5"/>
  <c r="H74" i="7"/>
  <c r="H194" i="5"/>
  <c r="H133" i="7"/>
  <c r="H67" i="5"/>
  <c r="H239" i="7"/>
  <c r="H63" i="7"/>
  <c r="H138" i="5"/>
  <c r="H243" i="5"/>
  <c r="H122" i="7"/>
  <c r="H119" i="5"/>
  <c r="H195" i="5"/>
  <c r="H104" i="7"/>
  <c r="H41" i="7"/>
  <c r="H36" i="5"/>
  <c r="H25" i="7"/>
  <c r="H211" i="7"/>
  <c r="H21" i="5"/>
  <c r="H136" i="5"/>
  <c r="H204" i="7"/>
  <c r="H29" i="7"/>
  <c r="H71" i="5"/>
  <c r="H176" i="5"/>
  <c r="H129" i="7"/>
  <c r="H83" i="5"/>
  <c r="H131" i="5"/>
  <c r="H14" i="5"/>
  <c r="H107" i="7"/>
  <c r="H191" i="7"/>
  <c r="H87" i="5"/>
  <c r="H146" i="5"/>
  <c r="H181" i="5"/>
  <c r="H121" i="7"/>
  <c r="H29" i="5"/>
  <c r="H190" i="5"/>
  <c r="H18" i="5"/>
  <c r="H81" i="5"/>
  <c r="H98" i="5"/>
  <c r="I98" i="5" s="1"/>
  <c r="H144" i="7"/>
  <c r="H86" i="7"/>
  <c r="H129" i="5"/>
  <c r="H88" i="7"/>
  <c r="H238" i="7"/>
  <c r="H184" i="5"/>
  <c r="H180" i="7"/>
  <c r="H69" i="5"/>
  <c r="H246" i="7"/>
  <c r="H166" i="5"/>
  <c r="H118" i="5"/>
  <c r="H30" i="5"/>
  <c r="H31" i="7"/>
  <c r="H155" i="7"/>
  <c r="H157" i="7"/>
  <c r="H133" i="5"/>
  <c r="H219" i="5"/>
  <c r="H40" i="7"/>
  <c r="H208" i="7"/>
  <c r="H120" i="7"/>
  <c r="H46" i="5"/>
  <c r="H234" i="7"/>
  <c r="H139" i="5"/>
  <c r="H242" i="5"/>
  <c r="H125" i="5"/>
  <c r="H161" i="7"/>
  <c r="H83" i="7"/>
  <c r="H210" i="7"/>
  <c r="H209" i="5"/>
  <c r="H205" i="5"/>
  <c r="H73" i="7"/>
  <c r="H188" i="7"/>
  <c r="H220" i="5"/>
  <c r="H132" i="7"/>
  <c r="H45" i="5"/>
  <c r="H107" i="5"/>
  <c r="H243" i="7"/>
  <c r="H49" i="5"/>
  <c r="H38" i="7"/>
  <c r="H215" i="5"/>
  <c r="H62" i="7"/>
  <c r="H137" i="7"/>
  <c r="H115" i="7"/>
  <c r="H135" i="7"/>
  <c r="H78" i="5"/>
  <c r="H183" i="5"/>
  <c r="H202" i="7"/>
  <c r="H73" i="5"/>
  <c r="H109" i="7"/>
  <c r="H203" i="7"/>
  <c r="H27" i="5"/>
  <c r="H241" i="7"/>
  <c r="H196" i="7"/>
  <c r="H181" i="7"/>
  <c r="H114" i="5"/>
  <c r="H84" i="7"/>
  <c r="H59" i="5"/>
  <c r="H145" i="7"/>
  <c r="H189" i="5"/>
  <c r="H148" i="5"/>
  <c r="H148" i="7"/>
  <c r="H194" i="7"/>
  <c r="H19" i="5"/>
  <c r="H143" i="7"/>
  <c r="H24" i="7"/>
  <c r="H21" i="7"/>
  <c r="H106" i="7"/>
  <c r="H82" i="5"/>
  <c r="H16" i="7"/>
  <c r="H236" i="5"/>
  <c r="H12" i="7"/>
  <c r="H64" i="7"/>
  <c r="H34" i="5"/>
  <c r="H216" i="5"/>
  <c r="H126" i="5"/>
  <c r="H157" i="5"/>
  <c r="H7" i="7"/>
  <c r="H117" i="5"/>
  <c r="H123" i="7"/>
  <c r="H128" i="7"/>
  <c r="H126" i="7"/>
  <c r="H103" i="7"/>
  <c r="H207" i="7"/>
  <c r="H13" i="7"/>
  <c r="H20" i="5"/>
  <c r="H43" i="5"/>
  <c r="H82" i="7"/>
  <c r="H79" i="5"/>
  <c r="H141" i="7"/>
  <c r="H169" i="5"/>
  <c r="H69" i="7"/>
  <c r="H20" i="7"/>
  <c r="H114" i="7"/>
  <c r="H177" i="7"/>
  <c r="H89" i="5"/>
  <c r="H27" i="7"/>
  <c r="H122" i="5"/>
  <c r="H137" i="5"/>
  <c r="H125" i="7"/>
  <c r="H57" i="5"/>
  <c r="H239" i="5"/>
  <c r="H127" i="5"/>
  <c r="H134" i="5"/>
  <c r="H198" i="7"/>
  <c r="H197" i="7"/>
  <c r="H8" i="7"/>
  <c r="H191" i="5"/>
  <c r="H19" i="7"/>
  <c r="H36" i="7"/>
  <c r="H43" i="7"/>
  <c r="H184" i="7"/>
  <c r="H58" i="5"/>
  <c r="H165" i="5"/>
  <c r="H47" i="7"/>
  <c r="H54" i="5"/>
  <c r="H13" i="5"/>
  <c r="H195" i="7"/>
  <c r="H61" i="7"/>
  <c r="H186" i="5"/>
  <c r="H127" i="7"/>
  <c r="H207" i="5"/>
  <c r="H165" i="7"/>
  <c r="H124" i="5"/>
  <c r="H46" i="7"/>
  <c r="H57" i="7"/>
  <c r="H62" i="5"/>
  <c r="H173" i="5"/>
  <c r="H139" i="7"/>
  <c r="H8" i="5"/>
  <c r="H164" i="5"/>
  <c r="H156" i="7"/>
  <c r="H60" i="5"/>
  <c r="H203" i="5"/>
  <c r="H42" i="7"/>
  <c r="H48" i="5"/>
  <c r="H144" i="5"/>
  <c r="H123" i="5"/>
  <c r="H136" i="7"/>
  <c r="H14" i="7"/>
  <c r="H93" i="5"/>
  <c r="H63" i="5"/>
  <c r="H48" i="7"/>
  <c r="H37" i="5"/>
  <c r="H26" i="7"/>
  <c r="H79" i="7"/>
  <c r="H171" i="5"/>
  <c r="H37" i="7"/>
  <c r="H128" i="5"/>
  <c r="H52" i="7"/>
  <c r="H143" i="5"/>
  <c r="H169" i="7"/>
  <c r="H65" i="7"/>
  <c r="H54" i="7"/>
  <c r="H202" i="5"/>
  <c r="H108" i="7"/>
  <c r="H174" i="7"/>
  <c r="H44" i="7"/>
  <c r="H72" i="5"/>
  <c r="H12" i="5"/>
  <c r="H237" i="5"/>
  <c r="H60" i="7"/>
  <c r="H111" i="7"/>
  <c r="H47" i="5"/>
  <c r="H68" i="5"/>
  <c r="H201" i="7"/>
  <c r="H66" i="7"/>
  <c r="H212" i="5"/>
  <c r="H214" i="7"/>
  <c r="H153" i="7"/>
  <c r="H235" i="5"/>
  <c r="H131" i="7"/>
  <c r="H217" i="5"/>
  <c r="H72" i="7"/>
  <c r="H76" i="7"/>
  <c r="H154" i="5"/>
  <c r="H190" i="7"/>
  <c r="H205" i="7"/>
  <c r="H84" i="5"/>
  <c r="H185" i="5"/>
  <c r="H35" i="7"/>
  <c r="H16" i="5"/>
  <c r="H32" i="5"/>
  <c r="H175" i="7"/>
  <c r="H26" i="5"/>
  <c r="H33" i="7"/>
  <c r="H196" i="5"/>
  <c r="H206" i="5"/>
  <c r="H105" i="7"/>
  <c r="H81" i="7"/>
  <c r="H178" i="7"/>
  <c r="H55" i="7"/>
  <c r="H45" i="7"/>
  <c r="H142" i="7"/>
  <c r="H159" i="7"/>
  <c r="H76" i="5"/>
  <c r="H189" i="7"/>
  <c r="H64" i="5"/>
  <c r="H65" i="5"/>
  <c r="H56" i="7"/>
  <c r="H34" i="7"/>
  <c r="H245" i="7"/>
  <c r="H241" i="5"/>
  <c r="H220" i="7"/>
  <c r="H150" i="5"/>
  <c r="H180" i="5"/>
  <c r="H212" i="7"/>
  <c r="H213" i="5"/>
  <c r="H213" i="7"/>
  <c r="H113" i="7"/>
  <c r="H31" i="5"/>
  <c r="H153" i="5"/>
  <c r="H235" i="7"/>
  <c r="H186" i="7"/>
  <c r="H211" i="5"/>
  <c r="H246" i="5"/>
  <c r="H116" i="5"/>
  <c r="H61" i="5"/>
  <c r="H56" i="5"/>
  <c r="H149" i="5"/>
  <c r="H170" i="5"/>
  <c r="H40" i="5"/>
  <c r="H179" i="5"/>
  <c r="H147" i="5"/>
  <c r="H201" i="5"/>
  <c r="H135" i="5"/>
  <c r="H108" i="5"/>
  <c r="H11" i="5"/>
  <c r="H151" i="5"/>
  <c r="H102" i="7"/>
  <c r="H106" i="5"/>
  <c r="H11" i="7"/>
  <c r="H140" i="7"/>
  <c r="H50" i="7"/>
  <c r="H132" i="5"/>
  <c r="H130" i="7"/>
  <c r="H158" i="7"/>
  <c r="H209" i="7"/>
  <c r="H67" i="7"/>
  <c r="H216" i="7"/>
  <c r="H187" i="7"/>
  <c r="H162" i="5"/>
  <c r="H25" i="5"/>
  <c r="H109" i="5"/>
  <c r="H33" i="5"/>
  <c r="H111" i="5"/>
  <c r="H49" i="7"/>
  <c r="H105" i="5"/>
  <c r="H198" i="5"/>
  <c r="H102" i="5"/>
  <c r="H75" i="7"/>
  <c r="H7" i="5"/>
  <c r="H103" i="5"/>
  <c r="H38" i="5"/>
  <c r="H245" i="5"/>
  <c r="H10" i="5"/>
  <c r="H30" i="7"/>
  <c r="H44" i="5"/>
  <c r="H9" i="7"/>
  <c r="H51" i="7"/>
  <c r="H155" i="5"/>
  <c r="H182" i="7"/>
  <c r="H164" i="7"/>
  <c r="H119" i="7"/>
  <c r="H168" i="7"/>
  <c r="H121" i="5"/>
  <c r="H58" i="7"/>
  <c r="H236" i="7"/>
  <c r="H219" i="7"/>
  <c r="H161" i="5"/>
  <c r="H193" i="7"/>
  <c r="H52" i="5"/>
  <c r="H192" i="5"/>
  <c r="H124" i="7"/>
  <c r="H92" i="7"/>
  <c r="H162" i="7"/>
  <c r="H166" i="7"/>
  <c r="H41" i="5"/>
  <c r="H151" i="7"/>
  <c r="H53" i="7"/>
  <c r="H167" i="7"/>
  <c r="H116" i="7"/>
  <c r="H145" i="5"/>
  <c r="H188" i="5"/>
  <c r="H177" i="5"/>
  <c r="H163" i="7"/>
  <c r="H141" i="5"/>
  <c r="H75" i="5"/>
  <c r="H185" i="7"/>
  <c r="H74" i="5"/>
  <c r="H172" i="7"/>
  <c r="H200" i="5"/>
  <c r="H172" i="5"/>
  <c r="H173" i="7"/>
  <c r="H113" i="5"/>
  <c r="H88" i="5"/>
  <c r="H50" i="5"/>
  <c r="H199" i="7"/>
  <c r="H85" i="7"/>
  <c r="H71" i="7"/>
  <c r="H171" i="7"/>
  <c r="H179" i="7"/>
  <c r="H9" i="5"/>
  <c r="H234" i="5"/>
  <c r="H158" i="5"/>
  <c r="H53" i="5"/>
  <c r="H42" i="5"/>
  <c r="H134" i="7"/>
  <c r="H142" i="5"/>
  <c r="H210" i="5"/>
  <c r="H32" i="7"/>
  <c r="H152" i="7"/>
  <c r="H89" i="7"/>
  <c r="H154" i="7"/>
  <c r="H118" i="7"/>
  <c r="H130" i="5"/>
  <c r="H86" i="5"/>
  <c r="H10" i="7"/>
  <c r="H77" i="5"/>
  <c r="H110" i="7"/>
  <c r="H85" i="5"/>
  <c r="E93" i="7"/>
  <c r="G93" i="7" s="1"/>
  <c r="E88" i="7"/>
  <c r="G88" i="7" s="1"/>
  <c r="E59" i="7"/>
  <c r="G59" i="7" s="1"/>
  <c r="E47" i="5"/>
  <c r="G47" i="5" s="1"/>
  <c r="E65" i="5"/>
  <c r="G65" i="5" s="1"/>
  <c r="E55" i="7"/>
  <c r="G55" i="7" s="1"/>
  <c r="E72" i="7"/>
  <c r="G72" i="7" s="1"/>
  <c r="E13" i="5"/>
  <c r="G13" i="5" s="1"/>
  <c r="E91" i="5"/>
  <c r="G91" i="5" s="1"/>
  <c r="E94" i="5"/>
  <c r="G94" i="5" s="1"/>
  <c r="E66" i="5"/>
  <c r="G66" i="5" s="1"/>
  <c r="E49" i="7"/>
  <c r="G49" i="7" s="1"/>
  <c r="E22" i="5"/>
  <c r="G22" i="5" s="1"/>
  <c r="E60" i="5"/>
  <c r="G60" i="5" s="1"/>
  <c r="E226" i="5"/>
  <c r="E41" i="5"/>
  <c r="G41" i="5" s="1"/>
  <c r="E45" i="7"/>
  <c r="G45" i="7" s="1"/>
  <c r="E234" i="7"/>
  <c r="G234" i="7" s="1"/>
  <c r="E226" i="7"/>
  <c r="E79" i="7"/>
  <c r="G79" i="7" s="1"/>
  <c r="E58" i="7"/>
  <c r="G58" i="7" s="1"/>
  <c r="E65" i="7"/>
  <c r="G65" i="7" s="1"/>
  <c r="E88" i="5"/>
  <c r="G88" i="5" s="1"/>
  <c r="E14" i="7"/>
  <c r="G14" i="7" s="1"/>
  <c r="E87" i="5"/>
  <c r="G87" i="5" s="1"/>
  <c r="E63" i="7"/>
  <c r="G63" i="7" s="1"/>
  <c r="E61" i="7"/>
  <c r="G61" i="7" s="1"/>
  <c r="E61" i="5"/>
  <c r="G61" i="5" s="1"/>
  <c r="E46" i="5"/>
  <c r="G46" i="5" s="1"/>
  <c r="E66" i="7"/>
  <c r="G66" i="7" s="1"/>
  <c r="E77" i="7"/>
  <c r="G77" i="7" s="1"/>
  <c r="E47" i="7"/>
  <c r="G47" i="7" s="1"/>
  <c r="E77" i="5"/>
  <c r="G77" i="5" s="1"/>
  <c r="E39" i="7"/>
  <c r="G39" i="7" s="1"/>
  <c r="E64" i="7"/>
  <c r="G64" i="7" s="1"/>
  <c r="E30" i="7"/>
  <c r="G30" i="7" s="1"/>
  <c r="E53" i="5"/>
  <c r="G53" i="5" s="1"/>
  <c r="E51" i="5"/>
  <c r="G51" i="5" s="1"/>
  <c r="E42" i="7"/>
  <c r="G42" i="7" s="1"/>
  <c r="E48" i="5"/>
  <c r="G48" i="5" s="1"/>
  <c r="E34" i="5"/>
  <c r="G34" i="5" s="1"/>
  <c r="E54" i="5"/>
  <c r="G54" i="5" s="1"/>
  <c r="E20" i="5"/>
  <c r="G20" i="5" s="1"/>
  <c r="E52" i="7"/>
  <c r="G52" i="7" s="1"/>
  <c r="E73" i="7"/>
  <c r="G73" i="7" s="1"/>
  <c r="E92" i="5"/>
  <c r="G92" i="5" s="1"/>
  <c r="E72" i="5"/>
  <c r="G72" i="5" s="1"/>
  <c r="E69" i="5"/>
  <c r="G69" i="5" s="1"/>
  <c r="E89" i="5"/>
  <c r="G89" i="5" s="1"/>
  <c r="E44" i="5"/>
  <c r="G44" i="5" s="1"/>
  <c r="E86" i="5"/>
  <c r="G86" i="5" s="1"/>
  <c r="E94" i="7"/>
  <c r="G94" i="7" s="1"/>
  <c r="E74" i="7"/>
  <c r="G74" i="7" s="1"/>
  <c r="E58" i="5"/>
  <c r="G58" i="5" s="1"/>
  <c r="E74" i="5"/>
  <c r="G74" i="5" s="1"/>
  <c r="E51" i="7"/>
  <c r="G51" i="7" s="1"/>
  <c r="E26" i="7"/>
  <c r="G26" i="7" s="1"/>
  <c r="E36" i="7"/>
  <c r="G36" i="7" s="1"/>
  <c r="E18" i="5"/>
  <c r="G18" i="5" s="1"/>
  <c r="E52" i="5"/>
  <c r="G52" i="5" s="1"/>
  <c r="E40" i="7"/>
  <c r="G40" i="7" s="1"/>
  <c r="E59" i="5"/>
  <c r="G59" i="5" s="1"/>
  <c r="E14" i="5"/>
  <c r="G14" i="5" s="1"/>
  <c r="E39" i="5"/>
  <c r="G39" i="5" s="1"/>
  <c r="E38" i="5"/>
  <c r="G38" i="5" s="1"/>
  <c r="E60" i="7"/>
  <c r="G60" i="7" s="1"/>
  <c r="E18" i="7"/>
  <c r="G18" i="7" s="1"/>
  <c r="E90" i="7"/>
  <c r="G90" i="7" s="1"/>
  <c r="E75" i="7"/>
  <c r="G75" i="7" s="1"/>
  <c r="E237" i="5"/>
  <c r="G237" i="5" s="1"/>
  <c r="E234" i="5"/>
  <c r="G234" i="5" s="1"/>
  <c r="E41" i="7"/>
  <c r="G41" i="7" s="1"/>
  <c r="E62" i="7"/>
  <c r="G62" i="7" s="1"/>
  <c r="E57" i="7"/>
  <c r="G57" i="7" s="1"/>
  <c r="E21" i="5"/>
  <c r="G21" i="5" s="1"/>
  <c r="E96" i="7"/>
  <c r="E96" i="5"/>
  <c r="E82" i="5"/>
  <c r="G82" i="5" s="1"/>
  <c r="E67" i="5"/>
  <c r="G67" i="5" s="1"/>
  <c r="E67" i="7"/>
  <c r="G67" i="7" s="1"/>
  <c r="E27" i="5"/>
  <c r="E238" i="7"/>
  <c r="G238" i="7" s="1"/>
  <c r="E30" i="5"/>
  <c r="G30" i="5" s="1"/>
  <c r="E31" i="7"/>
  <c r="G31" i="7" s="1"/>
  <c r="E95" i="5"/>
  <c r="G95" i="5" s="1"/>
  <c r="E27" i="7"/>
  <c r="G27" i="7" s="1"/>
  <c r="E73" i="5"/>
  <c r="G73" i="5" s="1"/>
  <c r="E75" i="5"/>
  <c r="G75" i="5" s="1"/>
  <c r="E70" i="7"/>
  <c r="G70" i="7" s="1"/>
  <c r="E70" i="5"/>
  <c r="G70" i="5" s="1"/>
  <c r="E16" i="7"/>
  <c r="E16" i="5"/>
  <c r="E63" i="5"/>
  <c r="G63" i="5" s="1"/>
  <c r="E12" i="7"/>
  <c r="G12" i="7" s="1"/>
  <c r="E21" i="7"/>
  <c r="G21" i="7" s="1"/>
  <c r="E82" i="7"/>
  <c r="G82" i="7" s="1"/>
  <c r="E57" i="5"/>
  <c r="G57" i="5" s="1"/>
  <c r="E238" i="5"/>
  <c r="G238" i="5" s="1"/>
  <c r="E240" i="7"/>
  <c r="E31" i="5"/>
  <c r="G31" i="5" s="1"/>
  <c r="E89" i="7"/>
  <c r="G89" i="7" s="1"/>
  <c r="E237" i="7"/>
  <c r="G237" i="7" s="1"/>
  <c r="E90" i="5"/>
  <c r="G90" i="5" s="1"/>
  <c r="E32" i="5"/>
  <c r="G32" i="5" s="1"/>
  <c r="E240" i="5"/>
  <c r="E32" i="7"/>
  <c r="G32" i="7" s="1"/>
  <c r="E37" i="5"/>
  <c r="G37" i="5" s="1"/>
  <c r="E79" i="5"/>
  <c r="G79" i="5" s="1"/>
  <c r="E46" i="7"/>
  <c r="G46" i="7" s="1"/>
  <c r="E45" i="5"/>
  <c r="G45" i="5" s="1"/>
  <c r="E43" i="7"/>
  <c r="G43" i="7" s="1"/>
  <c r="E43" i="5"/>
  <c r="G43" i="5" s="1"/>
  <c r="E38" i="7"/>
  <c r="G38" i="7" s="1"/>
  <c r="E36" i="5"/>
  <c r="G36" i="5" s="1"/>
  <c r="E62" i="5"/>
  <c r="G62" i="5" s="1"/>
  <c r="E56" i="5"/>
  <c r="G56" i="5" s="1"/>
  <c r="E13" i="7"/>
  <c r="G13" i="7" s="1"/>
  <c r="E71" i="7"/>
  <c r="G71" i="7" s="1"/>
  <c r="E93" i="5"/>
  <c r="G93" i="5" s="1"/>
  <c r="E87" i="7"/>
  <c r="G87" i="7" s="1"/>
  <c r="E22" i="7"/>
  <c r="G22" i="7" s="1"/>
  <c r="E84" i="7"/>
  <c r="G84" i="7" s="1"/>
  <c r="E84" i="5"/>
  <c r="G84" i="5" s="1"/>
  <c r="E81" i="7"/>
  <c r="G81" i="7" s="1"/>
  <c r="E26" i="5"/>
  <c r="G26" i="5" s="1"/>
  <c r="E95" i="7"/>
  <c r="G95" i="7" s="1"/>
  <c r="E81" i="5"/>
  <c r="G81" i="5" s="1"/>
  <c r="E71" i="5"/>
  <c r="G71" i="5" s="1"/>
  <c r="E12" i="5"/>
  <c r="G12" i="5" s="1"/>
  <c r="E97" i="7"/>
  <c r="E49" i="5"/>
  <c r="G49" i="5" s="1"/>
  <c r="E37" i="7"/>
  <c r="G37" i="7" s="1"/>
  <c r="E8" i="5"/>
  <c r="E40" i="5"/>
  <c r="D54" i="16"/>
  <c r="DQ52" i="16"/>
  <c r="DQ55" i="16" s="1"/>
  <c r="EL54" i="16"/>
  <c r="DE54" i="16"/>
  <c r="DE52" i="16"/>
  <c r="DE55" i="16" s="1"/>
  <c r="GH54" i="16"/>
  <c r="GH52" i="16"/>
  <c r="GH55" i="16" s="1"/>
  <c r="CV54" i="16"/>
  <c r="CV52" i="16"/>
  <c r="CV55" i="16" s="1"/>
  <c r="FK54" i="16"/>
  <c r="AH52" i="16"/>
  <c r="AH55" i="16" s="1"/>
  <c r="CX52" i="16"/>
  <c r="CX55" i="16" s="1"/>
  <c r="EZ52" i="16"/>
  <c r="EZ55" i="16" s="1"/>
  <c r="EZ54" i="16"/>
  <c r="U54" i="16"/>
  <c r="U52" i="16"/>
  <c r="U55" i="16" s="1"/>
  <c r="EQ52" i="16"/>
  <c r="EQ55" i="16" s="1"/>
  <c r="EQ54" i="16"/>
  <c r="BV54" i="16"/>
  <c r="BW52" i="16"/>
  <c r="BW55" i="16" s="1"/>
  <c r="BW54" i="16"/>
  <c r="FL52" i="16"/>
  <c r="FL55" i="16" s="1"/>
  <c r="FU52" i="16"/>
  <c r="FU55" i="16" s="1"/>
  <c r="FU54" i="16"/>
  <c r="CS54" i="16"/>
  <c r="CS52" i="16"/>
  <c r="CS55" i="16" s="1"/>
  <c r="FB54" i="16"/>
  <c r="GD54" i="16"/>
  <c r="GK52" i="16"/>
  <c r="GK55" i="16" s="1"/>
  <c r="CO54" i="16"/>
  <c r="FD54" i="16"/>
  <c r="BB48" i="16"/>
  <c r="BK48" i="16"/>
  <c r="Y48" i="16"/>
  <c r="CD48" i="16"/>
  <c r="CP48" i="16"/>
  <c r="EK54" i="16" l="1"/>
  <c r="EP52" i="16"/>
  <c r="EP55" i="16" s="1"/>
  <c r="AM55" i="16"/>
  <c r="EF52" i="16"/>
  <c r="EF55" i="16" s="1"/>
  <c r="DC54" i="16"/>
  <c r="CQ54" i="16"/>
  <c r="DN52" i="16"/>
  <c r="DN55" i="16" s="1"/>
  <c r="BY54" i="16"/>
  <c r="CM54" i="16"/>
  <c r="EE54" i="16"/>
  <c r="FV54" i="16"/>
  <c r="EU54" i="16"/>
  <c r="X52" i="16"/>
  <c r="X55" i="16" s="1"/>
  <c r="CT54" i="16"/>
  <c r="DF52" i="16"/>
  <c r="DF55" i="16" s="1"/>
  <c r="DH52" i="16"/>
  <c r="DH55" i="16" s="1"/>
  <c r="AQ54" i="16"/>
  <c r="BX54" i="16"/>
  <c r="BX52" i="16"/>
  <c r="BX55" i="16" s="1"/>
  <c r="EY54" i="16"/>
  <c r="ER52" i="16"/>
  <c r="ER55" i="16" s="1"/>
  <c r="EM54" i="16"/>
  <c r="CC54" i="16"/>
  <c r="S54" i="16"/>
  <c r="FW54" i="16"/>
  <c r="BD54" i="16"/>
  <c r="L54" i="16"/>
  <c r="BE52" i="16"/>
  <c r="BE55" i="16" s="1"/>
  <c r="DT54" i="16"/>
  <c r="EN52" i="16"/>
  <c r="EN55" i="16" s="1"/>
  <c r="AU52" i="16"/>
  <c r="AU55" i="16" s="1"/>
  <c r="AF54" i="16"/>
  <c r="BF54" i="16"/>
  <c r="BQ52" i="16"/>
  <c r="BQ55" i="16" s="1"/>
  <c r="GJ52" i="16"/>
  <c r="GJ55" i="16" s="1"/>
  <c r="AK54" i="16"/>
  <c r="EI54" i="16"/>
  <c r="CN52" i="16"/>
  <c r="CN55" i="16" s="1"/>
  <c r="DD54" i="16"/>
  <c r="DZ52" i="16"/>
  <c r="DZ55" i="16" s="1"/>
  <c r="CH52" i="16"/>
  <c r="CH55" i="16" s="1"/>
  <c r="DV52" i="16"/>
  <c r="DV55" i="16" s="1"/>
  <c r="EJ52" i="16"/>
  <c r="EJ55" i="16" s="1"/>
  <c r="FC54" i="16"/>
  <c r="FC52" i="16"/>
  <c r="FC55" i="16" s="1"/>
  <c r="DJ54" i="16"/>
  <c r="EX52" i="16"/>
  <c r="EX55" i="16" s="1"/>
  <c r="FJ52" i="16"/>
  <c r="FJ55" i="16" s="1"/>
  <c r="FJ54" i="16"/>
  <c r="BM54" i="16"/>
  <c r="BM52" i="16"/>
  <c r="BM55" i="16" s="1"/>
  <c r="AM54" i="16"/>
  <c r="G52" i="16"/>
  <c r="G55" i="16" s="1"/>
  <c r="K52" i="16"/>
  <c r="K55" i="16" s="1"/>
  <c r="K54" i="16"/>
  <c r="DW54" i="16"/>
  <c r="DW52" i="16"/>
  <c r="DW55" i="16" s="1"/>
  <c r="AA52" i="16"/>
  <c r="AA55" i="16" s="1"/>
  <c r="AA54" i="16"/>
  <c r="CU54" i="16"/>
  <c r="CU52" i="16"/>
  <c r="CU55" i="16" s="1"/>
  <c r="FZ54" i="16"/>
  <c r="FZ52" i="16"/>
  <c r="FZ55" i="16" s="1"/>
  <c r="FO54" i="16"/>
  <c r="FO52" i="16"/>
  <c r="FO55" i="16" s="1"/>
  <c r="DG54" i="16"/>
  <c r="DG52" i="16"/>
  <c r="DG55" i="16" s="1"/>
  <c r="EH52" i="16"/>
  <c r="EH55" i="16" s="1"/>
  <c r="EH54" i="16"/>
  <c r="FG52" i="16"/>
  <c r="FG55" i="16" s="1"/>
  <c r="FG54" i="16"/>
  <c r="EV52" i="16"/>
  <c r="EV55" i="16" s="1"/>
  <c r="EV54" i="16"/>
  <c r="AW52" i="16"/>
  <c r="AW55" i="16" s="1"/>
  <c r="AW54" i="16"/>
  <c r="M54" i="16"/>
  <c r="M52" i="16"/>
  <c r="M55" i="16" s="1"/>
  <c r="AT54" i="16"/>
  <c r="AT52" i="16"/>
  <c r="AT55" i="16" s="1"/>
  <c r="FN54" i="16"/>
  <c r="FN52" i="16"/>
  <c r="FN55" i="16" s="1"/>
  <c r="AP54" i="16"/>
  <c r="AP52" i="16"/>
  <c r="AP55" i="16" s="1"/>
  <c r="DK54" i="16"/>
  <c r="DK52" i="16"/>
  <c r="DK55" i="16" s="1"/>
  <c r="J52" i="16"/>
  <c r="J55" i="16" s="1"/>
  <c r="J54" i="16"/>
  <c r="I51" i="5"/>
  <c r="I13" i="7"/>
  <c r="I237" i="7"/>
  <c r="I27" i="7"/>
  <c r="I74" i="7"/>
  <c r="I39" i="5"/>
  <c r="I59" i="7"/>
  <c r="I77" i="7"/>
  <c r="I14" i="7"/>
  <c r="I80" i="7"/>
  <c r="I79" i="7"/>
  <c r="I234" i="7"/>
  <c r="I237" i="5"/>
  <c r="FM54" i="16"/>
  <c r="FM52" i="16"/>
  <c r="FM55" i="16" s="1"/>
  <c r="AN52" i="16"/>
  <c r="AN55" i="16" s="1"/>
  <c r="AN54" i="16"/>
  <c r="BO52" i="16"/>
  <c r="BO55" i="16" s="1"/>
  <c r="BO54" i="16"/>
  <c r="FI54" i="16"/>
  <c r="FI52" i="16"/>
  <c r="FI55" i="16" s="1"/>
  <c r="BZ52" i="16"/>
  <c r="BZ55" i="16" s="1"/>
  <c r="BZ54" i="16"/>
  <c r="DR52" i="16"/>
  <c r="DR55" i="16" s="1"/>
  <c r="DR54" i="16"/>
  <c r="AS52" i="16"/>
  <c r="AS55" i="16" s="1"/>
  <c r="AS54" i="16"/>
  <c r="AL54" i="16"/>
  <c r="AL52" i="16"/>
  <c r="AL55" i="16" s="1"/>
  <c r="AO52" i="16"/>
  <c r="AO55" i="16" s="1"/>
  <c r="AO54" i="16"/>
  <c r="AI52" i="16"/>
  <c r="AI55" i="16" s="1"/>
  <c r="AI54" i="16"/>
  <c r="FR52" i="16"/>
  <c r="FR55" i="16" s="1"/>
  <c r="FR54" i="16"/>
  <c r="BS54" i="16"/>
  <c r="BS52" i="16"/>
  <c r="BS55" i="16" s="1"/>
  <c r="V52" i="16"/>
  <c r="V55" i="16" s="1"/>
  <c r="V54" i="16"/>
  <c r="I50" i="7"/>
  <c r="I108" i="7"/>
  <c r="I8" i="7"/>
  <c r="I76" i="5"/>
  <c r="I70" i="5"/>
  <c r="I74" i="5"/>
  <c r="I50" i="5"/>
  <c r="I41" i="7"/>
  <c r="I30" i="7"/>
  <c r="I73" i="5"/>
  <c r="I89" i="5"/>
  <c r="I12" i="5"/>
  <c r="I43" i="7"/>
  <c r="I79" i="5"/>
  <c r="I36" i="5"/>
  <c r="I31" i="5"/>
  <c r="I62" i="7"/>
  <c r="I40" i="7"/>
  <c r="I49" i="5"/>
  <c r="I46" i="7"/>
  <c r="I84" i="7"/>
  <c r="I37" i="5"/>
  <c r="I82" i="7"/>
  <c r="I67" i="5"/>
  <c r="I18" i="7"/>
  <c r="I59" i="5"/>
  <c r="I241" i="5"/>
  <c r="I72" i="5"/>
  <c r="I42" i="7"/>
  <c r="I66" i="7"/>
  <c r="I61" i="7"/>
  <c r="I58" i="5"/>
  <c r="I46" i="5"/>
  <c r="I61" i="5"/>
  <c r="I65" i="7"/>
  <c r="I25" i="5"/>
  <c r="I86" i="7"/>
  <c r="I22" i="7"/>
  <c r="I238" i="5"/>
  <c r="I93" i="7"/>
  <c r="I44" i="7"/>
  <c r="I25" i="7"/>
  <c r="I34" i="5"/>
  <c r="I39" i="7"/>
  <c r="I9" i="5"/>
  <c r="I34" i="7"/>
  <c r="I37" i="7"/>
  <c r="I63" i="5"/>
  <c r="I42" i="5"/>
  <c r="I66" i="5"/>
  <c r="I241" i="7"/>
  <c r="I69" i="7"/>
  <c r="I64" i="5"/>
  <c r="I33" i="5"/>
  <c r="I35" i="5"/>
  <c r="I43" i="5"/>
  <c r="I84" i="5"/>
  <c r="I75" i="5"/>
  <c r="I238" i="7"/>
  <c r="I67" i="7"/>
  <c r="I52" i="7"/>
  <c r="I26" i="5"/>
  <c r="I62" i="5"/>
  <c r="I52" i="5"/>
  <c r="I48" i="5"/>
  <c r="I54" i="7"/>
  <c r="I89" i="7"/>
  <c r="I30" i="5"/>
  <c r="I60" i="7"/>
  <c r="I73" i="7"/>
  <c r="I64" i="7"/>
  <c r="I47" i="7"/>
  <c r="I72" i="7"/>
  <c r="I85" i="5"/>
  <c r="I55" i="7"/>
  <c r="I88" i="5"/>
  <c r="I75" i="7"/>
  <c r="I85" i="7"/>
  <c r="I24" i="7"/>
  <c r="I68" i="5"/>
  <c r="I35" i="7"/>
  <c r="I48" i="7"/>
  <c r="I11" i="5"/>
  <c r="I108" i="5"/>
  <c r="I57" i="7"/>
  <c r="I18" i="5"/>
  <c r="I22" i="5"/>
  <c r="I80" i="5"/>
  <c r="I71" i="5"/>
  <c r="I57" i="5"/>
  <c r="I21" i="7"/>
  <c r="I70" i="7"/>
  <c r="I31" i="7"/>
  <c r="I92" i="5"/>
  <c r="I81" i="5"/>
  <c r="I81" i="7"/>
  <c r="I38" i="7"/>
  <c r="I45" i="5"/>
  <c r="I32" i="5"/>
  <c r="I12" i="7"/>
  <c r="I82" i="5"/>
  <c r="I76" i="7"/>
  <c r="I33" i="7"/>
  <c r="I26" i="7"/>
  <c r="I51" i="7"/>
  <c r="I54" i="5"/>
  <c r="I71" i="7"/>
  <c r="I32" i="7"/>
  <c r="I41" i="5"/>
  <c r="I55" i="5"/>
  <c r="I20" i="7"/>
  <c r="I92" i="7"/>
  <c r="I83" i="7"/>
  <c r="H23" i="7"/>
  <c r="H90" i="7" s="1"/>
  <c r="H95" i="7" s="1"/>
  <c r="I95" i="7" s="1"/>
  <c r="I65" i="5"/>
  <c r="I93" i="5"/>
  <c r="I56" i="5"/>
  <c r="I53" i="7"/>
  <c r="I11" i="7"/>
  <c r="I14" i="5"/>
  <c r="I69" i="5"/>
  <c r="I63" i="7"/>
  <c r="I87" i="7"/>
  <c r="I21" i="5"/>
  <c r="I234" i="5"/>
  <c r="I38" i="5"/>
  <c r="I36" i="7"/>
  <c r="I44" i="5"/>
  <c r="I87" i="5"/>
  <c r="I47" i="5"/>
  <c r="I20" i="5"/>
  <c r="I13" i="5"/>
  <c r="I60" i="5"/>
  <c r="I88" i="7"/>
  <c r="I9" i="7"/>
  <c r="H99" i="7"/>
  <c r="H101" i="7" s="1"/>
  <c r="I101" i="7" s="1"/>
  <c r="H99" i="5"/>
  <c r="H101" i="5" s="1"/>
  <c r="I101" i="5" s="1"/>
  <c r="I45" i="7"/>
  <c r="I24" i="5"/>
  <c r="I58" i="7"/>
  <c r="I49" i="7"/>
  <c r="I83" i="5"/>
  <c r="E7" i="7"/>
  <c r="G7" i="7" s="1"/>
  <c r="I7" i="7" s="1"/>
  <c r="H94" i="7"/>
  <c r="I94" i="7" s="1"/>
  <c r="I68" i="7"/>
  <c r="I56" i="7"/>
  <c r="E130" i="5"/>
  <c r="G130" i="5" s="1"/>
  <c r="I130" i="5" s="1"/>
  <c r="H23" i="5"/>
  <c r="H90" i="5" s="1"/>
  <c r="H95" i="5" s="1"/>
  <c r="I95" i="5" s="1"/>
  <c r="H94" i="5"/>
  <c r="I94" i="5" s="1"/>
  <c r="I86" i="5"/>
  <c r="I53" i="5"/>
  <c r="I77" i="5"/>
  <c r="E130" i="7"/>
  <c r="G130" i="7" s="1"/>
  <c r="I130" i="7" s="1"/>
  <c r="E19" i="7"/>
  <c r="G19" i="7" s="1"/>
  <c r="I19" i="7" s="1"/>
  <c r="E78" i="5"/>
  <c r="E23" i="5" s="1"/>
  <c r="E129" i="7"/>
  <c r="G129" i="7" s="1"/>
  <c r="I129" i="7" s="1"/>
  <c r="E204" i="7"/>
  <c r="G204" i="7" s="1"/>
  <c r="I204" i="7" s="1"/>
  <c r="E171" i="7"/>
  <c r="G171" i="7" s="1"/>
  <c r="I171" i="7" s="1"/>
  <c r="E156" i="5"/>
  <c r="G156" i="5" s="1"/>
  <c r="I156" i="5" s="1"/>
  <c r="E164" i="7"/>
  <c r="G164" i="7" s="1"/>
  <c r="I164" i="7" s="1"/>
  <c r="E221" i="7"/>
  <c r="E200" i="7"/>
  <c r="G200" i="7" s="1"/>
  <c r="I200" i="7" s="1"/>
  <c r="E150" i="7"/>
  <c r="G150" i="7" s="1"/>
  <c r="I150" i="7" s="1"/>
  <c r="E182" i="5"/>
  <c r="G182" i="5" s="1"/>
  <c r="I182" i="5" s="1"/>
  <c r="E198" i="5"/>
  <c r="G198" i="5" s="1"/>
  <c r="I198" i="5" s="1"/>
  <c r="E191" i="7"/>
  <c r="G191" i="7" s="1"/>
  <c r="I191" i="7" s="1"/>
  <c r="E114" i="5"/>
  <c r="G114" i="5" s="1"/>
  <c r="I114" i="5" s="1"/>
  <c r="E171" i="5"/>
  <c r="G171" i="5" s="1"/>
  <c r="I171" i="5" s="1"/>
  <c r="E175" i="7"/>
  <c r="G175" i="7" s="1"/>
  <c r="I175" i="7" s="1"/>
  <c r="E236" i="7"/>
  <c r="G236" i="7" s="1"/>
  <c r="I236" i="7" s="1"/>
  <c r="E217" i="5"/>
  <c r="G217" i="5" s="1"/>
  <c r="I217" i="5" s="1"/>
  <c r="E164" i="5"/>
  <c r="G164" i="5" s="1"/>
  <c r="I164" i="5" s="1"/>
  <c r="E145" i="7"/>
  <c r="G145" i="7" s="1"/>
  <c r="I145" i="7" s="1"/>
  <c r="E187" i="5"/>
  <c r="G187" i="5" s="1"/>
  <c r="I187" i="5" s="1"/>
  <c r="E125" i="7"/>
  <c r="G125" i="7" s="1"/>
  <c r="I125" i="7" s="1"/>
  <c r="E188" i="7"/>
  <c r="G188" i="7" s="1"/>
  <c r="I188" i="7" s="1"/>
  <c r="E186" i="7"/>
  <c r="G186" i="7" s="1"/>
  <c r="I186" i="7" s="1"/>
  <c r="E112" i="7"/>
  <c r="G112" i="7" s="1"/>
  <c r="I112" i="7" s="1"/>
  <c r="E170" i="7"/>
  <c r="G170" i="7" s="1"/>
  <c r="I170" i="7" s="1"/>
  <c r="E194" i="7"/>
  <c r="G194" i="7" s="1"/>
  <c r="I194" i="7" s="1"/>
  <c r="E159" i="7"/>
  <c r="G159" i="7" s="1"/>
  <c r="I159" i="7" s="1"/>
  <c r="E208" i="7"/>
  <c r="G208" i="7" s="1"/>
  <c r="I208" i="7" s="1"/>
  <c r="E141" i="7"/>
  <c r="G141" i="7" s="1"/>
  <c r="I141" i="7" s="1"/>
  <c r="E221" i="5"/>
  <c r="E178" i="7"/>
  <c r="G178" i="7" s="1"/>
  <c r="I178" i="7" s="1"/>
  <c r="E158" i="5"/>
  <c r="G158" i="5" s="1"/>
  <c r="I158" i="5" s="1"/>
  <c r="E181" i="7"/>
  <c r="G181" i="7" s="1"/>
  <c r="I181" i="7" s="1"/>
  <c r="E199" i="5"/>
  <c r="G199" i="5" s="1"/>
  <c r="I199" i="5" s="1"/>
  <c r="E165" i="5"/>
  <c r="G165" i="5" s="1"/>
  <c r="I165" i="5" s="1"/>
  <c r="E189" i="7"/>
  <c r="G189" i="7" s="1"/>
  <c r="I189" i="7" s="1"/>
  <c r="E185" i="7"/>
  <c r="G185" i="7" s="1"/>
  <c r="I185" i="7" s="1"/>
  <c r="E177" i="5"/>
  <c r="G177" i="5" s="1"/>
  <c r="I177" i="5" s="1"/>
  <c r="E123" i="7"/>
  <c r="G123" i="7" s="1"/>
  <c r="I123" i="7" s="1"/>
  <c r="E160" i="5"/>
  <c r="G160" i="5" s="1"/>
  <c r="I160" i="5" s="1"/>
  <c r="E111" i="5"/>
  <c r="G111" i="5" s="1"/>
  <c r="I111" i="5" s="1"/>
  <c r="E206" i="5"/>
  <c r="G206" i="5" s="1"/>
  <c r="I206" i="5" s="1"/>
  <c r="E138" i="7"/>
  <c r="G138" i="7" s="1"/>
  <c r="I138" i="7" s="1"/>
  <c r="E124" i="5"/>
  <c r="G124" i="5" s="1"/>
  <c r="I124" i="5" s="1"/>
  <c r="E135" i="5"/>
  <c r="G135" i="5" s="1"/>
  <c r="I135" i="5" s="1"/>
  <c r="E121" i="5"/>
  <c r="G121" i="5" s="1"/>
  <c r="I121" i="5" s="1"/>
  <c r="E190" i="5"/>
  <c r="G190" i="5" s="1"/>
  <c r="I190" i="5" s="1"/>
  <c r="E211" i="7"/>
  <c r="G211" i="7" s="1"/>
  <c r="I211" i="7" s="1"/>
  <c r="E213" i="7"/>
  <c r="G213" i="7" s="1"/>
  <c r="I213" i="7" s="1"/>
  <c r="E147" i="5"/>
  <c r="G147" i="5" s="1"/>
  <c r="I147" i="5" s="1"/>
  <c r="E199" i="7"/>
  <c r="G199" i="7" s="1"/>
  <c r="I199" i="7" s="1"/>
  <c r="E196" i="5"/>
  <c r="G196" i="5" s="1"/>
  <c r="I196" i="5" s="1"/>
  <c r="E207" i="5"/>
  <c r="G207" i="5" s="1"/>
  <c r="I207" i="5" s="1"/>
  <c r="E172" i="5"/>
  <c r="G172" i="5" s="1"/>
  <c r="I172" i="5" s="1"/>
  <c r="E103" i="5"/>
  <c r="G103" i="5" s="1"/>
  <c r="I103" i="5" s="1"/>
  <c r="E163" i="7"/>
  <c r="G163" i="7" s="1"/>
  <c r="I163" i="7" s="1"/>
  <c r="E169" i="7"/>
  <c r="G169" i="7" s="1"/>
  <c r="I169" i="7" s="1"/>
  <c r="E216" i="5"/>
  <c r="G216" i="5" s="1"/>
  <c r="I216" i="5" s="1"/>
  <c r="E163" i="5"/>
  <c r="G163" i="5" s="1"/>
  <c r="I163" i="5" s="1"/>
  <c r="E212" i="7"/>
  <c r="G212" i="7" s="1"/>
  <c r="I212" i="7" s="1"/>
  <c r="E173" i="7"/>
  <c r="G173" i="7" s="1"/>
  <c r="I173" i="7" s="1"/>
  <c r="E177" i="7"/>
  <c r="G177" i="7" s="1"/>
  <c r="I177" i="7" s="1"/>
  <c r="E162" i="5"/>
  <c r="G162" i="5" s="1"/>
  <c r="I162" i="5" s="1"/>
  <c r="E211" i="5"/>
  <c r="G211" i="5" s="1"/>
  <c r="I211" i="5" s="1"/>
  <c r="E179" i="5"/>
  <c r="G179" i="5" s="1"/>
  <c r="I179" i="5" s="1"/>
  <c r="E193" i="7"/>
  <c r="G193" i="7" s="1"/>
  <c r="I193" i="7" s="1"/>
  <c r="E150" i="5"/>
  <c r="G150" i="5" s="1"/>
  <c r="I150" i="5" s="1"/>
  <c r="E205" i="5"/>
  <c r="G205" i="5" s="1"/>
  <c r="I205" i="5" s="1"/>
  <c r="E143" i="5"/>
  <c r="G143" i="5" s="1"/>
  <c r="I143" i="5" s="1"/>
  <c r="E115" i="5"/>
  <c r="G115" i="5" s="1"/>
  <c r="I115" i="5" s="1"/>
  <c r="E149" i="5"/>
  <c r="G149" i="5" s="1"/>
  <c r="I149" i="5" s="1"/>
  <c r="E176" i="5"/>
  <c r="G176" i="5" s="1"/>
  <c r="I176" i="5" s="1"/>
  <c r="E187" i="7"/>
  <c r="G187" i="7" s="1"/>
  <c r="I187" i="7" s="1"/>
  <c r="E113" i="7"/>
  <c r="G113" i="7" s="1"/>
  <c r="I113" i="7" s="1"/>
  <c r="E209" i="5"/>
  <c r="G209" i="5" s="1"/>
  <c r="I209" i="5" s="1"/>
  <c r="E220" i="7"/>
  <c r="E201" i="5"/>
  <c r="G201" i="5" s="1"/>
  <c r="I201" i="5" s="1"/>
  <c r="E128" i="5"/>
  <c r="G128" i="5" s="1"/>
  <c r="I128" i="5" s="1"/>
  <c r="E210" i="5"/>
  <c r="G210" i="5" s="1"/>
  <c r="I210" i="5" s="1"/>
  <c r="E131" i="7"/>
  <c r="G131" i="7" s="1"/>
  <c r="I131" i="7" s="1"/>
  <c r="E208" i="5"/>
  <c r="G208" i="5" s="1"/>
  <c r="I208" i="5" s="1"/>
  <c r="E214" i="7"/>
  <c r="G214" i="7" s="1"/>
  <c r="I214" i="7" s="1"/>
  <c r="E151" i="7"/>
  <c r="G151" i="7" s="1"/>
  <c r="I151" i="7" s="1"/>
  <c r="E116" i="7"/>
  <c r="G116" i="7" s="1"/>
  <c r="I116" i="7" s="1"/>
  <c r="E209" i="7"/>
  <c r="G209" i="7" s="1"/>
  <c r="I209" i="7" s="1"/>
  <c r="E158" i="7"/>
  <c r="G158" i="7" s="1"/>
  <c r="I158" i="7" s="1"/>
  <c r="E236" i="5"/>
  <c r="G236" i="5" s="1"/>
  <c r="I236" i="5" s="1"/>
  <c r="E143" i="7"/>
  <c r="G143" i="7" s="1"/>
  <c r="I143" i="7" s="1"/>
  <c r="E176" i="7"/>
  <c r="G176" i="7" s="1"/>
  <c r="I176" i="7" s="1"/>
  <c r="E153" i="7"/>
  <c r="G153" i="7" s="1"/>
  <c r="I153" i="7" s="1"/>
  <c r="E144" i="5"/>
  <c r="G144" i="5" s="1"/>
  <c r="I144" i="5" s="1"/>
  <c r="E175" i="5"/>
  <c r="G175" i="5" s="1"/>
  <c r="I175" i="5" s="1"/>
  <c r="E140" i="5"/>
  <c r="G140" i="5" s="1"/>
  <c r="I140" i="5" s="1"/>
  <c r="E124" i="7"/>
  <c r="G124" i="7" s="1"/>
  <c r="I124" i="7" s="1"/>
  <c r="E225" i="7"/>
  <c r="E223" i="7" s="1"/>
  <c r="E216" i="7"/>
  <c r="G216" i="7" s="1"/>
  <c r="I216" i="7" s="1"/>
  <c r="E104" i="5"/>
  <c r="G104" i="5" s="1"/>
  <c r="I104" i="5" s="1"/>
  <c r="E123" i="5"/>
  <c r="G123" i="5" s="1"/>
  <c r="I123" i="5" s="1"/>
  <c r="E135" i="7"/>
  <c r="G135" i="7" s="1"/>
  <c r="I135" i="7" s="1"/>
  <c r="E122" i="7"/>
  <c r="G122" i="7" s="1"/>
  <c r="I122" i="7" s="1"/>
  <c r="E212" i="5"/>
  <c r="G212" i="5" s="1"/>
  <c r="I212" i="5" s="1"/>
  <c r="E167" i="5"/>
  <c r="G167" i="5" s="1"/>
  <c r="I167" i="5" s="1"/>
  <c r="E126" i="7"/>
  <c r="G126" i="7" s="1"/>
  <c r="I126" i="7" s="1"/>
  <c r="E217" i="7"/>
  <c r="G217" i="7" s="1"/>
  <c r="I217" i="7" s="1"/>
  <c r="E203" i="5"/>
  <c r="G203" i="5" s="1"/>
  <c r="I203" i="5" s="1"/>
  <c r="E197" i="5"/>
  <c r="G197" i="5" s="1"/>
  <c r="I197" i="5" s="1"/>
  <c r="E118" i="5"/>
  <c r="G118" i="5" s="1"/>
  <c r="I118" i="5" s="1"/>
  <c r="E215" i="7"/>
  <c r="G215" i="7" s="1"/>
  <c r="I215" i="7" s="1"/>
  <c r="E195" i="5"/>
  <c r="G195" i="5" s="1"/>
  <c r="I195" i="5" s="1"/>
  <c r="E189" i="5"/>
  <c r="G189" i="5" s="1"/>
  <c r="I189" i="5" s="1"/>
  <c r="E145" i="5"/>
  <c r="G145" i="5" s="1"/>
  <c r="I145" i="5" s="1"/>
  <c r="E192" i="5"/>
  <c r="G192" i="5" s="1"/>
  <c r="I192" i="5" s="1"/>
  <c r="E173" i="5"/>
  <c r="G173" i="5" s="1"/>
  <c r="I173" i="5" s="1"/>
  <c r="E168" i="5"/>
  <c r="G168" i="5" s="1"/>
  <c r="I168" i="5" s="1"/>
  <c r="E137" i="5"/>
  <c r="G137" i="5" s="1"/>
  <c r="I137" i="5" s="1"/>
  <c r="E191" i="5"/>
  <c r="G191" i="5" s="1"/>
  <c r="I191" i="5" s="1"/>
  <c r="E152" i="5"/>
  <c r="G152" i="5" s="1"/>
  <c r="I152" i="5" s="1"/>
  <c r="E139" i="5"/>
  <c r="G139" i="5" s="1"/>
  <c r="I139" i="5" s="1"/>
  <c r="E117" i="5"/>
  <c r="G117" i="5" s="1"/>
  <c r="I117" i="5" s="1"/>
  <c r="E161" i="5"/>
  <c r="G161" i="5" s="1"/>
  <c r="I161" i="5" s="1"/>
  <c r="E214" i="5"/>
  <c r="G214" i="5" s="1"/>
  <c r="I214" i="5" s="1"/>
  <c r="E127" i="7"/>
  <c r="G127" i="7" s="1"/>
  <c r="I127" i="7" s="1"/>
  <c r="E160" i="7"/>
  <c r="G160" i="7" s="1"/>
  <c r="I160" i="7" s="1"/>
  <c r="E149" i="7"/>
  <c r="G149" i="7" s="1"/>
  <c r="I149" i="7" s="1"/>
  <c r="E166" i="7"/>
  <c r="G166" i="7" s="1"/>
  <c r="I166" i="7" s="1"/>
  <c r="E114" i="7"/>
  <c r="G114" i="7" s="1"/>
  <c r="I114" i="7" s="1"/>
  <c r="E170" i="5"/>
  <c r="G170" i="5" s="1"/>
  <c r="I170" i="5" s="1"/>
  <c r="E196" i="7"/>
  <c r="G196" i="7" s="1"/>
  <c r="I196" i="7" s="1"/>
  <c r="E157" i="7"/>
  <c r="G157" i="7" s="1"/>
  <c r="I157" i="7" s="1"/>
  <c r="E225" i="5"/>
  <c r="E223" i="5" s="1"/>
  <c r="E110" i="5"/>
  <c r="E147" i="7"/>
  <c r="G147" i="7" s="1"/>
  <c r="I147" i="7" s="1"/>
  <c r="E126" i="5"/>
  <c r="G126" i="5" s="1"/>
  <c r="I126" i="5" s="1"/>
  <c r="E118" i="7"/>
  <c r="G118" i="7" s="1"/>
  <c r="I118" i="7" s="1"/>
  <c r="E202" i="7"/>
  <c r="G202" i="7" s="1"/>
  <c r="I202" i="7" s="1"/>
  <c r="E140" i="7"/>
  <c r="G140" i="7" s="1"/>
  <c r="I140" i="7" s="1"/>
  <c r="E201" i="7"/>
  <c r="G201" i="7" s="1"/>
  <c r="I201" i="7" s="1"/>
  <c r="E167" i="7"/>
  <c r="G167" i="7" s="1"/>
  <c r="I167" i="7" s="1"/>
  <c r="E129" i="5"/>
  <c r="G129" i="5" s="1"/>
  <c r="I129" i="5" s="1"/>
  <c r="E155" i="7"/>
  <c r="G155" i="7" s="1"/>
  <c r="I155" i="7" s="1"/>
  <c r="E111" i="7"/>
  <c r="G111" i="7" s="1"/>
  <c r="I111" i="7" s="1"/>
  <c r="E134" i="5"/>
  <c r="G134" i="5" s="1"/>
  <c r="I134" i="5" s="1"/>
  <c r="E112" i="5"/>
  <c r="G112" i="5" s="1"/>
  <c r="I112" i="5" s="1"/>
  <c r="E146" i="5"/>
  <c r="G146" i="5" s="1"/>
  <c r="I146" i="5" s="1"/>
  <c r="E103" i="7"/>
  <c r="G103" i="7" s="1"/>
  <c r="I103" i="7" s="1"/>
  <c r="E195" i="7"/>
  <c r="G195" i="7" s="1"/>
  <c r="I195" i="7" s="1"/>
  <c r="E168" i="7"/>
  <c r="G168" i="7" s="1"/>
  <c r="I168" i="7" s="1"/>
  <c r="E181" i="5"/>
  <c r="G181" i="5" s="1"/>
  <c r="I181" i="5" s="1"/>
  <c r="E113" i="5"/>
  <c r="G113" i="5" s="1"/>
  <c r="I113" i="5" s="1"/>
  <c r="E105" i="7"/>
  <c r="G105" i="7" s="1"/>
  <c r="I105" i="7" s="1"/>
  <c r="E120" i="5"/>
  <c r="G120" i="5" s="1"/>
  <c r="I120" i="5" s="1"/>
  <c r="E136" i="5"/>
  <c r="G136" i="5" s="1"/>
  <c r="I136" i="5" s="1"/>
  <c r="E139" i="7"/>
  <c r="G139" i="7" s="1"/>
  <c r="I139" i="7" s="1"/>
  <c r="E151" i="5"/>
  <c r="G151" i="5" s="1"/>
  <c r="I151" i="5" s="1"/>
  <c r="E132" i="7"/>
  <c r="G132" i="7" s="1"/>
  <c r="I132" i="7" s="1"/>
  <c r="E148" i="5"/>
  <c r="G148" i="5" s="1"/>
  <c r="I148" i="5" s="1"/>
  <c r="E104" i="7"/>
  <c r="G104" i="7" s="1"/>
  <c r="I104" i="7" s="1"/>
  <c r="E193" i="5"/>
  <c r="G193" i="5" s="1"/>
  <c r="I193" i="5" s="1"/>
  <c r="E174" i="5"/>
  <c r="G174" i="5" s="1"/>
  <c r="I174" i="5" s="1"/>
  <c r="E142" i="5"/>
  <c r="G142" i="5" s="1"/>
  <c r="I142" i="5" s="1"/>
  <c r="E190" i="7"/>
  <c r="G190" i="7" s="1"/>
  <c r="I190" i="7" s="1"/>
  <c r="E180" i="5"/>
  <c r="G180" i="5" s="1"/>
  <c r="I180" i="5" s="1"/>
  <c r="E155" i="5"/>
  <c r="G155" i="5" s="1"/>
  <c r="I155" i="5" s="1"/>
  <c r="E120" i="7"/>
  <c r="G120" i="7" s="1"/>
  <c r="I120" i="7" s="1"/>
  <c r="E121" i="7"/>
  <c r="G121" i="7" s="1"/>
  <c r="I121" i="7" s="1"/>
  <c r="E122" i="5"/>
  <c r="G122" i="5" s="1"/>
  <c r="I122" i="5" s="1"/>
  <c r="E132" i="5"/>
  <c r="G132" i="5" s="1"/>
  <c r="I132" i="5" s="1"/>
  <c r="E206" i="7"/>
  <c r="G206" i="7" s="1"/>
  <c r="I206" i="7" s="1"/>
  <c r="E136" i="7"/>
  <c r="G136" i="7" s="1"/>
  <c r="I136" i="7" s="1"/>
  <c r="E133" i="5"/>
  <c r="G133" i="5" s="1"/>
  <c r="I133" i="5" s="1"/>
  <c r="E180" i="7"/>
  <c r="G180" i="7" s="1"/>
  <c r="I180" i="7" s="1"/>
  <c r="E106" i="5"/>
  <c r="G106" i="5" s="1"/>
  <c r="I106" i="5" s="1"/>
  <c r="E142" i="7"/>
  <c r="G142" i="7" s="1"/>
  <c r="I142" i="7" s="1"/>
  <c r="E194" i="5"/>
  <c r="G194" i="5" s="1"/>
  <c r="I194" i="5" s="1"/>
  <c r="E198" i="7"/>
  <c r="G198" i="7" s="1"/>
  <c r="I198" i="7" s="1"/>
  <c r="E197" i="7"/>
  <c r="G197" i="7" s="1"/>
  <c r="I197" i="7" s="1"/>
  <c r="E154" i="7"/>
  <c r="G154" i="7" s="1"/>
  <c r="I154" i="7" s="1"/>
  <c r="E153" i="5"/>
  <c r="G153" i="5" s="1"/>
  <c r="I153" i="5" s="1"/>
  <c r="E210" i="7"/>
  <c r="G210" i="7" s="1"/>
  <c r="I210" i="7" s="1"/>
  <c r="E146" i="7"/>
  <c r="G146" i="7" s="1"/>
  <c r="I146" i="7" s="1"/>
  <c r="E184" i="7"/>
  <c r="G184" i="7" s="1"/>
  <c r="I184" i="7" s="1"/>
  <c r="E182" i="7"/>
  <c r="G182" i="7" s="1"/>
  <c r="I182" i="7" s="1"/>
  <c r="E185" i="5"/>
  <c r="G185" i="5" s="1"/>
  <c r="I185" i="5" s="1"/>
  <c r="E183" i="5"/>
  <c r="G183" i="5" s="1"/>
  <c r="I183" i="5" s="1"/>
  <c r="E128" i="7"/>
  <c r="G128" i="7" s="1"/>
  <c r="I128" i="7" s="1"/>
  <c r="E215" i="5"/>
  <c r="G215" i="5" s="1"/>
  <c r="I215" i="5" s="1"/>
  <c r="E127" i="5"/>
  <c r="G127" i="5" s="1"/>
  <c r="I127" i="5" s="1"/>
  <c r="E133" i="7"/>
  <c r="G133" i="7" s="1"/>
  <c r="I133" i="7" s="1"/>
  <c r="E110" i="7"/>
  <c r="E131" i="5"/>
  <c r="G131" i="5" s="1"/>
  <c r="I131" i="5" s="1"/>
  <c r="E105" i="5"/>
  <c r="G105" i="5" s="1"/>
  <c r="I105" i="5" s="1"/>
  <c r="E204" i="5"/>
  <c r="G204" i="5" s="1"/>
  <c r="I204" i="5" s="1"/>
  <c r="E186" i="5"/>
  <c r="G186" i="5" s="1"/>
  <c r="I186" i="5" s="1"/>
  <c r="E218" i="7"/>
  <c r="G218" i="7" s="1"/>
  <c r="I218" i="7" s="1"/>
  <c r="E152" i="7"/>
  <c r="G152" i="7" s="1"/>
  <c r="I152" i="7" s="1"/>
  <c r="E162" i="7"/>
  <c r="G162" i="7" s="1"/>
  <c r="I162" i="7" s="1"/>
  <c r="E137" i="7"/>
  <c r="G137" i="7" s="1"/>
  <c r="I137" i="7" s="1"/>
  <c r="E166" i="5"/>
  <c r="G166" i="5" s="1"/>
  <c r="I166" i="5" s="1"/>
  <c r="E141" i="5"/>
  <c r="G141" i="5" s="1"/>
  <c r="I141" i="5" s="1"/>
  <c r="E192" i="7"/>
  <c r="G192" i="7" s="1"/>
  <c r="I192" i="7" s="1"/>
  <c r="E115" i="7"/>
  <c r="G115" i="7" s="1"/>
  <c r="I115" i="7" s="1"/>
  <c r="E156" i="7"/>
  <c r="G156" i="7" s="1"/>
  <c r="I156" i="7" s="1"/>
  <c r="E161" i="7"/>
  <c r="G161" i="7" s="1"/>
  <c r="I161" i="7" s="1"/>
  <c r="E213" i="5"/>
  <c r="G213" i="5" s="1"/>
  <c r="I213" i="5" s="1"/>
  <c r="E179" i="7"/>
  <c r="G179" i="7" s="1"/>
  <c r="I179" i="7" s="1"/>
  <c r="E125" i="5"/>
  <c r="G125" i="5" s="1"/>
  <c r="I125" i="5" s="1"/>
  <c r="E138" i="5"/>
  <c r="G138" i="5" s="1"/>
  <c r="I138" i="5" s="1"/>
  <c r="E205" i="7"/>
  <c r="G205" i="7" s="1"/>
  <c r="I205" i="7" s="1"/>
  <c r="E154" i="5"/>
  <c r="G154" i="5" s="1"/>
  <c r="I154" i="5" s="1"/>
  <c r="E165" i="7"/>
  <c r="G165" i="7" s="1"/>
  <c r="I165" i="7" s="1"/>
  <c r="E178" i="5"/>
  <c r="G178" i="5" s="1"/>
  <c r="I178" i="5" s="1"/>
  <c r="E144" i="7"/>
  <c r="G144" i="7" s="1"/>
  <c r="I144" i="7" s="1"/>
  <c r="E157" i="5"/>
  <c r="G157" i="5" s="1"/>
  <c r="I157" i="5" s="1"/>
  <c r="E159" i="5"/>
  <c r="G159" i="5" s="1"/>
  <c r="I159" i="5" s="1"/>
  <c r="E188" i="5"/>
  <c r="G188" i="5" s="1"/>
  <c r="I188" i="5" s="1"/>
  <c r="E116" i="5"/>
  <c r="G116" i="5" s="1"/>
  <c r="I116" i="5" s="1"/>
  <c r="E174" i="7"/>
  <c r="G174" i="7" s="1"/>
  <c r="I174" i="7" s="1"/>
  <c r="E119" i="5"/>
  <c r="G119" i="5" s="1"/>
  <c r="I119" i="5" s="1"/>
  <c r="E169" i="5"/>
  <c r="G169" i="5" s="1"/>
  <c r="I169" i="5" s="1"/>
  <c r="E220" i="5"/>
  <c r="E218" i="5"/>
  <c r="G218" i="5" s="1"/>
  <c r="I218" i="5" s="1"/>
  <c r="E207" i="7"/>
  <c r="G207" i="7" s="1"/>
  <c r="I207" i="7" s="1"/>
  <c r="E148" i="7"/>
  <c r="G148" i="7" s="1"/>
  <c r="I148" i="7" s="1"/>
  <c r="E200" i="5"/>
  <c r="G200" i="5" s="1"/>
  <c r="I200" i="5" s="1"/>
  <c r="E202" i="5"/>
  <c r="G202" i="5" s="1"/>
  <c r="I202" i="5" s="1"/>
  <c r="E184" i="5"/>
  <c r="G184" i="5" s="1"/>
  <c r="I184" i="5" s="1"/>
  <c r="E172" i="7"/>
  <c r="G172" i="7" s="1"/>
  <c r="I172" i="7" s="1"/>
  <c r="E203" i="7"/>
  <c r="G203" i="7" s="1"/>
  <c r="I203" i="7" s="1"/>
  <c r="E106" i="7"/>
  <c r="G106" i="7" s="1"/>
  <c r="I106" i="7" s="1"/>
  <c r="E117" i="7"/>
  <c r="G117" i="7" s="1"/>
  <c r="I117" i="7" s="1"/>
  <c r="E119" i="7"/>
  <c r="G119" i="7" s="1"/>
  <c r="I119" i="7" s="1"/>
  <c r="E183" i="7"/>
  <c r="G183" i="7" s="1"/>
  <c r="I183" i="7" s="1"/>
  <c r="E134" i="7"/>
  <c r="G134" i="7" s="1"/>
  <c r="I134" i="7" s="1"/>
  <c r="E78" i="7"/>
  <c r="E23" i="7" s="1"/>
  <c r="G16" i="5"/>
  <c r="I16" i="5" s="1"/>
  <c r="E15" i="5"/>
  <c r="E19" i="5"/>
  <c r="G19" i="5" s="1"/>
  <c r="I19" i="5" s="1"/>
  <c r="G27" i="5"/>
  <c r="I27" i="5" s="1"/>
  <c r="G8" i="5"/>
  <c r="I8" i="5" s="1"/>
  <c r="E7" i="5"/>
  <c r="E29" i="7"/>
  <c r="G29" i="7" s="1"/>
  <c r="I29" i="7" s="1"/>
  <c r="G16" i="7"/>
  <c r="I16" i="7" s="1"/>
  <c r="E15" i="7"/>
  <c r="G40" i="5"/>
  <c r="I40" i="5" s="1"/>
  <c r="E29" i="5"/>
  <c r="CP52" i="16"/>
  <c r="CP55" i="16" s="1"/>
  <c r="CP54" i="16"/>
  <c r="BK54" i="16"/>
  <c r="BK52" i="16"/>
  <c r="BK55" i="16" s="1"/>
  <c r="BB54" i="16"/>
  <c r="BB52" i="16"/>
  <c r="BB55" i="16" s="1"/>
  <c r="CD52" i="16"/>
  <c r="CD55" i="16" s="1"/>
  <c r="CD54" i="16"/>
  <c r="Y52" i="16"/>
  <c r="Y55" i="16" s="1"/>
  <c r="Y54" i="16"/>
  <c r="I99" i="5" l="1"/>
  <c r="I90" i="7"/>
  <c r="G78" i="5"/>
  <c r="I78" i="5" s="1"/>
  <c r="I90" i="5"/>
  <c r="E3" i="7"/>
  <c r="I99" i="7"/>
  <c r="G110" i="7"/>
  <c r="I110" i="7" s="1"/>
  <c r="E109" i="7"/>
  <c r="E107" i="7"/>
  <c r="G220" i="5"/>
  <c r="I220" i="5" s="1"/>
  <c r="E219" i="5"/>
  <c r="G219" i="5" s="1"/>
  <c r="I219" i="5" s="1"/>
  <c r="G220" i="7"/>
  <c r="I220" i="7" s="1"/>
  <c r="E219" i="7"/>
  <c r="G219" i="7" s="1"/>
  <c r="I219" i="7" s="1"/>
  <c r="E107" i="5"/>
  <c r="E109" i="5"/>
  <c r="G110" i="5"/>
  <c r="I110" i="5" s="1"/>
  <c r="G78" i="7"/>
  <c r="I78" i="7" s="1"/>
  <c r="E3" i="5"/>
  <c r="G7" i="5"/>
  <c r="I7" i="5" s="1"/>
  <c r="G29" i="5"/>
  <c r="I29" i="5" s="1"/>
  <c r="J26" i="5"/>
  <c r="E10" i="5"/>
  <c r="G23" i="5"/>
  <c r="I23" i="5" s="1"/>
  <c r="G23" i="7"/>
  <c r="I23" i="7" s="1"/>
  <c r="E10" i="7"/>
  <c r="G109" i="7" l="1"/>
  <c r="I109" i="7" s="1"/>
  <c r="E4" i="7"/>
  <c r="G109" i="5"/>
  <c r="I109" i="5" s="1"/>
  <c r="E4" i="5"/>
  <c r="E242" i="5"/>
  <c r="G242" i="5" s="1"/>
  <c r="I242" i="5" s="1"/>
  <c r="G107" i="5"/>
  <c r="I107" i="5" s="1"/>
  <c r="G107" i="7"/>
  <c r="I107" i="7" s="1"/>
  <c r="E242" i="7"/>
  <c r="G242" i="7" s="1"/>
  <c r="I242" i="7" s="1"/>
  <c r="G10" i="7"/>
  <c r="I10" i="7" s="1"/>
  <c r="E98" i="7"/>
  <c r="G10" i="5"/>
  <c r="I10" i="5" s="1"/>
  <c r="E98" i="5"/>
  <c r="E102" i="5" l="1"/>
  <c r="G102" i="5" s="1"/>
  <c r="I102" i="5" s="1"/>
  <c r="E239" i="5"/>
  <c r="E102" i="7"/>
  <c r="G102" i="7" s="1"/>
  <c r="I102" i="7" s="1"/>
  <c r="E239" i="7"/>
  <c r="E235" i="7" l="1"/>
  <c r="G239" i="7"/>
  <c r="I239" i="7" s="1"/>
  <c r="E235" i="5"/>
  <c r="G239" i="5"/>
  <c r="I239" i="5" s="1"/>
  <c r="G235" i="5" l="1"/>
  <c r="I235" i="5" s="1"/>
  <c r="E245" i="5"/>
  <c r="G235" i="7"/>
  <c r="I235" i="7" s="1"/>
  <c r="E245" i="7"/>
  <c r="G245" i="5" l="1"/>
  <c r="I245" i="5" s="1"/>
  <c r="E243" i="5"/>
  <c r="G243" i="5" s="1"/>
  <c r="I243" i="5" s="1"/>
  <c r="E243" i="7"/>
  <c r="G243" i="7" s="1"/>
  <c r="I243" i="7" s="1"/>
  <c r="G245" i="7"/>
  <c r="I245" i="7" s="1"/>
  <c r="E246" i="7" l="1"/>
  <c r="G246" i="7" s="1"/>
  <c r="I246" i="7" s="1"/>
  <c r="I248" i="7" s="1"/>
  <c r="E246" i="5"/>
  <c r="G246" i="5" s="1"/>
  <c r="I246" i="5" s="1"/>
  <c r="I2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Toole</author>
    <author>reaglesham</author>
    <author>Joe Sheldon</author>
    <author>Stones</author>
    <author>MCU</author>
  </authors>
  <commentList>
    <comment ref="D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Kim Toole:
Monthend after backdating. 
</t>
        </r>
      </text>
    </comment>
    <comment ref="D5" authorId="1" shapeId="0" xr:uid="{00000000-0006-0000-0300-000002000000}">
      <text>
        <r>
          <rPr>
            <sz val="8"/>
            <color indexed="81"/>
            <rFont val="Tahoma"/>
            <family val="2"/>
          </rPr>
          <t>Balance Sheet:
Total Deposits</t>
        </r>
      </text>
    </comment>
    <comment ref="D1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Q11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AM11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D1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Kim Toole:</t>
        </r>
        <r>
          <rPr>
            <sz val="8"/>
            <color indexed="81"/>
            <rFont val="Tahoma"/>
            <family val="2"/>
          </rPr>
          <t xml:space="preserve">
GL 2766 and GL 2767</t>
        </r>
      </text>
    </comment>
    <comment ref="C32" authorId="3" shapeId="0" xr:uid="{00000000-0006-0000-0300-000007000000}">
      <text>
        <r>
          <rPr>
            <b/>
            <sz val="8"/>
            <color indexed="81"/>
            <rFont val="Tahoma"/>
            <family val="2"/>
          </rPr>
          <t>Stones:</t>
        </r>
        <r>
          <rPr>
            <sz val="8"/>
            <color indexed="81"/>
            <rFont val="Tahoma"/>
            <family val="2"/>
          </rPr>
          <t xml:space="preserve">
in investments other loans and receivables
</t>
        </r>
      </text>
    </comment>
    <comment ref="D32" authorId="4" shapeId="0" xr:uid="{00000000-0006-0000-0300-000008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BMO NESBITT BURNS GIC INVESTMENTS (1407)
CIBC FLEXIBLE GIC INV (1405)</t>
        </r>
      </text>
    </comment>
    <comment ref="D33" authorId="4" shapeId="0" xr:uid="{00000000-0006-0000-0300-000009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AM33" authorId="4" shapeId="0" xr:uid="{00000000-0006-0000-0300-00000A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D34" authorId="4" shapeId="0" xr:uid="{00000000-0006-0000-0300-00000B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T:\ACCOUNT\FINANCIAL ACCOUNTING\Month end 2009\03 March\ MonthEnd Investment Admin.xls</t>
        </r>
      </text>
    </comment>
    <comment ref="D50" authorId="4" shapeId="0" xr:uid="{00000000-0006-0000-0300-00000C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INVESTMENT IN 2044230 ONTARIO (1331)
INVESTMENT IN 2044231 ONTARIO (1332)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Melissa</author>
  </authors>
  <commentList>
    <comment ref="N1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setup:</t>
        </r>
        <r>
          <rPr>
            <sz val="8"/>
            <color indexed="81"/>
            <rFont val="Tahoma"/>
            <family val="2"/>
          </rPr>
          <t xml:space="preserve">
fx entry using 6.624.690 while datamart using 6,391,075</t>
        </r>
      </text>
    </comment>
    <comment ref="N149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Melissa:</t>
        </r>
        <r>
          <rPr>
            <sz val="8"/>
            <color indexed="81"/>
            <rFont val="Tahoma"/>
            <family val="2"/>
          </rPr>
          <t xml:space="preserve">
Glacbal outages &amp; branch outages at bottom of the Extract</t>
        </r>
      </text>
    </comment>
    <comment ref="N187" authorId="0" shapeId="0" xr:uid="{00000000-0006-0000-0400-000003000000}">
      <text>
        <r>
          <rPr>
            <sz val="8"/>
            <color indexed="81"/>
            <rFont val="Tahoma"/>
            <family val="2"/>
          </rPr>
          <t>will be out to Invest Shares due to gl2319 Series09 Share Issuance Costs</t>
        </r>
      </text>
    </comment>
  </commentList>
</comments>
</file>

<file path=xl/sharedStrings.xml><?xml version="1.0" encoding="utf-8"?>
<sst xmlns="http://schemas.openxmlformats.org/spreadsheetml/2006/main" count="1825" uniqueCount="1118">
  <si>
    <t>Land</t>
  </si>
  <si>
    <t>P700162</t>
  </si>
  <si>
    <t xml:space="preserve">  Overdrafts - Commercial</t>
  </si>
  <si>
    <t>Commercial Maxi LOC</t>
  </si>
  <si>
    <t>Other LOC</t>
  </si>
  <si>
    <t>RETAIL LOCS</t>
  </si>
  <si>
    <t>Meritline Home Equity</t>
  </si>
  <si>
    <t xml:space="preserve">  LOC </t>
  </si>
  <si>
    <t>Meritline Regular</t>
  </si>
  <si>
    <t xml:space="preserve">  Meritline</t>
  </si>
  <si>
    <t>Sunnybrook</t>
  </si>
  <si>
    <t>Retail Chequing LOC</t>
  </si>
  <si>
    <t xml:space="preserve">  Meritline/RSPLC CONTRA</t>
  </si>
  <si>
    <t>Retail Maxi LOC</t>
  </si>
  <si>
    <t xml:space="preserve">  Overdrafts</t>
  </si>
  <si>
    <t>P600048</t>
  </si>
  <si>
    <t>P700159</t>
  </si>
  <si>
    <t>P700160</t>
  </si>
  <si>
    <t>P700161</t>
  </si>
  <si>
    <t>P700106</t>
  </si>
  <si>
    <t>P700105</t>
  </si>
  <si>
    <t>P700107</t>
  </si>
  <si>
    <t>P700017</t>
  </si>
  <si>
    <t>P700092</t>
  </si>
  <si>
    <t>P700080</t>
  </si>
  <si>
    <t>P700049</t>
  </si>
  <si>
    <t>P700048</t>
  </si>
  <si>
    <t>P700045</t>
  </si>
  <si>
    <t>P700095</t>
  </si>
  <si>
    <t>P700052</t>
  </si>
  <si>
    <t>P700032</t>
  </si>
  <si>
    <t>P700081</t>
  </si>
  <si>
    <t>P700019</t>
  </si>
  <si>
    <t>P700016</t>
  </si>
  <si>
    <t>P700018</t>
  </si>
  <si>
    <t>P700061</t>
  </si>
  <si>
    <t>P700057</t>
  </si>
  <si>
    <t>P700056</t>
  </si>
  <si>
    <t>P700058</t>
  </si>
  <si>
    <t>P700004</t>
  </si>
  <si>
    <t>P700096</t>
  </si>
  <si>
    <t>P700003</t>
  </si>
  <si>
    <t>P700113</t>
  </si>
  <si>
    <t>P700112</t>
  </si>
  <si>
    <t>P700046</t>
  </si>
  <si>
    <t>P700066</t>
  </si>
  <si>
    <t>P700050</t>
  </si>
  <si>
    <t>P700089</t>
  </si>
  <si>
    <t>P700104</t>
  </si>
  <si>
    <t>P700102</t>
  </si>
  <si>
    <t>P700101</t>
  </si>
  <si>
    <t>P700103</t>
  </si>
  <si>
    <t>P700082</t>
  </si>
  <si>
    <t>P700153</t>
  </si>
  <si>
    <t>P700150</t>
  </si>
  <si>
    <t>P700154</t>
  </si>
  <si>
    <t>P700156</t>
  </si>
  <si>
    <t>P700157</t>
  </si>
  <si>
    <t>Advtgeplus-chip USD (P700146)</t>
  </si>
  <si>
    <t>Advtgeplus-Reg USD (P700147)</t>
  </si>
  <si>
    <t>Advtgeplus-orgspec USD (P700148)</t>
  </si>
  <si>
    <t>Advantageplus-Chip (P700140)</t>
  </si>
  <si>
    <t>Advtgeplan (P700199)</t>
  </si>
  <si>
    <t>On-line Advantage (P700159)</t>
  </si>
  <si>
    <t>RSP On-line Advantage (P700160)</t>
  </si>
  <si>
    <t>TFSA On-line Advantage (P700161)</t>
  </si>
  <si>
    <t>ohosp demand (P700067)</t>
  </si>
  <si>
    <t>Flexi - 1 YR_Plan (P600107)</t>
  </si>
  <si>
    <t>gic Terms - farm (P700047)</t>
  </si>
  <si>
    <t>Nisa Terms (P700066)</t>
  </si>
  <si>
    <t>Option terms (P700068)</t>
  </si>
  <si>
    <t>Target terms (P700099)</t>
  </si>
  <si>
    <t>balancing plug</t>
  </si>
  <si>
    <t>solid gold term</t>
  </si>
  <si>
    <t xml:space="preserve">  Brokerage Specific Length</t>
  </si>
  <si>
    <t>Specific Length Terms</t>
  </si>
  <si>
    <t xml:space="preserve">  Retail Short Terms</t>
  </si>
  <si>
    <t>Target terms</t>
  </si>
  <si>
    <t xml:space="preserve">  Indexed Linked</t>
  </si>
  <si>
    <t>Balancing Plug</t>
  </si>
  <si>
    <t xml:space="preserve">  Brokerage Suspense</t>
  </si>
  <si>
    <t>gic Terms - rif</t>
  </si>
  <si>
    <t xml:space="preserve">  CMB 4 Sep08 Fixed</t>
  </si>
  <si>
    <t xml:space="preserve">  CMB 5 Oct08 Fixed</t>
  </si>
  <si>
    <t>Option terms - rif (P700110)</t>
  </si>
  <si>
    <t>Option terms - rsp (P700111)</t>
  </si>
  <si>
    <t>P300052</t>
  </si>
  <si>
    <t>Investments- Other loans and Receivables</t>
  </si>
  <si>
    <t>Investments Available for sale</t>
  </si>
  <si>
    <t>Other Investments (P300046)</t>
  </si>
  <si>
    <t>Accumulated Other Comprehensive Income</t>
  </si>
  <si>
    <t>Plug</t>
  </si>
  <si>
    <t>Advntgeregular (P700011)</t>
  </si>
  <si>
    <t>Unclaimed Accounts (P700117)</t>
  </si>
  <si>
    <t>plan24regular (P700074)</t>
  </si>
  <si>
    <t>uscheqregular (P700108)</t>
  </si>
  <si>
    <t>us savingsregular (P700104)</t>
  </si>
  <si>
    <t>resp variable (P700082)</t>
  </si>
  <si>
    <t>uscheqchurch (P700107)</t>
  </si>
  <si>
    <t>us savingsagri (P700101)</t>
  </si>
  <si>
    <t>us savingsbusiness (P700102)</t>
  </si>
  <si>
    <t>P300024</t>
  </si>
  <si>
    <t>Accrued Interest</t>
  </si>
  <si>
    <t xml:space="preserve">  Business Advantage Plus - USD</t>
  </si>
  <si>
    <t>asa plus church</t>
  </si>
  <si>
    <t>asa plus reg</t>
  </si>
  <si>
    <t>asa plus orgplus</t>
  </si>
  <si>
    <t>Cais</t>
  </si>
  <si>
    <t xml:space="preserve">  Plan 24</t>
  </si>
  <si>
    <t>RETAIL CHEQUING</t>
  </si>
  <si>
    <t>Mortgage Escrow</t>
  </si>
  <si>
    <t>FMR Heading</t>
  </si>
  <si>
    <t>FMR Total</t>
  </si>
  <si>
    <t>Product#</t>
  </si>
  <si>
    <t>Description</t>
  </si>
  <si>
    <t>FMR</t>
  </si>
  <si>
    <t>Automobiles</t>
  </si>
  <si>
    <t>Difference</t>
  </si>
  <si>
    <t>P700063</t>
  </si>
  <si>
    <t>P300019</t>
  </si>
  <si>
    <t>P300005</t>
  </si>
  <si>
    <t>P300022</t>
  </si>
  <si>
    <t>P700036</t>
  </si>
  <si>
    <t>P700014</t>
  </si>
  <si>
    <t>P700075</t>
  </si>
  <si>
    <t>P700077</t>
  </si>
  <si>
    <t>P700076</t>
  </si>
  <si>
    <t>P700117</t>
  </si>
  <si>
    <t>P700059</t>
  </si>
  <si>
    <t>P600049</t>
  </si>
  <si>
    <t>(P00200</t>
  </si>
  <si>
    <t>(P00199</t>
  </si>
  <si>
    <t>(P00202</t>
  </si>
  <si>
    <t>(P00204</t>
  </si>
  <si>
    <t>(P00203</t>
  </si>
  <si>
    <t>(P00106</t>
  </si>
  <si>
    <t>P300008</t>
  </si>
  <si>
    <t>Builders TFSA (P700128)</t>
  </si>
  <si>
    <t>Deposit Brokerage Suspense (P700136)</t>
  </si>
  <si>
    <t>Balancing Plug (P700118)</t>
  </si>
  <si>
    <t>GIC Specific Length 43-120 (P700135)</t>
  </si>
  <si>
    <t>GIC - Specific Length 0-42 (P700134)</t>
  </si>
  <si>
    <t>Global 5 Market Secure (P700133)</t>
  </si>
  <si>
    <t>Cdn Market Secure GIC (P700132)</t>
  </si>
  <si>
    <t>MERCHANT MASTERCARD PENDING (1153)</t>
  </si>
  <si>
    <t>GL Trial</t>
  </si>
  <si>
    <t>Provincial - Direct</t>
  </si>
  <si>
    <t>Provincial - Guaranteed</t>
  </si>
  <si>
    <t>Retail &amp; Commercial Deposits (LSG50006)</t>
  </si>
  <si>
    <t>less:  accrued interest</t>
  </si>
  <si>
    <t>BANK OF MONTREAL (1011)</t>
  </si>
  <si>
    <t>BANK OF MONTREAL (1012)</t>
  </si>
  <si>
    <t>DESJARDINS BANK ACCOUNT (1013)</t>
  </si>
  <si>
    <t>Total Member Deposits &amp; Borrowings</t>
  </si>
  <si>
    <t>Cash: LSG60001 + LSG60004</t>
  </si>
  <si>
    <t xml:space="preserve">     Less:  GL1331 &amp; GL1332</t>
  </si>
  <si>
    <t>Deposits in League and Banks (LSG60002)</t>
  </si>
  <si>
    <t>Other (LSG60003)</t>
  </si>
  <si>
    <t>Section 21: Cash Type Assets</t>
  </si>
  <si>
    <t>Gov't Paper &lt; 100 Days</t>
  </si>
  <si>
    <t>Federal - Direct</t>
  </si>
  <si>
    <t>Federal - Guaranteed</t>
  </si>
  <si>
    <t>P700011</t>
  </si>
  <si>
    <t>P700009</t>
  </si>
  <si>
    <t>P700008</t>
  </si>
  <si>
    <t>P700010</t>
  </si>
  <si>
    <t>P700108</t>
  </si>
  <si>
    <t>Short Term_Plan (P600109)</t>
  </si>
  <si>
    <t>Premium Flexi_TFSA (P700127)</t>
  </si>
  <si>
    <t>INTERAC &amp; POS SUSPENSE (1002)</t>
  </si>
  <si>
    <t>MERCHANT MASTERCARD BALANCING (1006)</t>
  </si>
  <si>
    <t>DEPOSIT SUSPENSE (1007)</t>
  </si>
  <si>
    <t>HCU SYSTEM CONVERSION (1008)</t>
  </si>
  <si>
    <t>CENTRAL 1 PROBLEMS - DAILY (1009)</t>
  </si>
  <si>
    <t>FOREIGN EXCHANGE - DEP IN LEAG (1010)</t>
  </si>
  <si>
    <t>FOREIGN EXCH BMO NESBITT USD (1034)</t>
  </si>
  <si>
    <t>BMO NESBITT BURNS BANK ACCOUNT USD (1033)</t>
  </si>
  <si>
    <t>BMO NESBITT BURNS BANK ACCOUNT (1024)</t>
  </si>
  <si>
    <t xml:space="preserve">  Accrued Interest _Invs (P300041)</t>
  </si>
  <si>
    <t xml:space="preserve">  Cash Liquidity Reserve</t>
  </si>
  <si>
    <t>CIBC us</t>
  </si>
  <si>
    <t>CHT Principal Reinvestment Account</t>
  </si>
  <si>
    <t xml:space="preserve">  US Investments</t>
  </si>
  <si>
    <t>BMO Nesbitt</t>
  </si>
  <si>
    <t>Other Investments</t>
  </si>
  <si>
    <t>less:  FV embedded deriv. on index linked deposits</t>
  </si>
  <si>
    <t>Central 1 Borrowings</t>
  </si>
  <si>
    <t>Purchase Re-Sale Agreement (PRA)</t>
  </si>
  <si>
    <t>Securitization Liability</t>
  </si>
  <si>
    <t>Capital Lease Obligation</t>
  </si>
  <si>
    <t>Deposits &amp; Borrowings</t>
  </si>
  <si>
    <t xml:space="preserve">  Foreign Exchange - Invs (P300042)</t>
  </si>
  <si>
    <t xml:space="preserve">  Liquidity Reserve</t>
  </si>
  <si>
    <t>CIBC cdn</t>
  </si>
  <si>
    <t>P600034</t>
  </si>
  <si>
    <t>P300016</t>
  </si>
  <si>
    <t>P600033</t>
  </si>
  <si>
    <t>P700115</t>
  </si>
  <si>
    <t>P700083</t>
  </si>
  <si>
    <t>P700024</t>
  </si>
  <si>
    <t>P700085</t>
  </si>
  <si>
    <t>P700020</t>
  </si>
  <si>
    <t>P700070</t>
  </si>
  <si>
    <t>P700123</t>
  </si>
  <si>
    <t>P700025</t>
  </si>
  <si>
    <t>P700013</t>
  </si>
  <si>
    <t>RBC BANK ACCOUNT USD (1027)</t>
  </si>
  <si>
    <t>BANK OF AMERICA CAD ACCOUNT (1019)</t>
  </si>
  <si>
    <t>FOREIGN EXCHANGE - CICBC USD (1023)</t>
  </si>
  <si>
    <t>CIBC BANK ACCOUNT - USD (1022)</t>
  </si>
  <si>
    <t>CIBC BANK ACCOUNT (1021)</t>
  </si>
  <si>
    <t>RBC ACCOUNT (1018)</t>
  </si>
  <si>
    <t>CENTRAL 1 CURRENT ACCOUNT (1000)</t>
  </si>
  <si>
    <t>CENTRAL 1 CLEARING SUSPENSE (1001)</t>
  </si>
  <si>
    <t>Less Clearing Entry</t>
  </si>
  <si>
    <t xml:space="preserve">  GIC 36-47 mth</t>
  </si>
  <si>
    <t>SHORT TERM</t>
  </si>
  <si>
    <t xml:space="preserve">  RSP/GIC 4 year</t>
  </si>
  <si>
    <t xml:space="preserve">  GIC 49-59 mth</t>
  </si>
  <si>
    <t>gsc terms - rif</t>
  </si>
  <si>
    <t xml:space="preserve">  RSP/GIC 5 year</t>
  </si>
  <si>
    <t>EXCHANGE DEPOSITS (1142)</t>
  </si>
  <si>
    <t>FOREIGN DEPOSITS (1143)</t>
  </si>
  <si>
    <t>INVESTMENT IN 2044230 ONTARIO (1331)</t>
  </si>
  <si>
    <t>FOREIGN EXCHANGE, RBC USD ACCOUNT (1028)</t>
  </si>
  <si>
    <t>MERIDIAN CU LIQUIDITY</t>
  </si>
  <si>
    <t xml:space="preserve">  LTR 3 year</t>
  </si>
  <si>
    <t>ACCRUED INTEREST</t>
  </si>
  <si>
    <t>REJECTED CLEARING ITEMS (1060)</t>
  </si>
  <si>
    <t>AFT REJECTS (1061)</t>
  </si>
  <si>
    <t>AFT RETURNS (1062)</t>
  </si>
  <si>
    <t>ANGELFEST PASSPORTS (1178)</t>
  </si>
  <si>
    <t>CONVERSION SUSPENSE- INVESTMEN (1191)</t>
  </si>
  <si>
    <t>PLUS TRXN TRACES (1192)</t>
  </si>
  <si>
    <t>TELLER SHORTAGE SUSPENSE (1193)</t>
  </si>
  <si>
    <t>FOREIGN EXCHANGE- SUNDRY ITEMS (1194)</t>
  </si>
  <si>
    <t>RESP GRANTS SUSPENSE (1195)</t>
  </si>
  <si>
    <t>EXCHANGE ADJUSTMENT GENERAL (1199)</t>
  </si>
  <si>
    <t>MASTERCARD PAYMENTS - HOLDING (1755)</t>
  </si>
  <si>
    <t>BANKING SERVICES CENTRAL 1 SUSPENSE (1980)</t>
  </si>
  <si>
    <t>SUNDRY ITEMS-ABM (1179)</t>
  </si>
  <si>
    <t>INSTALLMENT LOAN (1180)</t>
  </si>
  <si>
    <t>GL ACBAL DIFFERENCES (1190)</t>
  </si>
  <si>
    <t xml:space="preserve">  Brokerage - 3 year</t>
  </si>
  <si>
    <t>gic Terms - rsp</t>
  </si>
  <si>
    <t>BRANCH SUSPENSE (1120)</t>
  </si>
  <si>
    <t>CROSS ENTRIES (1121)</t>
  </si>
  <si>
    <t>CDN CHQS IN US FUNDS (1122)</t>
  </si>
  <si>
    <t>MERCHANT REVENUE SUSPENSE (1123)</t>
  </si>
  <si>
    <t>CROSS CASH TO DEPOSIT DESK (1124)</t>
  </si>
  <si>
    <t>MERGER - SUSPENSE (1125)</t>
  </si>
  <si>
    <t>UTILITY BILL PAYMENT (1126)</t>
  </si>
  <si>
    <t>P700005</t>
  </si>
  <si>
    <t>P700022</t>
  </si>
  <si>
    <t>P700002</t>
  </si>
  <si>
    <t>P700006</t>
  </si>
  <si>
    <t>P700012</t>
  </si>
  <si>
    <t>P700093</t>
  </si>
  <si>
    <t>P600035</t>
  </si>
  <si>
    <t>P600036</t>
  </si>
  <si>
    <t>P600037</t>
  </si>
  <si>
    <t>P600038</t>
  </si>
  <si>
    <t>P600039</t>
  </si>
  <si>
    <t>P600040</t>
  </si>
  <si>
    <t>P600041</t>
  </si>
  <si>
    <t>P600047</t>
  </si>
  <si>
    <t>P700084</t>
  </si>
  <si>
    <t>P600042</t>
  </si>
  <si>
    <t>P600043</t>
  </si>
  <si>
    <t>Bridge Loans - Retail (P700013)</t>
  </si>
  <si>
    <t>Car Loans (P700015)</t>
  </si>
  <si>
    <t>RSP Loans (P700091)</t>
  </si>
  <si>
    <t>Student Loans - Government (P700097)</t>
  </si>
  <si>
    <t>P400003</t>
  </si>
  <si>
    <t>P700120</t>
  </si>
  <si>
    <t>P700122</t>
  </si>
  <si>
    <t>P700086</t>
  </si>
  <si>
    <t>P700021</t>
  </si>
  <si>
    <t>P700094</t>
  </si>
  <si>
    <t>P700015</t>
  </si>
  <si>
    <t>Retail Personal Installment Loan (P700087)</t>
  </si>
  <si>
    <t>DPA (P300051)</t>
  </si>
  <si>
    <t>Deriviative Financial Liabilities</t>
  </si>
  <si>
    <t>Income Tax Payable</t>
  </si>
  <si>
    <t>Pensions and other employee obligations</t>
  </si>
  <si>
    <t>Membership Shares</t>
  </si>
  <si>
    <t>plan24business (P700072)</t>
  </si>
  <si>
    <t>plan24church (P700073)</t>
  </si>
  <si>
    <t>uscheqagri (P700105)</t>
  </si>
  <si>
    <t>uscheqbusiness (P700106)</t>
  </si>
  <si>
    <t>2nd Mortgage - Regular (P700007)</t>
  </si>
  <si>
    <t>Retail Fixed 1st Mortgage (P700084)</t>
  </si>
  <si>
    <t>Variable Rate Mortgages (P700109)</t>
  </si>
  <si>
    <t>Signage (P600047)</t>
  </si>
  <si>
    <t>Other Fixed Assets (P600046)</t>
  </si>
  <si>
    <t>Banking System Software (P600045)</t>
  </si>
  <si>
    <t>Peripheral Equipment (P600044)</t>
  </si>
  <si>
    <t>PC Software (P600043)</t>
  </si>
  <si>
    <t>PC Equipment (P600042)</t>
  </si>
  <si>
    <t>ABM Equipment (P600040)</t>
  </si>
  <si>
    <t>Furniture (P600039)</t>
  </si>
  <si>
    <t>Equipment (P600038)</t>
  </si>
  <si>
    <t>Building Improvements (P600037)</t>
  </si>
  <si>
    <t>Building (P600036)</t>
  </si>
  <si>
    <t>Land (P600035)</t>
  </si>
  <si>
    <t>Leasehold Improvements (P600041)</t>
  </si>
  <si>
    <t>Other Assets</t>
  </si>
  <si>
    <t>Fair Value of Derivatives</t>
  </si>
  <si>
    <t>Wealth</t>
  </si>
  <si>
    <t>Total Assets O &amp; M</t>
  </si>
  <si>
    <t>us exch</t>
  </si>
  <si>
    <t xml:space="preserve">loc/dmd </t>
  </si>
  <si>
    <t>term plug</t>
  </si>
  <si>
    <t>COMMERCIAL CHEQUING</t>
  </si>
  <si>
    <t>cheqagri</t>
  </si>
  <si>
    <t>cheqbusiness</t>
  </si>
  <si>
    <t xml:space="preserve">  Fixed Assets</t>
  </si>
  <si>
    <t>cheqchurch</t>
  </si>
  <si>
    <t>maxiagri</t>
  </si>
  <si>
    <t>Employee LOCS Contra (P700122)</t>
  </si>
  <si>
    <t>Retail Mortgage Clearing (P700158)</t>
  </si>
  <si>
    <t>Employee Mortgages Contra (P700120)</t>
  </si>
  <si>
    <t>2nd Mortgage - Farm (P700006)</t>
  </si>
  <si>
    <t>Commercial High Ratio (P700022)</t>
  </si>
  <si>
    <t>Reverse Amort Mortgage (P700088)</t>
  </si>
  <si>
    <t xml:space="preserve">  Acc'd Interest- Loans</t>
  </si>
  <si>
    <t xml:space="preserve">  Non-Performing LOCs Commercial</t>
  </si>
  <si>
    <t xml:space="preserve">  Non-Performing Loans Commercial</t>
  </si>
  <si>
    <t xml:space="preserve">  Non-Performing LOCs Retail</t>
  </si>
  <si>
    <t xml:space="preserve">  Non-Performing Loans Retail</t>
  </si>
  <si>
    <t>gl_acbal</t>
  </si>
  <si>
    <t>clearing</t>
  </si>
  <si>
    <t>BETHLEHEM PLACE (1133)</t>
  </si>
  <si>
    <t>cheqbusiness (P700017)</t>
  </si>
  <si>
    <t>cheqchurch (P700018)</t>
  </si>
  <si>
    <t>maxiagri (P700056)</t>
  </si>
  <si>
    <t>maxibusiness (P700057)</t>
  </si>
  <si>
    <t>maxichurch (P700058)</t>
  </si>
  <si>
    <t>Comm Sav Plan (P600088)</t>
  </si>
  <si>
    <t>Mortgage Escrow (P700116)</t>
  </si>
  <si>
    <t>cheqregular/package/plus (P700019)</t>
  </si>
  <si>
    <t>MaxiMN (P700059)</t>
  </si>
  <si>
    <t>maxipackage/plus/reg (P700061)</t>
  </si>
  <si>
    <t>us savingsagri</t>
  </si>
  <si>
    <t>us savingsbusiness</t>
  </si>
  <si>
    <t>us savingschurch</t>
  </si>
  <si>
    <t xml:space="preserve">  Adv Savings - Commercial</t>
  </si>
  <si>
    <t>Ret Other Plan (P600666)</t>
  </si>
  <si>
    <t>Premium flexis (P700075)</t>
  </si>
  <si>
    <t>Premium flexis_rif (P700076)</t>
  </si>
  <si>
    <t>gic Terms (P700046)</t>
  </si>
  <si>
    <t>solid gold term (P700095)</t>
  </si>
  <si>
    <t>Specific Length Terms (P700096)</t>
  </si>
  <si>
    <t>Rate Builder terms_rsp (P700080)</t>
  </si>
  <si>
    <t>FV - Terms (P700045)</t>
  </si>
  <si>
    <t>P700138</t>
  </si>
  <si>
    <t>P700139</t>
  </si>
  <si>
    <t>P700140</t>
  </si>
  <si>
    <t>P700141</t>
  </si>
  <si>
    <t>P700142</t>
  </si>
  <si>
    <t>P700143</t>
  </si>
  <si>
    <t>P700144</t>
  </si>
  <si>
    <t>P700145</t>
  </si>
  <si>
    <t>P700146</t>
  </si>
  <si>
    <t>P700147</t>
  </si>
  <si>
    <t>P700148</t>
  </si>
  <si>
    <t>Other Long Term_Plan (P6000108)</t>
  </si>
  <si>
    <t>PRA Loan</t>
  </si>
  <si>
    <t>Student Loans - NCU (P700098)</t>
  </si>
  <si>
    <t>1st Mortgage - Commercial (P700001)</t>
  </si>
  <si>
    <t xml:space="preserve">  Retail Advantage Plus - E Savings</t>
  </si>
  <si>
    <t>maxipackage/plus/reg</t>
  </si>
  <si>
    <t xml:space="preserve">  Adv Savings - Retail</t>
  </si>
  <si>
    <t>RETAIL SAVINGS</t>
  </si>
  <si>
    <t>Advntgeregular</t>
  </si>
  <si>
    <t xml:space="preserve">  Prime Related Chequing</t>
  </si>
  <si>
    <t>Unclaimed Accounts</t>
  </si>
  <si>
    <t xml:space="preserve">  Zero Rate Chequing</t>
  </si>
  <si>
    <t>plan24regular</t>
  </si>
  <si>
    <t xml:space="preserve">  OHOSP/CAIS/RESP</t>
  </si>
  <si>
    <t>oadv REGULAR</t>
  </si>
  <si>
    <t xml:space="preserve">  Clearing Entry</t>
  </si>
  <si>
    <t>rspoadv REGULAR</t>
  </si>
  <si>
    <t>Commercial Demand</t>
  </si>
  <si>
    <t xml:space="preserve">  Instalment - Commercial</t>
  </si>
  <si>
    <t>Compound Demand Loan</t>
  </si>
  <si>
    <t xml:space="preserve">  Demand - Commercial</t>
  </si>
  <si>
    <t>Small Business Demand Loan</t>
  </si>
  <si>
    <t xml:space="preserve">  Fixed Instalment - Commercial</t>
  </si>
  <si>
    <t>Commercial Installment Loan</t>
  </si>
  <si>
    <t xml:space="preserve">  Fixed Demand - Commercial</t>
  </si>
  <si>
    <t>RETAIL LOANS</t>
  </si>
  <si>
    <t>Retail Personal Demand Loan</t>
  </si>
  <si>
    <t xml:space="preserve">  Instalment - Retail</t>
  </si>
  <si>
    <t>diff from column N</t>
  </si>
  <si>
    <t>Retail Suspense Loans</t>
  </si>
  <si>
    <t xml:space="preserve">  Fixed Rate Instalment</t>
  </si>
  <si>
    <t>Sunnybrook loans</t>
  </si>
  <si>
    <t>gl</t>
  </si>
  <si>
    <t>Retail Personal Installment Loan</t>
  </si>
  <si>
    <t xml:space="preserve">  Demand - Retail</t>
  </si>
  <si>
    <t>Sunnybrook locs</t>
  </si>
  <si>
    <t>Bridge Loans - Retail</t>
  </si>
  <si>
    <t xml:space="preserve">  Student</t>
  </si>
  <si>
    <t>Sunnybrook mtgs</t>
  </si>
  <si>
    <t>Car Loans</t>
  </si>
  <si>
    <t xml:space="preserve">  Fixed Rate Demands</t>
  </si>
  <si>
    <t>RSP Loans</t>
  </si>
  <si>
    <t xml:space="preserve">  Foreign Exchange - Investments</t>
  </si>
  <si>
    <t>Student Loans - Government</t>
  </si>
  <si>
    <t xml:space="preserve">  Loan Advance Suspense</t>
  </si>
  <si>
    <t>Student Loans - NCU</t>
  </si>
  <si>
    <t>COMMERCIAL LOCS</t>
  </si>
  <si>
    <t>Commercial Chequing LOC</t>
  </si>
  <si>
    <t>P400034</t>
  </si>
  <si>
    <t>P600057</t>
  </si>
  <si>
    <t>CSB PAYROLL BONDS SUSPENSE (1155)</t>
  </si>
  <si>
    <t>DMS Feed</t>
  </si>
  <si>
    <t>Diff</t>
  </si>
  <si>
    <t>Gl_acbal</t>
  </si>
  <si>
    <t>Clearing</t>
  </si>
  <si>
    <t>US exch</t>
  </si>
  <si>
    <t xml:space="preserve">Loc/dmd </t>
  </si>
  <si>
    <t>Term plug</t>
  </si>
  <si>
    <t>Revised DIFF</t>
  </si>
  <si>
    <t>Account</t>
  </si>
  <si>
    <t>AL Feed</t>
  </si>
  <si>
    <t>FV GLs</t>
  </si>
  <si>
    <t>LOC DMD</t>
  </si>
  <si>
    <t>Term Plug</t>
  </si>
  <si>
    <t>GL Acbal</t>
  </si>
  <si>
    <t>Sec Mtgs</t>
  </si>
  <si>
    <t>US Exch</t>
  </si>
  <si>
    <t xml:space="preserve">  Cash</t>
  </si>
  <si>
    <t>Cash_Other</t>
  </si>
  <si>
    <t>out to Investments</t>
  </si>
  <si>
    <t>CRL Cash</t>
  </si>
  <si>
    <t>Cash_Treasury</t>
  </si>
  <si>
    <t xml:space="preserve">  League Account</t>
  </si>
  <si>
    <t>BNS (Dundee Bank)</t>
  </si>
  <si>
    <t>Recievables</t>
  </si>
  <si>
    <t>Receivables</t>
  </si>
  <si>
    <t>INVESTMENTS - other loans and receivables</t>
  </si>
  <si>
    <t xml:space="preserve">  Cumis (P300044)</t>
  </si>
  <si>
    <t xml:space="preserve">  Sundry Items</t>
  </si>
  <si>
    <t>MANULIFE BANK HISA</t>
  </si>
  <si>
    <t xml:space="preserve">  Liquidity Reserve/Long Term (P300043)</t>
  </si>
  <si>
    <t xml:space="preserve">  Short Market</t>
  </si>
  <si>
    <t>out to Cash</t>
  </si>
  <si>
    <t>Acc Int</t>
  </si>
  <si>
    <t>Liabilities</t>
  </si>
  <si>
    <t>BANK OF AMERICA (1014)</t>
  </si>
  <si>
    <t>CENTRAL 1 CURRENT ACCOUNT CDN - GUE (1015)</t>
  </si>
  <si>
    <t>DATA SUSPENSE (1016)</t>
  </si>
  <si>
    <t>CENTRAL 1 CURRENT ACCOUNT (1020)</t>
  </si>
  <si>
    <t>CENTRAL 1 CURRENT ACCOUNT-US GUELPH (1025)</t>
  </si>
  <si>
    <t>DEPOSIT SUSPENSE (1026)</t>
  </si>
  <si>
    <t>ROYAL BANK ACCOUNT (1090)</t>
  </si>
  <si>
    <t>PETTY CASH IMPREST FUND-EXECUT (1091)</t>
  </si>
  <si>
    <t>PETTY CASH IMPREST FUND-MARKET (1092)</t>
  </si>
  <si>
    <t>COMMEMORATIVE COIN INVENTORY (1093)</t>
  </si>
  <si>
    <t>DEBIT CLEARING PENDING (1150)</t>
  </si>
  <si>
    <t>EFT PENDING (1151)</t>
  </si>
  <si>
    <t>CONSOLIDATED GL1151 (1152)</t>
  </si>
  <si>
    <t>Acc Div - Series 09 Holding Non Reg (P700154)</t>
  </si>
  <si>
    <t>Acc Div - Series 09 Holding RIF (P700156)</t>
  </si>
  <si>
    <t>Central 1 (Negotiated) (GL 1348, 1404, 1138)</t>
  </si>
  <si>
    <t>Central 1 Discount Deposits</t>
  </si>
  <si>
    <t>Signage</t>
  </si>
  <si>
    <t>P700001</t>
  </si>
  <si>
    <t>Caisse Centrale Deposits</t>
  </si>
  <si>
    <t>Section 21: Liquid Type Assets (&gt; Cash)</t>
  </si>
  <si>
    <t>Gov't Paper&gt;100 Days</t>
  </si>
  <si>
    <t>OSDIC</t>
  </si>
  <si>
    <t>Central 1</t>
  </si>
  <si>
    <t>Section 21: Term Liquid Type Assets</t>
  </si>
  <si>
    <t>Total Statutory Liquidity</t>
  </si>
  <si>
    <t>Non-qualifying Short Term Investments (1331&amp;1332)</t>
  </si>
  <si>
    <t>Total Operating Liquidity</t>
  </si>
  <si>
    <t>Total Statutory Liquidity Ratio</t>
  </si>
  <si>
    <t>Total Operating Liquidity Ratio</t>
  </si>
  <si>
    <t xml:space="preserve"> </t>
  </si>
  <si>
    <t>P600044</t>
  </si>
  <si>
    <t>P600045</t>
  </si>
  <si>
    <t>P300021</t>
  </si>
  <si>
    <t>P400019</t>
  </si>
  <si>
    <t>P700054</t>
  </si>
  <si>
    <t>P700064</t>
  </si>
  <si>
    <t>P700065</t>
  </si>
  <si>
    <t>MS WALK ST. CATHARINES (1074)</t>
  </si>
  <si>
    <t>MS WALK WELLAND (1075)</t>
  </si>
  <si>
    <t>MS WALK NIAGARA FALLS (1076)</t>
  </si>
  <si>
    <t>Specific Length Terms -rif</t>
  </si>
  <si>
    <t xml:space="preserve">  3 Yr Escalator</t>
  </si>
  <si>
    <t>OTHER LONG TERM</t>
  </si>
  <si>
    <t>1st Time Home Term</t>
  </si>
  <si>
    <t>FV - Terms</t>
  </si>
  <si>
    <t xml:space="preserve">  5 Yr Escalator</t>
  </si>
  <si>
    <t>FV - Terms RIF</t>
  </si>
  <si>
    <t>FV - Terms RSP</t>
  </si>
  <si>
    <t>Dep Brok Suspense</t>
  </si>
  <si>
    <t>gic Terms</t>
  </si>
  <si>
    <t xml:space="preserve">  Brokerage - 1 year</t>
  </si>
  <si>
    <t>P300032</t>
  </si>
  <si>
    <t>Investment Shares (P700053)</t>
  </si>
  <si>
    <t>Total Liabilities</t>
  </si>
  <si>
    <t>Securitized Mortgages (P400034)</t>
  </si>
  <si>
    <t>P700201</t>
  </si>
  <si>
    <t/>
  </si>
  <si>
    <t>P600100</t>
  </si>
  <si>
    <t>P600103</t>
  </si>
  <si>
    <t>P600105</t>
  </si>
  <si>
    <t>P600109</t>
  </si>
  <si>
    <t>P600088</t>
  </si>
  <si>
    <t>P600666</t>
  </si>
  <si>
    <t>P700118</t>
  </si>
  <si>
    <t>Retail Maxi LOC (P700085)</t>
  </si>
  <si>
    <t>INTERAC - OFF-US SETTLEMENT (1960)</t>
  </si>
  <si>
    <t>ELECTRONIC FUNDS PENDING (2490)</t>
  </si>
  <si>
    <t>AFT LOAN PYMT SUSPENSE (2491)</t>
  </si>
  <si>
    <t>ELECTRONIC MERCHANT DEPOSIT (2493)</t>
  </si>
  <si>
    <t>COMMERCIAL AFT (2495)</t>
  </si>
  <si>
    <t>POS PURCHASE SETTLEMENT (2506)</t>
  </si>
  <si>
    <t xml:space="preserve">  CMB 2 Dec07 Fixed</t>
  </si>
  <si>
    <t>ABM Equipment</t>
  </si>
  <si>
    <t xml:space="preserve">  CMB 3 Jun08 Fixed</t>
  </si>
  <si>
    <t>Foreign Exchange - Invs (P300042)</t>
  </si>
  <si>
    <t>Building Improvements</t>
  </si>
  <si>
    <t xml:space="preserve">  CMB 5 Oct08 Fixed - VRMs</t>
  </si>
  <si>
    <t>Building</t>
  </si>
  <si>
    <t xml:space="preserve">  CMB 6 Dec08 Variable</t>
  </si>
  <si>
    <t xml:space="preserve">  CMB 7 Mar09 Variable</t>
  </si>
  <si>
    <t xml:space="preserve">  CMB 8 Jun09 Variable</t>
  </si>
  <si>
    <t>Capital Lease Equip</t>
  </si>
  <si>
    <t xml:space="preserve">  CMB 9 Sep09 Variable</t>
  </si>
  <si>
    <t>Leasehold Improvements</t>
  </si>
  <si>
    <t xml:space="preserve">  CMB 10 Dec09 Variable</t>
  </si>
  <si>
    <t>FV DERIV</t>
  </si>
  <si>
    <t xml:space="preserve">  CMB 11 Sep10 Fixed</t>
  </si>
  <si>
    <t>Current Income Tax</t>
  </si>
  <si>
    <t>Deferred Income Tax</t>
  </si>
  <si>
    <t>INTANG ASSETS</t>
  </si>
  <si>
    <t xml:space="preserve">  CMB 12 Dec10 Fixed</t>
  </si>
  <si>
    <t>OTHER ASSETS</t>
  </si>
  <si>
    <t>P700079</t>
  </si>
  <si>
    <t>FOREIGN CHEQUE ( GBP &amp; EURO) (1080)</t>
  </si>
  <si>
    <t>ABM DEPOSIT SUSPENSE (1140)</t>
  </si>
  <si>
    <t>POS  PURCHASE RETURN (1141)</t>
  </si>
  <si>
    <t>RAISING THE ROOF (TOUQUES) (1129)</t>
  </si>
  <si>
    <t>OBC DEPOSITS PENDING (1160)</t>
  </si>
  <si>
    <t>MANUAL MERCHANT MASTERCARD DEP (1161)</t>
  </si>
  <si>
    <t>MASTERCARD CASH ADVANCE (1162)</t>
  </si>
  <si>
    <t>MASTERCARD CASH ADVANCES (1163)</t>
  </si>
  <si>
    <t>CONSOLIDATED GL2490 (1169)</t>
  </si>
  <si>
    <t>Non Performing (P400019)</t>
  </si>
  <si>
    <t>ProvDoubtfulLoans (P400024)</t>
  </si>
  <si>
    <t>Commercial Loans_Plan (P00200)</t>
  </si>
  <si>
    <t>Retail Loans_Plan (P00199)</t>
  </si>
  <si>
    <t>Commercial LOCs_Plan (P700201)</t>
  </si>
  <si>
    <t>MaxiMNLOC (P700060)</t>
  </si>
  <si>
    <t>Retail LOCs_Plan (P00202)</t>
  </si>
  <si>
    <t>RSP Line of Credit (P700090)</t>
  </si>
  <si>
    <t>Commercial Mortgages_Plan (P00204)</t>
  </si>
  <si>
    <t>Retail Mortgages_Plan (P00203)</t>
  </si>
  <si>
    <t>Commercial Demand (P700021)</t>
  </si>
  <si>
    <t>Compound Demand Loan (P700027)</t>
  </si>
  <si>
    <t>P300029</t>
  </si>
  <si>
    <t>P400037</t>
  </si>
  <si>
    <t>P300037</t>
  </si>
  <si>
    <t>P300051</t>
  </si>
  <si>
    <t>P300042</t>
  </si>
  <si>
    <t>P300025</t>
  </si>
  <si>
    <t>P300039</t>
  </si>
  <si>
    <t>P300040</t>
  </si>
  <si>
    <t>P300050</t>
  </si>
  <si>
    <t>P300044</t>
  </si>
  <si>
    <t>P300043</t>
  </si>
  <si>
    <t>P300028</t>
  </si>
  <si>
    <t>P300046</t>
  </si>
  <si>
    <t>P300045</t>
  </si>
  <si>
    <t>P700163</t>
  </si>
  <si>
    <t>P300041</t>
  </si>
  <si>
    <t>P300047</t>
  </si>
  <si>
    <t>P300033</t>
  </si>
  <si>
    <t>rif variable (P700089)</t>
  </si>
  <si>
    <t>rsp variable (P700092)</t>
  </si>
  <si>
    <t>Member Entitlements -mbr (P700063)</t>
  </si>
  <si>
    <t>Contributed Surplus (P300005)</t>
  </si>
  <si>
    <t>Retained Earnings (P300019)</t>
  </si>
  <si>
    <t>DPA (P700051)</t>
  </si>
  <si>
    <t xml:space="preserve"> Borrowings</t>
  </si>
  <si>
    <t>Capital Lease Obligations (P300049)</t>
  </si>
  <si>
    <t>P700136</t>
  </si>
  <si>
    <t>Cash &amp; Short term</t>
  </si>
  <si>
    <t xml:space="preserve">  Provision for Doubtful Loans</t>
  </si>
  <si>
    <t>TOTAL ASSETS</t>
  </si>
  <si>
    <t>ABCP LP (P600049)</t>
  </si>
  <si>
    <t>Short Term Investments (P700093)</t>
  </si>
  <si>
    <t xml:space="preserve">Total Assets </t>
  </si>
  <si>
    <t>Advantageplus-agri (P700137)</t>
  </si>
  <si>
    <t>Advantageplus-Reg (P700141)</t>
  </si>
  <si>
    <t>Advantageplus-Orgspec (P700142)</t>
  </si>
  <si>
    <t>1st Time Home Term (P700003)</t>
  </si>
  <si>
    <t>Series 09 Holding Account - TFSA (P700150)</t>
  </si>
  <si>
    <t>Series 09 Holding Account - Unreg (P700151)</t>
  </si>
  <si>
    <t>Series 09 Holding Account - RIF (P700153)</t>
  </si>
  <si>
    <t>Series 09 Holding Account - RSP (P700152)</t>
  </si>
  <si>
    <t>1st Mortgage - Farm (P700002)</t>
  </si>
  <si>
    <t>2nd Mortgage - Commercial (P700005)</t>
  </si>
  <si>
    <t>Agricultural VRM (P700012)</t>
  </si>
  <si>
    <t>Commerical VRM (P700026)</t>
  </si>
  <si>
    <t>clearing plug from GL Type Rec</t>
  </si>
  <si>
    <t>us asa plus agri</t>
  </si>
  <si>
    <t>diff from column N????</t>
  </si>
  <si>
    <t>us asa plus bus</t>
  </si>
  <si>
    <t xml:space="preserve">  Business Advantage Plus - CDN</t>
  </si>
  <si>
    <t>asa plus agri</t>
  </si>
  <si>
    <t>Premium flexis_rsp (P700077)</t>
  </si>
  <si>
    <t>Rate Builder terms (P700078)</t>
  </si>
  <si>
    <t>Rate Builder terms_rif (P700079)</t>
  </si>
  <si>
    <t>Securitized Mortg</t>
  </si>
  <si>
    <t>Securitized Mortgages</t>
  </si>
  <si>
    <t>RETAIL MORTGAGES</t>
  </si>
  <si>
    <t>2nd Mortgage - Regular</t>
  </si>
  <si>
    <t xml:space="preserve">  Variable Rate Mortgages</t>
  </si>
  <si>
    <t>Retail Fixed 1st Mortgage</t>
  </si>
  <si>
    <t xml:space="preserve">  6 Month Mortgage</t>
  </si>
  <si>
    <t>2nd Mortgage - high retail mortgage</t>
  </si>
  <si>
    <t>Variable Rate Mortgages</t>
  </si>
  <si>
    <t xml:space="preserve">  1 Year Mortgage</t>
  </si>
  <si>
    <t>OTHER LOANS</t>
  </si>
  <si>
    <t>AccInt_Loans</t>
  </si>
  <si>
    <t xml:space="preserve">  2 Year Mortgage</t>
  </si>
  <si>
    <t>Loan Fees</t>
  </si>
  <si>
    <t>Non Performing</t>
  </si>
  <si>
    <t xml:space="preserve">  3 Year Mortgage</t>
  </si>
  <si>
    <t>ProvDoubtfulLoans</t>
  </si>
  <si>
    <t xml:space="preserve">  4 Year Mortgage</t>
  </si>
  <si>
    <t>FIXED ASSETS</t>
  </si>
  <si>
    <t xml:space="preserve">  5 Year Mortgage</t>
  </si>
  <si>
    <t>Other Fixed Assets</t>
  </si>
  <si>
    <t xml:space="preserve">  7 Year Mortgage</t>
  </si>
  <si>
    <t>Banking System Software</t>
  </si>
  <si>
    <t xml:space="preserve">  10 Year Mortgage</t>
  </si>
  <si>
    <t>Peripheral Equipment</t>
  </si>
  <si>
    <t xml:space="preserve">  SMART Trust</t>
  </si>
  <si>
    <t>PC Software</t>
  </si>
  <si>
    <t xml:space="preserve">  CMB 1 Sep07 Fixed</t>
  </si>
  <si>
    <t>PC Equipment</t>
  </si>
  <si>
    <t>maxibusiness</t>
  </si>
  <si>
    <t xml:space="preserve">  Other Assets</t>
  </si>
  <si>
    <t>maxichurch</t>
  </si>
  <si>
    <t>COMMERCIAL SAVINGS</t>
  </si>
  <si>
    <t>Advntgeagri</t>
  </si>
  <si>
    <t>Advntgebusiness</t>
  </si>
  <si>
    <t>Advntgechurch</t>
  </si>
  <si>
    <t>asa plus bus</t>
  </si>
  <si>
    <t>True Diff</t>
  </si>
  <si>
    <t xml:space="preserve">  LOC - Commercial</t>
  </si>
  <si>
    <t>Commercial Lines Of Credit</t>
  </si>
  <si>
    <t>2nd Mortgage - Retail High Ratio (P700162)</t>
  </si>
  <si>
    <t>P500016</t>
  </si>
  <si>
    <t>Redeem GIC (P700131)</t>
  </si>
  <si>
    <t>GIC Term (P700130)</t>
  </si>
  <si>
    <t>gsc terms - TFSA (P700129)</t>
  </si>
  <si>
    <t>Advtgeplus-business USD (P700144)</t>
  </si>
  <si>
    <t>Advantageplus-business (P700138)</t>
  </si>
  <si>
    <t>Advantageplus-Church (P700139)</t>
  </si>
  <si>
    <t>Retail US Cheq LOCs (P700123)</t>
  </si>
  <si>
    <t>Meritline Home Equity (P700064)</t>
  </si>
  <si>
    <t>Meritline Regular (P700065)</t>
  </si>
  <si>
    <t>Retail Chequing LOC (P700083)</t>
  </si>
  <si>
    <t>P700088</t>
  </si>
  <si>
    <t>Advtgeplus-agri USD (P700143)</t>
  </si>
  <si>
    <t>Advtgeplus-church USD (P700145)</t>
  </si>
  <si>
    <t>INVESTMENT IN 2044231 ONTARIO (1332)</t>
  </si>
  <si>
    <t>US EXCH CENTRAL 1 USD-SUNNYBROOK (1039)</t>
  </si>
  <si>
    <t>CENTRAL 1 USD - SUNNYBROOK (1038)</t>
  </si>
  <si>
    <t>CENTRAL 1 CDN - SUNNYBROOK (1037)</t>
  </si>
  <si>
    <t>FOREIGN EXHANGE - BOA USD ACCT (1036)</t>
  </si>
  <si>
    <t>BANK OF AMERICA USD BANK ACCOUNT (1035)</t>
  </si>
  <si>
    <t xml:space="preserve">  LTR 2 year</t>
  </si>
  <si>
    <t>gsc terms - rsp</t>
  </si>
  <si>
    <t>Investment Shares</t>
  </si>
  <si>
    <t xml:space="preserve">  Cuco Loan</t>
  </si>
  <si>
    <t>Earning Year to Date</t>
  </si>
  <si>
    <t xml:space="preserve">  Agent Deposits - PRA</t>
  </si>
  <si>
    <t>TOTAL LIABILITIES</t>
  </si>
  <si>
    <t xml:space="preserve">  Miscellaneous Liabilities</t>
  </si>
  <si>
    <t>DIFFERENCE</t>
  </si>
  <si>
    <t xml:space="preserve">  Accrued Dividends</t>
  </si>
  <si>
    <t xml:space="preserve">  Equity Shares</t>
  </si>
  <si>
    <t xml:space="preserve">  Series 96 Shares</t>
  </si>
  <si>
    <t xml:space="preserve">  Series 01 Shares</t>
  </si>
  <si>
    <t xml:space="preserve">  Retained Earnings</t>
  </si>
  <si>
    <t>rounding</t>
  </si>
  <si>
    <t xml:space="preserve">  Series 09 Shares</t>
  </si>
  <si>
    <t xml:space="preserve">  50th Anniversary Shares</t>
  </si>
  <si>
    <t>ES5</t>
  </si>
  <si>
    <t>Short</t>
  </si>
  <si>
    <t>SL</t>
  </si>
  <si>
    <t>column M</t>
  </si>
  <si>
    <t>TFES3</t>
  </si>
  <si>
    <t>TFES5</t>
  </si>
  <si>
    <t>TFGIC</t>
  </si>
  <si>
    <t>TFINT</t>
  </si>
  <si>
    <t>TFLTR</t>
  </si>
  <si>
    <t>TFSL1</t>
  </si>
  <si>
    <t>TFSL2</t>
  </si>
  <si>
    <t>TFINDX</t>
  </si>
  <si>
    <t>TFGLOB</t>
  </si>
  <si>
    <t>HLDCLA</t>
  </si>
  <si>
    <t>HLDRIF</t>
  </si>
  <si>
    <t>HLDRSP</t>
  </si>
  <si>
    <t>HLTFSA</t>
  </si>
  <si>
    <t>paft</t>
  </si>
  <si>
    <t>Rate Builder terms</t>
  </si>
  <si>
    <t>FLEXI 1 YEAR</t>
  </si>
  <si>
    <t>Flexi B</t>
  </si>
  <si>
    <t>Accrued Interest - Deposits</t>
  </si>
  <si>
    <t xml:space="preserve">  LTR 4 year</t>
  </si>
  <si>
    <t>CENTRAL BORROW</t>
  </si>
  <si>
    <t>Captial Lease</t>
  </si>
  <si>
    <t xml:space="preserve">  LTR 5 year</t>
  </si>
  <si>
    <t>Paybable And other Lia</t>
  </si>
  <si>
    <t>Mortgage Sect</t>
  </si>
  <si>
    <t>Other Liabilities</t>
  </si>
  <si>
    <t xml:space="preserve">  CBC GSC</t>
  </si>
  <si>
    <t>Provision</t>
  </si>
  <si>
    <t>Pension and other</t>
  </si>
  <si>
    <t>FV LIABS</t>
  </si>
  <si>
    <t>FV - Liabilities</t>
  </si>
  <si>
    <t>MEMBER ENTITLEMENTS</t>
  </si>
  <si>
    <t>P700062</t>
  </si>
  <si>
    <t>Member Entitlements</t>
  </si>
  <si>
    <t>Member Entitlements-Mbr</t>
  </si>
  <si>
    <t>MEMBERS CAPITAL</t>
  </si>
  <si>
    <t>Contributed Surplus</t>
  </si>
  <si>
    <t>Accum Other comprehensive</t>
  </si>
  <si>
    <t>Retained Earnings</t>
  </si>
  <si>
    <t xml:space="preserve">  Acc'd Interest - Deposits</t>
  </si>
  <si>
    <t xml:space="preserve">  Brokerage - 2 year</t>
  </si>
  <si>
    <t>Premium flexis_rif</t>
  </si>
  <si>
    <t>Premium flexis_rsp</t>
  </si>
  <si>
    <t>ESCALATOR 5 YEARS</t>
  </si>
  <si>
    <t>RETURNED ITEMS AND CHARGEBACKS (1064)</t>
  </si>
  <si>
    <t>RETURNED CHEQUES (1065)</t>
  </si>
  <si>
    <t>FOREIGN CASH (GBP,EURO) (1070)</t>
  </si>
  <si>
    <t>FIRST CANADIAN TITLE (1072)</t>
  </si>
  <si>
    <t>ADVANTAGE SAVINGS PROMOTION (1073)</t>
  </si>
  <si>
    <t>FV - Terms RIF (P700124)</t>
  </si>
  <si>
    <t>P700124</t>
  </si>
  <si>
    <t>FV - Terms RSP (P700125)</t>
  </si>
  <si>
    <t>P700125</t>
  </si>
  <si>
    <t>Intangible Assets</t>
  </si>
  <si>
    <t>P600056</t>
  </si>
  <si>
    <t>P700158</t>
  </si>
  <si>
    <t xml:space="preserve">  GIC 5+ years</t>
  </si>
  <si>
    <t xml:space="preserve">  LTR 1 year</t>
  </si>
  <si>
    <t>TRANSFER SUSPENSE (1130)</t>
  </si>
  <si>
    <t>CLEARING ITEM SUSPENSE (1131)</t>
  </si>
  <si>
    <t>ALZHEIMER BEARS (1132)</t>
  </si>
  <si>
    <t>CERTIFIED CHEQUE (2510)</t>
  </si>
  <si>
    <t>STALEDATED CERTIFIED CHEQUES (2511)</t>
  </si>
  <si>
    <t>OFFICIAL CHEQUE (2512)</t>
  </si>
  <si>
    <t>STALEDATED OFFICIAL CHEQUES (2513)</t>
  </si>
  <si>
    <t>CERTIFIED CHEQUES - MEMBERINFO (2550)</t>
  </si>
  <si>
    <t>OFFICIAL CHEQUES - MEMBERINFO (2551)</t>
  </si>
  <si>
    <t>INTERAC/PLUS UNPOSTABLE TRANS (9995)</t>
  </si>
  <si>
    <t>CAFT RETURNED ITEMS (1981)</t>
  </si>
  <si>
    <t>INCOMING WIRES SUSPENSE (1168)</t>
  </si>
  <si>
    <t>Retail Personal Demand Loan (P700086)</t>
  </si>
  <si>
    <t>Retail Suspense Loans (P700115)</t>
  </si>
  <si>
    <t>Payables and Other Liabilities</t>
  </si>
  <si>
    <t>Mortgages Securitization Liability</t>
  </si>
  <si>
    <t>Securitization Liability (P300050)</t>
  </si>
  <si>
    <t>LIAENDBALGL</t>
  </si>
  <si>
    <t>LIAENDACRGL</t>
  </si>
  <si>
    <t>Actual</t>
  </si>
  <si>
    <t>ASSETS</t>
  </si>
  <si>
    <t>CashHoldings</t>
  </si>
  <si>
    <t>Cash_Other (P600034)</t>
  </si>
  <si>
    <t>Cash_Treasury (P600033)</t>
  </si>
  <si>
    <t>Investments</t>
  </si>
  <si>
    <t>Joint Venture (P700054)</t>
  </si>
  <si>
    <t>Total Loans</t>
  </si>
  <si>
    <t>AccInt_Loans (P400003)</t>
  </si>
  <si>
    <t>Other Long Term_Unamtzd Prem Deriv Cntrct (P600048)</t>
  </si>
  <si>
    <t>Accrued Interest _Invs (P300041)</t>
  </si>
  <si>
    <t>Derivative Instrument Assets</t>
  </si>
  <si>
    <t>Central 1 Shares (P300045)</t>
  </si>
  <si>
    <t>Capital Lease Equipment (P600057)</t>
  </si>
  <si>
    <t>Automobiles (P600056)</t>
  </si>
  <si>
    <t>Deferred Income Tax Assets</t>
  </si>
  <si>
    <t>Investments in associates</t>
  </si>
  <si>
    <t>Investment in Joint Venture</t>
  </si>
  <si>
    <t>Property, Plant and Equipment</t>
  </si>
  <si>
    <t>PAFT Product - Business (P500016)</t>
  </si>
  <si>
    <t>Small Business Demand Loan (P700094)</t>
  </si>
  <si>
    <t>Commercial Installment Loan (P700023)</t>
  </si>
  <si>
    <t>resp terms (P700081)</t>
  </si>
  <si>
    <t>Specific Length Terms -rsp (P700113)</t>
  </si>
  <si>
    <t>2500 ST (P700004)</t>
  </si>
  <si>
    <t>gsc Terms (P700050)</t>
  </si>
  <si>
    <t>gsc terms - rif (P700051)</t>
  </si>
  <si>
    <t>gsc terms - rsp (P700052)</t>
  </si>
  <si>
    <t>Advntgeagri (P700008)</t>
  </si>
  <si>
    <t>Advntgebusiness (P700009)</t>
  </si>
  <si>
    <t>Advntgechurch (P700010)</t>
  </si>
  <si>
    <t>plan24agri (P700071)</t>
  </si>
  <si>
    <t>Commercial Chequing LOC (P700020)</t>
  </si>
  <si>
    <t>Commercial Lines Of Credit (P700024)</t>
  </si>
  <si>
    <t>Commercial Maxi LOC (P700025)</t>
  </si>
  <si>
    <t>Commercial US Cheq LOCs (P700070)</t>
  </si>
  <si>
    <t>P300034</t>
  </si>
  <si>
    <t>P300038</t>
  </si>
  <si>
    <t>P300035</t>
  </si>
  <si>
    <t>P300049</t>
  </si>
  <si>
    <t>P300048</t>
  </si>
  <si>
    <t>Business Adv Plus LOC (P700163)</t>
  </si>
  <si>
    <t>Cumis (P300044)</t>
  </si>
  <si>
    <t>Liquidity reserve/long term (P300043)</t>
  </si>
  <si>
    <t>Less CMB Settlement sitting in GL 1120-CO</t>
  </si>
  <si>
    <t>CROSS CASH FROM DEPOSIT DESK (1134)</t>
  </si>
  <si>
    <t>CAN Help (1136)</t>
  </si>
  <si>
    <t>MANUAL BILL PAYMENT SUSPENSE (1137)</t>
  </si>
  <si>
    <t xml:space="preserve">    Less:  GL1720 &amp; 1722 (within LSG60004)</t>
  </si>
  <si>
    <t>Commerical VRM</t>
  </si>
  <si>
    <t xml:space="preserve">  Commercial 5 Year Mtg</t>
  </si>
  <si>
    <t xml:space="preserve">  Joint Venture &amp; Mics.</t>
  </si>
  <si>
    <t>gl1722</t>
  </si>
  <si>
    <t>Central 1 Shares</t>
  </si>
  <si>
    <t xml:space="preserve">  Acc'd Interest- Investments</t>
  </si>
  <si>
    <t>Investmenst in Associates</t>
  </si>
  <si>
    <t>COMMERCIAL LOANS</t>
  </si>
  <si>
    <t>plan24agri</t>
  </si>
  <si>
    <t>plan24business</t>
  </si>
  <si>
    <t>plan24church</t>
  </si>
  <si>
    <t>uscheqagri</t>
  </si>
  <si>
    <t>uscheqbusiness</t>
  </si>
  <si>
    <t>uscheqchurch</t>
  </si>
  <si>
    <t>check next month</t>
  </si>
  <si>
    <t>MaxiMNLOC</t>
  </si>
  <si>
    <t>Retail US Cheq</t>
  </si>
  <si>
    <t>RSP Line of Credit</t>
  </si>
  <si>
    <t>COMMERCIAL MORTGAGES</t>
  </si>
  <si>
    <t>1st Mortgage - Commercial</t>
  </si>
  <si>
    <t xml:space="preserve">  Commercial Variable</t>
  </si>
  <si>
    <t>1st Mortgage - Farm</t>
  </si>
  <si>
    <t xml:space="preserve">  Commercial 6 Month Mtg</t>
  </si>
  <si>
    <t>2nd Mortgage - Commercial</t>
  </si>
  <si>
    <t xml:space="preserve">  Commercial 1 Year Mtg</t>
  </si>
  <si>
    <t>2nd Mortgage - Farm</t>
  </si>
  <si>
    <t xml:space="preserve">  Commercial 2 Year Mtg</t>
  </si>
  <si>
    <t>Commercial High Ratio</t>
  </si>
  <si>
    <t xml:space="preserve">  Commercial 3 Year Mtg</t>
  </si>
  <si>
    <t>Agricultural VRM</t>
  </si>
  <si>
    <t xml:space="preserve">  Commercial 4 Year Mtg</t>
  </si>
  <si>
    <t>P700137</t>
  </si>
  <si>
    <t>TFSA adv savings (P700126)</t>
  </si>
  <si>
    <t>Bankers' Acceptances</t>
  </si>
  <si>
    <t>Bank Discount Notes (GL1407 &amp; 1405)</t>
  </si>
  <si>
    <t>Equipment</t>
  </si>
  <si>
    <t>Furniture</t>
  </si>
  <si>
    <t xml:space="preserve">  US Savings &amp; Chequing</t>
  </si>
  <si>
    <t>cheqregular/package/plus</t>
  </si>
  <si>
    <t xml:space="preserve">  Maximiser</t>
  </si>
  <si>
    <t>MaxiMN</t>
  </si>
  <si>
    <t>P700151</t>
  </si>
  <si>
    <t>P700152</t>
  </si>
  <si>
    <t>P700090</t>
  </si>
  <si>
    <t>Total Liab</t>
  </si>
  <si>
    <t>P400036</t>
  </si>
  <si>
    <t>P700100</t>
  </si>
  <si>
    <t>P700078</t>
  </si>
  <si>
    <t>P700067</t>
  </si>
  <si>
    <t>P700099</t>
  </si>
  <si>
    <t>P700053</t>
  </si>
  <si>
    <t>P700116</t>
  </si>
  <si>
    <t>P700051</t>
  </si>
  <si>
    <t>SELL FOREIGN CASH TO MEMBER (1071)</t>
  </si>
  <si>
    <t>QUICK DROP CASH (1055)</t>
  </si>
  <si>
    <t>CASH RIDLEY JV (1004)</t>
  </si>
  <si>
    <t>CASH HENLEY JV (1005)</t>
  </si>
  <si>
    <t>REDEEMED BONDS &amp; COUPONS (1030)</t>
  </si>
  <si>
    <t>FOREIGN EXCHANGE - CASH ON HAND (1031)</t>
  </si>
  <si>
    <t>CAD CASH FUNDS (1040)</t>
  </si>
  <si>
    <t>SPARE CASH (1041)</t>
  </si>
  <si>
    <t>ABM CASH ON HAND SUSPENSE (1042)</t>
  </si>
  <si>
    <t>ABM EMERGENCY REMOTE CASH (1043)</t>
  </si>
  <si>
    <t>BRANCH OPS EMERGENCY CASH RESE (1044)</t>
  </si>
  <si>
    <t>ABM CASH (1050)</t>
  </si>
  <si>
    <t>ABM CASH - CONVERSION (1052)</t>
  </si>
  <si>
    <t>SUNDRY ITEMS - WIRES (1170)</t>
  </si>
  <si>
    <t>SUNDRY ITEMS-CASH ORDERS (1171)</t>
  </si>
  <si>
    <t>MASTERCARD SUNDRY (1172)</t>
  </si>
  <si>
    <t>CENTRAL 1 CHARGES SUSPENSE (1173)</t>
  </si>
  <si>
    <t>NCU STAFF PAYROLL SUSPENSE (1174)</t>
  </si>
  <si>
    <t>AFT SUSPENSE (1175)</t>
  </si>
  <si>
    <t>HURRICANE RELIEF FUND (1176)</t>
  </si>
  <si>
    <t>MERCHANT ERROR SUSPENSE (1177)</t>
  </si>
  <si>
    <t>Target terms - rsp (P700100)</t>
  </si>
  <si>
    <t>farm Terms - rsp (P700032)</t>
  </si>
  <si>
    <t>P700199</t>
  </si>
  <si>
    <t>P600107</t>
  </si>
  <si>
    <t>P700047</t>
  </si>
  <si>
    <t>P700068</t>
  </si>
  <si>
    <t>P700110</t>
  </si>
  <si>
    <t>P700111</t>
  </si>
  <si>
    <t>Acc Div - Series 09 Holding TFSA (P700157)</t>
  </si>
  <si>
    <t xml:space="preserve">  Brokerage - 4 year</t>
  </si>
  <si>
    <t>resp terms</t>
  </si>
  <si>
    <t xml:space="preserve">  Brokerage - 5 year</t>
  </si>
  <si>
    <t>Specific Length Terms -rsp</t>
  </si>
  <si>
    <t xml:space="preserve">  Brokerage Short Term</t>
  </si>
  <si>
    <t>farm Terms - rsp</t>
  </si>
  <si>
    <t xml:space="preserve">  RSP/GIC 1 year</t>
  </si>
  <si>
    <t xml:space="preserve">  GIC 11-23 mth</t>
  </si>
  <si>
    <t xml:space="preserve">  RSP/GIC 2 year</t>
  </si>
  <si>
    <t xml:space="preserve">  GIC 25-35 mth</t>
  </si>
  <si>
    <t xml:space="preserve">  RSP/GIC 3 year</t>
  </si>
  <si>
    <t>Unamort Prem Deirv Contract</t>
  </si>
  <si>
    <t>Total Members' Equity</t>
  </si>
  <si>
    <t xml:space="preserve">     Earnings Year to Date</t>
  </si>
  <si>
    <t>CUETS MASTERCARD PAYMENTS (1127)</t>
  </si>
  <si>
    <t>ITEMS IN TRANSIT SUSPENSE (1128)</t>
  </si>
  <si>
    <t>P700091</t>
  </si>
  <si>
    <t>P700027</t>
  </si>
  <si>
    <t>P700074</t>
  </si>
  <si>
    <t>P700072</t>
  </si>
  <si>
    <t>P700071</t>
  </si>
  <si>
    <t>P700073</t>
  </si>
  <si>
    <t>1STHME</t>
  </si>
  <si>
    <t>2500ST</t>
  </si>
  <si>
    <t>5000ST</t>
  </si>
  <si>
    <t>BLDR</t>
  </si>
  <si>
    <t>FLEXIA</t>
  </si>
  <si>
    <t>FLEXIB</t>
  </si>
  <si>
    <t>LTR</t>
  </si>
  <si>
    <t>GSC</t>
  </si>
  <si>
    <t>INTGSC</t>
  </si>
  <si>
    <t>CBCGSC</t>
  </si>
  <si>
    <t>PREMFX</t>
  </si>
  <si>
    <t>ES3</t>
  </si>
  <si>
    <t>GSCUS</t>
  </si>
  <si>
    <t>GICSL1</t>
  </si>
  <si>
    <t>GICSL2</t>
  </si>
  <si>
    <t>GICUS</t>
  </si>
  <si>
    <t>SOLGOL</t>
  </si>
  <si>
    <t>Extract</t>
  </si>
  <si>
    <t>Deposits Less Accrued Interest</t>
  </si>
  <si>
    <t>us savingschurch (P700103)</t>
  </si>
  <si>
    <t>Cais (P700014)</t>
  </si>
  <si>
    <t>IFRS</t>
  </si>
  <si>
    <t xml:space="preserve">IFRS </t>
  </si>
  <si>
    <t>Month End</t>
  </si>
  <si>
    <t>Mar</t>
  </si>
  <si>
    <t>April</t>
  </si>
  <si>
    <t>May</t>
  </si>
  <si>
    <t>Cash in Trust to meet CMB coupon</t>
  </si>
  <si>
    <t>`</t>
  </si>
  <si>
    <t>LIABILITIES</t>
  </si>
  <si>
    <t>Total Deposits</t>
  </si>
  <si>
    <t>Comm Cheq_Plan (P600100)</t>
  </si>
  <si>
    <t>Retail Chequing_Plan (P600103)</t>
  </si>
  <si>
    <t>Premium Flexi_Plan (P600105)</t>
  </si>
  <si>
    <t>Rate Builders_Plan (P00106)</t>
  </si>
  <si>
    <t>cheqagri (P700016)</t>
  </si>
  <si>
    <t>gic Terms - rif (P700048)</t>
  </si>
  <si>
    <t>Specific Length Terms -rif (P700112)</t>
  </si>
  <si>
    <t>gic Terms - rsp (P700049)</t>
  </si>
  <si>
    <t>PRA loan</t>
  </si>
  <si>
    <t>2500 ST</t>
  </si>
  <si>
    <t>GIC</t>
  </si>
  <si>
    <t>Nisa Terms</t>
  </si>
  <si>
    <t>gsc Terms</t>
  </si>
  <si>
    <t>P700126</t>
  </si>
  <si>
    <t>P700130</t>
  </si>
  <si>
    <t>P700131</t>
  </si>
  <si>
    <t>P700129</t>
  </si>
  <si>
    <t>P700134</t>
  </si>
  <si>
    <t>P700135</t>
  </si>
  <si>
    <t>P700132</t>
  </si>
  <si>
    <t>P700133</t>
  </si>
  <si>
    <t>P700127</t>
  </si>
  <si>
    <t>P700128</t>
  </si>
  <si>
    <t xml:space="preserve">  Demand Contra</t>
  </si>
  <si>
    <t>tfsoadv TFSA</t>
  </si>
  <si>
    <t>uscheqregular</t>
  </si>
  <si>
    <t>us savingsregular</t>
  </si>
  <si>
    <t>ohosp demand</t>
  </si>
  <si>
    <t>TFSA ASA</t>
  </si>
  <si>
    <t>resp variable</t>
  </si>
  <si>
    <t>rif variable</t>
  </si>
  <si>
    <t>rsp variable</t>
  </si>
  <si>
    <t>ESCALATOR 3 YEARS</t>
  </si>
  <si>
    <t>Premium flexis</t>
  </si>
  <si>
    <t>BILL PAYMENT ERROR SUSPENSE (1991)</t>
  </si>
  <si>
    <t>EXCHANGE WITHDRAWALS (9993)</t>
  </si>
  <si>
    <t>ABM HOME UNPOSTABLE TRANS (9994)</t>
  </si>
  <si>
    <t>INTERAC NETWORK SETTLEMENT (9996)</t>
  </si>
  <si>
    <t>CONVERSION ACCOUNT (9997)</t>
  </si>
  <si>
    <t>Cash on Hand (P600034)</t>
  </si>
  <si>
    <t>Cash and Cash Equivalent</t>
  </si>
  <si>
    <t>P700023</t>
  </si>
  <si>
    <t>P700087</t>
  </si>
  <si>
    <t>P400024</t>
  </si>
  <si>
    <t>P700109</t>
  </si>
  <si>
    <t>P700026</t>
  </si>
  <si>
    <t>P700060</t>
  </si>
  <si>
    <t>P700097</t>
  </si>
  <si>
    <t>P700098</t>
  </si>
  <si>
    <t>P700007</t>
  </si>
  <si>
    <t>P600046</t>
  </si>
  <si>
    <r>
      <t xml:space="preserve">Demand and term deposits </t>
    </r>
    <r>
      <rPr>
        <sz val="10"/>
        <color theme="3" tint="0.39997558519241921"/>
        <rFont val="Tahoma"/>
        <family val="2"/>
      </rPr>
      <t>with a residual maturity/callable within 30 days</t>
    </r>
    <r>
      <rPr>
        <sz val="10"/>
        <color rgb="FFFF0000"/>
        <rFont val="Tahoma"/>
        <family val="2"/>
      </rPr>
      <t xml:space="preserve"> from Small Businesses - insured</t>
    </r>
  </si>
  <si>
    <r>
      <t xml:space="preserve">Demand and term deposits </t>
    </r>
    <r>
      <rPr>
        <sz val="10"/>
        <color theme="3" tint="0.39997558519241921"/>
        <rFont val="Tahoma"/>
        <family val="2"/>
      </rPr>
      <t>with a residual maturity/callable within 30 days</t>
    </r>
    <r>
      <rPr>
        <sz val="10"/>
        <color rgb="FFFF0000"/>
        <rFont val="Tahoma"/>
        <family val="2"/>
      </rPr>
      <t xml:space="preserve"> from Small Businesses - uninsured</t>
    </r>
  </si>
  <si>
    <t>Define "Transactional" provide examples</t>
  </si>
  <si>
    <t xml:space="preserve">SUGGEST REMOVING NON TRRANSACTIONAL REFERENCE.  DEFINE ESTABLISHED RELATIONSHIP add examples e.g. loans, investments  </t>
  </si>
  <si>
    <t>Suggest removing lines 21 and 22 and cover in guide</t>
  </si>
  <si>
    <t xml:space="preserve">SUGGEST MOVE </t>
  </si>
  <si>
    <t xml:space="preserve">SUGGEST DELETE CAN ADD TO GUIDE IF NEEDED </t>
  </si>
  <si>
    <t>Insured deposits in transactional accounts</t>
  </si>
  <si>
    <t>provide example…………..e.g. single insured account relationship</t>
  </si>
  <si>
    <t>19-20</t>
  </si>
  <si>
    <t>26,27</t>
  </si>
  <si>
    <t>26,28</t>
  </si>
  <si>
    <t>21-23,24</t>
  </si>
  <si>
    <t>21-23,25</t>
  </si>
  <si>
    <t>47-48</t>
  </si>
  <si>
    <t xml:space="preserve">Gabarit standard du ratio de liquidité à court terme (LCR)     
</t>
  </si>
  <si>
    <t>La norme de calcul utilisée pour le LCR est un horizon temporel de 30 jours.</t>
  </si>
  <si>
    <t>Indiquez ici le nom de la caisse</t>
  </si>
  <si>
    <t>Indiquez ici la date du rapport</t>
  </si>
  <si>
    <t>Ligne</t>
  </si>
  <si>
    <r>
      <t>N</t>
    </r>
    <r>
      <rPr>
        <b/>
        <vertAlign val="superscript"/>
        <sz val="11"/>
        <rFont val="Calibri"/>
        <family val="2"/>
      </rPr>
      <t>o</t>
    </r>
    <r>
      <rPr>
        <b/>
        <sz val="11"/>
        <rFont val="Calibri"/>
        <family val="2"/>
      </rPr>
      <t xml:space="preserve"> de référence  du Guide d’exécution</t>
    </r>
  </si>
  <si>
    <t>Actifs de niveau 1</t>
  </si>
  <si>
    <t xml:space="preserve"> Solde à la fin du mois</t>
  </si>
  <si>
    <t>Décote</t>
  </si>
  <si>
    <t>Montant</t>
  </si>
  <si>
    <t xml:space="preserve">Encaisse </t>
  </si>
  <si>
    <t>Réserves auprès d’une fédération ou de Central 1</t>
  </si>
  <si>
    <t>Titres adossés à des créances hypothécaires LNH</t>
  </si>
  <si>
    <t>Titres négociables admissibles émis par des États, des banques  centrales, des organismes publics ou des banques multilatérales de  développement affectés d'une pondération du risque de crédit de 0 %</t>
  </si>
  <si>
    <t>Actifs de niveau 2 (sous réserve d’un plafond de 40 % de l’encours de HQLA après les décotes)</t>
  </si>
  <si>
    <t>Actifs de niveau 2A</t>
  </si>
  <si>
    <t>Actifs émis par des États, des banques centrales, des banques  multilatérales de développement et des organismes publics, et affectés d’une pondération des risques de 20 %</t>
  </si>
  <si>
    <t>Titres de dette d’entreprise admissibles ayant une note égale ou supérieure à AA-</t>
  </si>
  <si>
    <t>Obligations sécurisées admissibles ayant une note égale ou supérieure à AA-</t>
  </si>
  <si>
    <t>Actifs de niveau 2B (sous réserve d’un plafond de 15 % de l’encours de HQLA après les décotes)</t>
  </si>
  <si>
    <t>Titres adossés à des créances immobilières résidentielles admissibles</t>
  </si>
  <si>
    <t>Titres de dette d’entreprise admissibles ayant une note entre AA+ et BBB-</t>
  </si>
  <si>
    <t>Actions ordinaires admissibles (niveau 1A)</t>
  </si>
  <si>
    <t>ACTIFS LIQUIDES DE HAUTE QUALITÉ - HQLA</t>
  </si>
  <si>
    <t>Scénario pour les liquidités de base</t>
  </si>
  <si>
    <t>Sorties de trésorerie</t>
  </si>
  <si>
    <t>Solde à la fin du mois</t>
  </si>
  <si>
    <t xml:space="preserve">Taux de retrait </t>
  </si>
  <si>
    <t>Dépôts de détail (particuliers et petites entreprises)</t>
  </si>
  <si>
    <t xml:space="preserve">   Dépôts stables</t>
  </si>
  <si>
    <t>Dépôts à terme ayant une durée résiduelle supérieure à 30 jours</t>
  </si>
  <si>
    <t>Dépôts à terme et autres ayant une durée résiduelle maximale de 
30 jours ou pouvant être retirés dans 30 jours</t>
  </si>
  <si>
    <t xml:space="preserve">Comptes assurés de clients ayant une relation durable avec la caisse </t>
  </si>
  <si>
    <t>Autres dépôts assurés</t>
  </si>
  <si>
    <t>Dépôts moins stables</t>
  </si>
  <si>
    <t>Dépôts à terme non assurés</t>
  </si>
  <si>
    <t>Dépôts à vue non assurés</t>
  </si>
  <si>
    <t>Dépôts de courtiers</t>
  </si>
  <si>
    <t>Dépôts notables / clientèle à valeur nette élevée</t>
  </si>
  <si>
    <t>Dépôts en devises étrangères</t>
  </si>
  <si>
    <t>Autres dépôts (p. ex. comptes en fiducie ou accessibles par Internet)</t>
  </si>
  <si>
    <t>Financement de gros non garanti</t>
  </si>
  <si>
    <t>Dépôts ayant une durée résiduelle maximale de 30 jours ou pouvant être retirés dans 30 jours</t>
  </si>
  <si>
    <t>Dépôts opérationnels assurés provenant d’activités de compensation et de gestion de trésorerie</t>
  </si>
  <si>
    <t>Dépôts opérationnels non assurés provenant d’activités de compensation et  de gestion de trésorerie</t>
  </si>
  <si>
    <t>Dépôts non opérationnels assurés</t>
  </si>
  <si>
    <t xml:space="preserve">   Dépôts non opérationnels non assurés</t>
  </si>
  <si>
    <t>Dépôts non opérationnels et tous les autres financements provenant de banques, d’autres institutions financières ou d’autres entités juridiques (notamment les emprunts auprès d’une fédération, de Central 1 ou d’une autre institution financière qui ne sont pas garantis par des actifs expressément désignés).</t>
  </si>
  <si>
    <t>Financement garanti</t>
  </si>
  <si>
    <t>Opérations de financement garanti auprès d’une banque centrale ou adossées à des actifs de niveau 1, quelle que soit la contrepartie.</t>
  </si>
  <si>
    <t>Opérations de financement garanties par des actifs de niveau 2A</t>
  </si>
  <si>
    <t>Opérations de financement garanti adossées à des actifs qui ne sont pas de niveau 1 ni de  niveau 2A, dont la contrepartie peut être l’État, une banque  multilatérale de développement ou un organisme public intérieur</t>
  </si>
  <si>
    <t>Opérations de financement garanties par des titres adossés à créances sur immobilier résidentiel (niveau 2B admissible)</t>
  </si>
  <si>
    <t>Opérations de financement garanties par d'autres actifs de niveau 2B</t>
  </si>
  <si>
    <r>
      <t xml:space="preserve"> </t>
    </r>
    <r>
      <rPr>
        <sz val="10"/>
        <rFont val="Tahoma"/>
        <family val="2"/>
      </rPr>
      <t>Tous les autres financements garantis (notamment les emprunts auprès d’une fédération, de Central 1 ou d’autres institutions financières étant garantis par des actifs expressément désignés)</t>
    </r>
  </si>
  <si>
    <t>Autre</t>
  </si>
  <si>
    <t>Instruments dérivés</t>
  </si>
  <si>
    <t>Garanties et lettres de crédit</t>
  </si>
  <si>
    <t>Marges de crédit engagées les particuliers et les petites entreprises (non décaissées)</t>
  </si>
  <si>
    <t>Marges de crédit engagées pour la clientèle commerciale et les entreprises (non décaissées)</t>
  </si>
  <si>
    <t>Marges de crédit non engagées pour les particuliers et les petites entreprises (non décaissées)</t>
  </si>
  <si>
    <t>Marges de crédit non engagées pour la clientèle commerciale et les entreprises (non décaissées)</t>
  </si>
  <si>
    <t>Total des sorties de trésorerie :</t>
  </si>
  <si>
    <t xml:space="preserve"> Entrées de trésorerie :</t>
  </si>
  <si>
    <t>Accords de prise en pension ou d’emprunt de titres arrivant à échéance garantis par des actifs de niveau 1</t>
  </si>
  <si>
    <t>Accords de prise en pension ou d’emprunt de  titres arrivant à échéance garantis par des actifs de niveau 2A</t>
  </si>
  <si>
    <t>Accords de prise en pension ou d’emprunt de titres arrivant à échéance garantis par des actifs qui ne sont pas de niveau 1 ni de niveau 2A, dont la contrepartie peut être l’État, une banque  multilatérale de développement ou un organisme public intérieur</t>
  </si>
  <si>
    <t>Accords de prise en pension ou d’emprunt de titres arrivant à échéance garantis par des créances hypothécaires sur immobilier résidentiel admissibles (niveau 2B )</t>
  </si>
  <si>
    <t>Accords de prise en pension ou d’emprunt de titres arrivant à échéance garantis par d’autres actifs de niveau 2B</t>
  </si>
  <si>
    <t>Prêts commerciaux</t>
  </si>
  <si>
    <t>Hypothèques commerciales</t>
  </si>
  <si>
    <t xml:space="preserve">Prêts à la consommation </t>
  </si>
  <si>
    <t>Prêts hypothécaires de détail</t>
  </si>
  <si>
    <t>Autres prêts</t>
  </si>
  <si>
    <t>Titres arrivant à échéance</t>
  </si>
  <si>
    <t>Dépôts auprès d’autres institutions financières – ayant une durée résiduelle
 maximale de 30 jours ou pouvant être retirés dans 30</t>
  </si>
  <si>
    <t>Marges de crédit engagées auprès de Central 1 – utilisées uniquement si les réserves auprès de Central 1 ne sont pas incluses dans les HQLA</t>
  </si>
  <si>
    <t>Marges de crédit engagées auprès d’une autre institution financière – utilisées uniquement si les réserves auprès de la banque centrale ne sont pas incluses dans les HQLA</t>
  </si>
  <si>
    <t xml:space="preserve"> Entrées totales de trésorerie</t>
  </si>
  <si>
    <t xml:space="preserve">Sorties de trésorerie admissibles (maximum de 75 %) </t>
  </si>
  <si>
    <t>Sorties nettes de trésorerie</t>
  </si>
  <si>
    <t>Actifs liquides de haute qualité</t>
  </si>
  <si>
    <t>Ratio de liquidité à court terme</t>
  </si>
  <si>
    <t>HYPOTHÈSES</t>
  </si>
  <si>
    <t>VEUILLEZ RÉSUMER LES HYPOTHÈSES IMPORTANTES DANS TOUTES LES CATÉGORIES QUI DIVERGENT DE FAÇON MARQUÉE DES INDICATIONS COMPRISES DANS LE GUIDE D’EXÉCUTION.</t>
  </si>
  <si>
    <t>Catégorie</t>
  </si>
  <si>
    <t>Hypothèse</t>
  </si>
  <si>
    <t>Actifs liquides de haute qualité - HQLA - (comprennent les titres arrivant à échéance dans les 30 jours)</t>
  </si>
  <si>
    <t>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</si>
</sst>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-* #,##0_-;\-* #,##0_-;_-* &quot;-&quot;??_-;_-@_-"/>
    <numFmt numFmtId="170" formatCode="_-* #,##0.000_-;\-* #,##0.000_-;_-* &quot;-&quot;??_-;_-@_-"/>
    <numFmt numFmtId="171" formatCode="0.00_)"/>
    <numFmt numFmtId="172" formatCode="[$-409]d\-mmm\-yy;@"/>
    <numFmt numFmtId="173" formatCode="_(* #,##0.000000_);_(* \(#,##0.000000\);_(* &quot;-&quot;??_);_(@_)"/>
    <numFmt numFmtId="174" formatCode="dd\ mmmyy"/>
    <numFmt numFmtId="175" formatCode="dd\ mmmyy\ hh:mm"/>
    <numFmt numFmtId="176" formatCode="#,###,##0.00;\(#,###,##0.00\)"/>
    <numFmt numFmtId="177" formatCode="&quot;$&quot;#,###,##0.00;\(&quot;$&quot;#,###,##0.00\)"/>
    <numFmt numFmtId="178" formatCode="#,###.00%;\(#,##0.00%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###0.0_);[Red]\(###0.0\)"/>
    <numFmt numFmtId="184" formatCode="0.000000000"/>
    <numFmt numFmtId="185" formatCode="mm/dd/yy"/>
  </numFmts>
  <fonts count="143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 val="double"/>
      <sz val="10"/>
      <name val="Verdana"/>
      <family val="2"/>
    </font>
    <font>
      <sz val="10"/>
      <color indexed="12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sz val="11"/>
      <name val="Helv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MS Reference Sans Serif"/>
      <family val="2"/>
    </font>
    <font>
      <b/>
      <sz val="13"/>
      <color theme="3"/>
      <name val="MS Reference Sans Serif"/>
      <family val="2"/>
    </font>
    <font>
      <b/>
      <sz val="11"/>
      <color theme="3"/>
      <name val="MS Reference Sans Serif"/>
      <family val="2"/>
    </font>
    <font>
      <sz val="10"/>
      <color rgb="FF006100"/>
      <name val="MS Reference Sans Serif"/>
      <family val="2"/>
    </font>
    <font>
      <sz val="10"/>
      <color rgb="FF9C0006"/>
      <name val="MS Reference Sans Serif"/>
      <family val="2"/>
    </font>
    <font>
      <sz val="10"/>
      <color rgb="FF9C6500"/>
      <name val="MS Reference Sans Serif"/>
      <family val="2"/>
    </font>
    <font>
      <sz val="10"/>
      <color rgb="FF3F3F76"/>
      <name val="MS Reference Sans Serif"/>
      <family val="2"/>
    </font>
    <font>
      <b/>
      <sz val="10"/>
      <color rgb="FF3F3F3F"/>
      <name val="MS Reference Sans Serif"/>
      <family val="2"/>
    </font>
    <font>
      <b/>
      <sz val="10"/>
      <color rgb="FFFA7D00"/>
      <name val="MS Reference Sans Serif"/>
      <family val="2"/>
    </font>
    <font>
      <sz val="10"/>
      <color rgb="FFFA7D00"/>
      <name val="MS Reference Sans Serif"/>
      <family val="2"/>
    </font>
    <font>
      <b/>
      <sz val="10"/>
      <color theme="0"/>
      <name val="MS Reference Sans Serif"/>
      <family val="2"/>
    </font>
    <font>
      <sz val="10"/>
      <color rgb="FFFF0000"/>
      <name val="MS Reference Sans Serif"/>
      <family val="2"/>
    </font>
    <font>
      <i/>
      <sz val="10"/>
      <color rgb="FF7F7F7F"/>
      <name val="MS Reference Sans Serif"/>
      <family val="2"/>
    </font>
    <font>
      <b/>
      <sz val="10"/>
      <color theme="1"/>
      <name val="MS Reference Sans Serif"/>
      <family val="2"/>
    </font>
    <font>
      <sz val="10"/>
      <color theme="0"/>
      <name val="MS Reference Sans Serif"/>
      <family val="2"/>
    </font>
    <font>
      <sz val="10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erif"/>
      <family val="1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3"/>
      <name val="Arial"/>
      <family val="2"/>
    </font>
    <font>
      <b/>
      <sz val="9"/>
      <name val="Tahoma"/>
      <family val="2"/>
    </font>
    <font>
      <sz val="10"/>
      <color indexed="16"/>
      <name val="MS Serif"/>
      <family val="1"/>
    </font>
    <font>
      <sz val="10"/>
      <color indexed="0"/>
      <name val="Arial"/>
      <family val="2"/>
    </font>
    <font>
      <b/>
      <sz val="9"/>
      <color indexed="42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MS Reference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i/>
      <sz val="12"/>
      <color indexed="0"/>
      <name val="Arial"/>
      <family val="2"/>
    </font>
    <font>
      <b/>
      <i/>
      <sz val="10"/>
      <color indexed="0"/>
      <name val="Arial"/>
      <family val="2"/>
    </font>
    <font>
      <sz val="12"/>
      <color indexed="0"/>
      <name val="Arial"/>
      <family val="2"/>
    </font>
    <font>
      <b/>
      <sz val="8"/>
      <color indexed="8"/>
      <name val="Helv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Arial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</font>
    <font>
      <b/>
      <sz val="11"/>
      <name val="Tahoma"/>
      <family val="2"/>
    </font>
    <font>
      <sz val="11"/>
      <color rgb="FFFF0000"/>
      <name val="Calibri"/>
      <family val="2"/>
    </font>
    <font>
      <b/>
      <i/>
      <u/>
      <sz val="10"/>
      <name val="Tahoma"/>
      <family val="2"/>
    </font>
    <font>
      <b/>
      <sz val="11"/>
      <name val="Calibri"/>
      <family val="2"/>
    </font>
    <font>
      <b/>
      <sz val="10"/>
      <color theme="1"/>
      <name val="Tahoma"/>
      <family val="2"/>
    </font>
    <font>
      <b/>
      <u/>
      <sz val="11"/>
      <name val="Tahoma"/>
      <family val="2"/>
    </font>
    <font>
      <b/>
      <i/>
      <u/>
      <sz val="10"/>
      <color theme="1"/>
      <name val="Tahoma"/>
      <family val="2"/>
    </font>
    <font>
      <sz val="11"/>
      <name val="Calibri"/>
      <family val="2"/>
    </font>
    <font>
      <b/>
      <sz val="10"/>
      <color rgb="FFFF0000"/>
      <name val="Tahoma"/>
      <family val="2"/>
    </font>
    <font>
      <sz val="10"/>
      <color theme="3" tint="0.39997558519241921"/>
      <name val="Tahoma"/>
      <family val="2"/>
    </font>
    <font>
      <b/>
      <sz val="10"/>
      <color rgb="FF0070C0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u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Tahoma"/>
      <family val="2"/>
    </font>
    <font>
      <sz val="11"/>
      <color theme="0"/>
      <name val="Calibri"/>
      <family val="2"/>
    </font>
    <font>
      <b/>
      <sz val="11"/>
      <color theme="2" tint="-9.9978637043366805E-2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9"/>
      </patternFill>
    </fill>
    <fill>
      <patternFill patternType="darkVertical"/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640">
    <xf numFmtId="0" fontId="0" fillId="0" borderId="0"/>
    <xf numFmtId="43" fontId="18" fillId="0" borderId="0" applyFont="0" applyFill="0" applyBorder="0" applyAlignment="0" applyProtection="0"/>
    <xf numFmtId="0" fontId="26" fillId="0" borderId="0">
      <alignment vertical="top"/>
    </xf>
    <xf numFmtId="0" fontId="31" fillId="0" borderId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7" fillId="0" borderId="0"/>
    <xf numFmtId="0" fontId="16" fillId="0" borderId="0"/>
    <xf numFmtId="0" fontId="53" fillId="0" borderId="0" applyNumberFormat="0" applyFill="0" applyBorder="0" applyAlignment="0" applyProtection="0"/>
    <xf numFmtId="0" fontId="54" fillId="0" borderId="32" applyNumberFormat="0" applyFill="0" applyAlignment="0" applyProtection="0"/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56" fillId="0" borderId="0" applyNumberFormat="0" applyFill="0" applyBorder="0" applyAlignment="0" applyProtection="0"/>
    <xf numFmtId="0" fontId="57" fillId="17" borderId="0" applyNumberFormat="0" applyBorder="0" applyAlignment="0" applyProtection="0"/>
    <xf numFmtId="0" fontId="58" fillId="18" borderId="0" applyNumberFormat="0" applyBorder="0" applyAlignment="0" applyProtection="0"/>
    <xf numFmtId="0" fontId="59" fillId="19" borderId="0" applyNumberFormat="0" applyBorder="0" applyAlignment="0" applyProtection="0"/>
    <xf numFmtId="0" fontId="60" fillId="20" borderId="35" applyNumberFormat="0" applyAlignment="0" applyProtection="0"/>
    <xf numFmtId="0" fontId="61" fillId="21" borderId="36" applyNumberFormat="0" applyAlignment="0" applyProtection="0"/>
    <xf numFmtId="0" fontId="62" fillId="21" borderId="35" applyNumberFormat="0" applyAlignment="0" applyProtection="0"/>
    <xf numFmtId="0" fontId="63" fillId="0" borderId="37" applyNumberFormat="0" applyFill="0" applyAlignment="0" applyProtection="0"/>
    <xf numFmtId="0" fontId="64" fillId="22" borderId="3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8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68" fillId="47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23" borderId="39" applyNumberFormat="0" applyFont="0" applyAlignment="0" applyProtection="0"/>
    <xf numFmtId="0" fontId="14" fillId="0" borderId="0"/>
    <xf numFmtId="0" fontId="14" fillId="23" borderId="39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3" fillId="0" borderId="0"/>
    <xf numFmtId="0" fontId="13" fillId="23" borderId="39" applyNumberFormat="0" applyFont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23" borderId="39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3" borderId="39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69" fillId="0" borderId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1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63" borderId="0" applyNumberFormat="0" applyBorder="0" applyAlignment="0" applyProtection="0"/>
    <xf numFmtId="0" fontId="72" fillId="64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5" borderId="0" applyNumberFormat="0" applyBorder="0" applyAlignment="0" applyProtection="0"/>
    <xf numFmtId="0" fontId="73" fillId="49" borderId="0" applyNumberFormat="0" applyBorder="0" applyAlignment="0" applyProtection="0"/>
    <xf numFmtId="0" fontId="74" fillId="66" borderId="41" applyNumberFormat="0" applyAlignment="0" applyProtection="0"/>
    <xf numFmtId="0" fontId="75" fillId="67" borderId="42" applyNumberFormat="0" applyAlignment="0" applyProtection="0"/>
    <xf numFmtId="0" fontId="76" fillId="0" borderId="0" applyNumberFormat="0" applyFill="0" applyBorder="0" applyAlignment="0" applyProtection="0"/>
    <xf numFmtId="0" fontId="77" fillId="50" borderId="0" applyNumberFormat="0" applyBorder="0" applyAlignment="0" applyProtection="0"/>
    <xf numFmtId="0" fontId="78" fillId="0" borderId="43" applyNumberFormat="0" applyFill="0" applyAlignment="0" applyProtection="0"/>
    <xf numFmtId="0" fontId="79" fillId="0" borderId="44" applyNumberFormat="0" applyFill="0" applyAlignment="0" applyProtection="0"/>
    <xf numFmtId="0" fontId="80" fillId="0" borderId="45" applyNumberFormat="0" applyFill="0" applyAlignment="0" applyProtection="0"/>
    <xf numFmtId="0" fontId="80" fillId="0" borderId="0" applyNumberFormat="0" applyFill="0" applyBorder="0" applyAlignment="0" applyProtection="0"/>
    <xf numFmtId="0" fontId="81" fillId="53" borderId="41" applyNumberFormat="0" applyAlignment="0" applyProtection="0"/>
    <xf numFmtId="0" fontId="82" fillId="0" borderId="46" applyNumberFormat="0" applyFill="0" applyAlignment="0" applyProtection="0"/>
    <xf numFmtId="0" fontId="83" fillId="68" borderId="0" applyNumberFormat="0" applyBorder="0" applyAlignment="0" applyProtection="0"/>
    <xf numFmtId="0" fontId="3" fillId="0" borderId="0"/>
    <xf numFmtId="0" fontId="18" fillId="69" borderId="1" applyNumberFormat="0" applyFont="0" applyAlignment="0" applyProtection="0"/>
    <xf numFmtId="0" fontId="84" fillId="66" borderId="47" applyNumberFormat="0" applyAlignment="0" applyProtection="0"/>
    <xf numFmtId="9" fontId="70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8" applyNumberFormat="0" applyFill="0" applyAlignment="0" applyProtection="0"/>
    <xf numFmtId="0" fontId="87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24" borderId="0" applyNumberFormat="0" applyBorder="0" applyAlignment="0" applyProtection="0"/>
    <xf numFmtId="0" fontId="88" fillId="0" borderId="0">
      <alignment horizontal="center" wrapText="1"/>
      <protection locked="0"/>
    </xf>
    <xf numFmtId="0" fontId="70" fillId="0" borderId="0"/>
    <xf numFmtId="0" fontId="89" fillId="13" borderId="0"/>
    <xf numFmtId="0" fontId="90" fillId="3" borderId="0">
      <alignment vertical="center"/>
    </xf>
    <xf numFmtId="0" fontId="91" fillId="8" borderId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0" fontId="91" fillId="8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0" applyNumberFormat="0" applyAlignment="0">
      <alignment horizontal="left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93" fillId="71" borderId="28" applyNumberFormat="0" applyFont="0" applyBorder="0" applyAlignment="0" applyProtection="0"/>
    <xf numFmtId="15" fontId="94" fillId="72" borderId="0">
      <alignment horizontal="centerContinuous"/>
    </xf>
    <xf numFmtId="0" fontId="95" fillId="73" borderId="0" applyNumberFormat="0" applyBorder="0" applyAlignment="0">
      <alignment horizontal="center"/>
    </xf>
    <xf numFmtId="0" fontId="22" fillId="74" borderId="0" applyNumberFormat="0" applyBorder="0" applyAlignment="0"/>
    <xf numFmtId="0" fontId="96" fillId="74" borderId="0">
      <alignment horizontal="centerContinuous"/>
    </xf>
    <xf numFmtId="0" fontId="28" fillId="75" borderId="49">
      <alignment horizontal="center"/>
      <protection locked="0"/>
    </xf>
    <xf numFmtId="174" fontId="89" fillId="0" borderId="0" applyFont="0" applyFill="0" applyBorder="0" applyAlignment="0" applyProtection="0"/>
    <xf numFmtId="175" fontId="97" fillId="8" borderId="0" applyFont="0" applyFill="0" applyBorder="0" applyAlignment="0" applyProtection="0">
      <alignment vertical="center"/>
    </xf>
    <xf numFmtId="0" fontId="98" fillId="0" borderId="0" applyNumberFormat="0" applyAlignment="0">
      <alignment horizontal="left"/>
    </xf>
    <xf numFmtId="176" fontId="99" fillId="0" borderId="0"/>
    <xf numFmtId="177" fontId="99" fillId="0" borderId="0"/>
    <xf numFmtId="178" fontId="99" fillId="0" borderId="0"/>
    <xf numFmtId="38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00" fillId="9" borderId="0"/>
    <xf numFmtId="0" fontId="34" fillId="0" borderId="31" applyNumberFormat="0" applyAlignment="0" applyProtection="0">
      <alignment horizontal="left" vertical="center"/>
    </xf>
    <xf numFmtId="0" fontId="34" fillId="0" borderId="20">
      <alignment horizontal="left" vertical="center"/>
    </xf>
    <xf numFmtId="0" fontId="101" fillId="0" borderId="2">
      <alignment horizontal="center"/>
    </xf>
    <xf numFmtId="0" fontId="101" fillId="0" borderId="0">
      <alignment horizont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10" fontId="19" fillId="76" borderId="50" applyNumberFormat="0" applyBorder="0" applyAlignment="0" applyProtection="0"/>
    <xf numFmtId="10" fontId="19" fillId="76" borderId="50" applyNumberFormat="0" applyBorder="0" applyAlignment="0" applyProtection="0"/>
    <xf numFmtId="10" fontId="19" fillId="76" borderId="50" applyNumberFormat="0" applyBorder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104" fillId="13" borderId="0"/>
    <xf numFmtId="0" fontId="105" fillId="7" borderId="51">
      <protection locked="0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0" fontId="93" fillId="77" borderId="28" applyBorder="0">
      <alignment horizontal="center"/>
      <protection locked="0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04" fillId="13" borderId="0"/>
    <xf numFmtId="183" fontId="18" fillId="0" borderId="0"/>
    <xf numFmtId="183" fontId="18" fillId="0" borderId="0"/>
    <xf numFmtId="183" fontId="18" fillId="0" borderId="0"/>
    <xf numFmtId="184" fontId="69" fillId="0" borderId="0"/>
    <xf numFmtId="183" fontId="18" fillId="0" borderId="0"/>
    <xf numFmtId="183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7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4" fontId="88" fillId="0" borderId="0">
      <alignment horizontal="center" wrapText="1"/>
      <protection locked="0"/>
    </xf>
    <xf numFmtId="16" fontId="88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8" fillId="0" borderId="0" applyFont="0" applyFill="0" applyProtection="0"/>
    <xf numFmtId="0" fontId="97" fillId="13" borderId="0"/>
    <xf numFmtId="0" fontId="97" fillId="8" borderId="0"/>
    <xf numFmtId="0" fontId="106" fillId="78" borderId="0" applyNumberFormat="0" applyFont="0" applyBorder="0" applyAlignment="0">
      <alignment horizontal="center"/>
    </xf>
    <xf numFmtId="0" fontId="91" fillId="6" borderId="0"/>
    <xf numFmtId="185" fontId="107" fillId="0" borderId="0" applyNumberFormat="0" applyFill="0" applyBorder="0" applyAlignment="0" applyProtection="0">
      <alignment horizontal="left"/>
    </xf>
    <xf numFmtId="14" fontId="107" fillId="0" borderId="0" applyNumberFormat="0" applyFill="0" applyBorder="0" applyAlignment="0" applyProtection="0">
      <alignment horizontal="left"/>
    </xf>
    <xf numFmtId="16" fontId="107" fillId="0" borderId="0" applyNumberFormat="0" applyFill="0" applyBorder="0" applyAlignment="0" applyProtection="0">
      <alignment horizontal="left"/>
    </xf>
    <xf numFmtId="0" fontId="97" fillId="8" borderId="0"/>
    <xf numFmtId="0" fontId="106" fillId="1" borderId="20" applyNumberFormat="0" applyFont="0" applyAlignment="0">
      <alignment horizontal="center"/>
    </xf>
    <xf numFmtId="0" fontId="108" fillId="0" borderId="0" applyNumberFormat="0" applyFill="0" applyBorder="0" applyAlignment="0">
      <alignment horizontal="center"/>
    </xf>
    <xf numFmtId="0" fontId="89" fillId="8" borderId="0"/>
    <xf numFmtId="0" fontId="99" fillId="0" borderId="0"/>
    <xf numFmtId="0" fontId="109" fillId="0" borderId="0"/>
    <xf numFmtId="0" fontId="99" fillId="0" borderId="0"/>
    <xf numFmtId="0" fontId="110" fillId="0" borderId="0"/>
    <xf numFmtId="0" fontId="111" fillId="0" borderId="0"/>
    <xf numFmtId="40" fontId="112" fillId="0" borderId="0" applyBorder="0">
      <alignment horizontal="right"/>
    </xf>
    <xf numFmtId="0" fontId="112" fillId="0" borderId="0" applyBorder="0">
      <alignment horizontal="right"/>
    </xf>
    <xf numFmtId="0" fontId="97" fillId="8" borderId="0"/>
    <xf numFmtId="0" fontId="113" fillId="79" borderId="0">
      <alignment horizontal="centerContinuous"/>
    </xf>
    <xf numFmtId="0" fontId="114" fillId="66" borderId="0" applyNumberFormat="0" applyBorder="0" applyAlignment="0">
      <alignment horizontal="center"/>
    </xf>
    <xf numFmtId="0" fontId="115" fillId="9" borderId="0" applyBorder="0"/>
    <xf numFmtId="0" fontId="1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2">
    <xf numFmtId="0" fontId="0" fillId="0" borderId="0" xfId="0"/>
    <xf numFmtId="0" fontId="21" fillId="0" borderId="0" xfId="0" applyFont="1"/>
    <xf numFmtId="166" fontId="21" fillId="0" borderId="0" xfId="1" applyNumberFormat="1" applyFont="1"/>
    <xf numFmtId="166" fontId="21" fillId="0" borderId="0" xfId="1" applyNumberFormat="1" applyFont="1" applyAlignment="1">
      <alignment horizontal="center"/>
    </xf>
    <xf numFmtId="0" fontId="0" fillId="0" borderId="0" xfId="0" applyBorder="1"/>
    <xf numFmtId="43" fontId="20" fillId="0" borderId="0" xfId="1" applyFont="1"/>
    <xf numFmtId="43" fontId="21" fillId="0" borderId="0" xfId="0" applyNumberFormat="1" applyFont="1"/>
    <xf numFmtId="43" fontId="0" fillId="0" borderId="0" xfId="0" applyNumberFormat="1"/>
    <xf numFmtId="43" fontId="20" fillId="0" borderId="0" xfId="1" applyNumberFormat="1" applyFont="1"/>
    <xf numFmtId="43" fontId="21" fillId="0" borderId="0" xfId="1" applyFont="1"/>
    <xf numFmtId="0" fontId="20" fillId="0" borderId="0" xfId="0" applyFont="1"/>
    <xf numFmtId="166" fontId="20" fillId="0" borderId="0" xfId="1" applyNumberFormat="1" applyFont="1"/>
    <xf numFmtId="43" fontId="21" fillId="0" borderId="0" xfId="1" applyFont="1" applyAlignment="1">
      <alignment horizontal="center"/>
    </xf>
    <xf numFmtId="0" fontId="21" fillId="4" borderId="0" xfId="0" applyFont="1" applyFill="1"/>
    <xf numFmtId="43" fontId="20" fillId="0" borderId="0" xfId="1" applyFont="1" applyFill="1"/>
    <xf numFmtId="43" fontId="21" fillId="0" borderId="0" xfId="0" applyNumberFormat="1" applyFont="1" applyFill="1"/>
    <xf numFmtId="0" fontId="0" fillId="0" borderId="0" xfId="0" applyFill="1"/>
    <xf numFmtId="43" fontId="20" fillId="0" borderId="0" xfId="0" applyNumberFormat="1" applyFont="1"/>
    <xf numFmtId="43" fontId="21" fillId="0" borderId="0" xfId="1" applyNumberFormat="1" applyFont="1"/>
    <xf numFmtId="0" fontId="21" fillId="5" borderId="0" xfId="0" applyFont="1" applyFill="1"/>
    <xf numFmtId="166" fontId="21" fillId="5" borderId="0" xfId="1" applyNumberFormat="1" applyFont="1" applyFill="1"/>
    <xf numFmtId="0" fontId="0" fillId="7" borderId="0" xfId="0" applyFill="1"/>
    <xf numFmtId="0" fontId="20" fillId="7" borderId="0" xfId="0" applyFont="1" applyFill="1"/>
    <xf numFmtId="0" fontId="21" fillId="2" borderId="0" xfId="0" applyFont="1" applyFill="1"/>
    <xf numFmtId="0" fontId="21" fillId="0" borderId="0" xfId="0" applyFont="1" applyFill="1"/>
    <xf numFmtId="0" fontId="20" fillId="0" borderId="0" xfId="0" applyFont="1" applyFill="1"/>
    <xf numFmtId="166" fontId="21" fillId="0" borderId="0" xfId="1" applyNumberFormat="1" applyFont="1" applyFill="1"/>
    <xf numFmtId="166" fontId="21" fillId="2" borderId="0" xfId="1" applyNumberFormat="1" applyFont="1" applyFill="1" applyAlignment="1">
      <alignment horizontal="center"/>
    </xf>
    <xf numFmtId="166" fontId="20" fillId="0" borderId="0" xfId="1" applyNumberFormat="1" applyFont="1" applyFill="1"/>
    <xf numFmtId="43" fontId="20" fillId="0" borderId="0" xfId="0" applyNumberFormat="1" applyFont="1" applyFill="1"/>
    <xf numFmtId="4" fontId="20" fillId="0" borderId="0" xfId="0" applyNumberFormat="1" applyFont="1"/>
    <xf numFmtId="0" fontId="20" fillId="2" borderId="0" xfId="0" applyFont="1" applyFill="1"/>
    <xf numFmtId="0" fontId="20" fillId="0" borderId="0" xfId="0" applyFont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166" fontId="21" fillId="4" borderId="0" xfId="1" applyNumberFormat="1" applyFont="1" applyFill="1"/>
    <xf numFmtId="166" fontId="21" fillId="4" borderId="0" xfId="1" applyNumberFormat="1" applyFont="1" applyFill="1" applyAlignment="1">
      <alignment horizontal="center"/>
    </xf>
    <xf numFmtId="166" fontId="20" fillId="4" borderId="0" xfId="1" applyNumberFormat="1" applyFont="1" applyFill="1"/>
    <xf numFmtId="166" fontId="20" fillId="9" borderId="0" xfId="1" applyNumberFormat="1" applyFont="1" applyFill="1"/>
    <xf numFmtId="166" fontId="20" fillId="0" borderId="0" xfId="0" applyNumberFormat="1" applyFont="1" applyFill="1"/>
    <xf numFmtId="0" fontId="25" fillId="11" borderId="3" xfId="2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5" fillId="12" borderId="3" xfId="2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18" fillId="0" borderId="0" xfId="1" applyNumberFormat="1"/>
    <xf numFmtId="166" fontId="0" fillId="0" borderId="0" xfId="0" applyNumberFormat="1"/>
    <xf numFmtId="0" fontId="0" fillId="13" borderId="0" xfId="0" applyFill="1"/>
    <xf numFmtId="166" fontId="0" fillId="0" borderId="0" xfId="0" applyNumberFormat="1" applyFill="1"/>
    <xf numFmtId="0" fontId="20" fillId="0" borderId="7" xfId="0" applyFont="1" applyBorder="1"/>
    <xf numFmtId="169" fontId="20" fillId="0" borderId="0" xfId="1" applyNumberFormat="1" applyFont="1" applyFill="1" applyBorder="1"/>
    <xf numFmtId="169" fontId="20" fillId="0" borderId="8" xfId="0" applyNumberFormat="1" applyFont="1" applyBorder="1"/>
    <xf numFmtId="169" fontId="0" fillId="0" borderId="0" xfId="0" applyNumberFormat="1"/>
    <xf numFmtId="169" fontId="0" fillId="0" borderId="8" xfId="0" applyNumberFormat="1" applyBorder="1"/>
    <xf numFmtId="166" fontId="18" fillId="13" borderId="0" xfId="1" applyNumberFormat="1" applyFill="1"/>
    <xf numFmtId="166" fontId="20" fillId="13" borderId="0" xfId="1" applyNumberFormat="1" applyFont="1" applyFill="1"/>
    <xf numFmtId="166" fontId="0" fillId="13" borderId="0" xfId="0" applyNumberFormat="1" applyFill="1"/>
    <xf numFmtId="0" fontId="20" fillId="0" borderId="9" xfId="0" applyFont="1" applyBorder="1"/>
    <xf numFmtId="169" fontId="20" fillId="0" borderId="10" xfId="1" applyNumberFormat="1" applyFont="1" applyFill="1" applyBorder="1"/>
    <xf numFmtId="169" fontId="0" fillId="0" borderId="11" xfId="0" applyNumberFormat="1" applyBorder="1"/>
    <xf numFmtId="0" fontId="0" fillId="0" borderId="7" xfId="0" applyBorder="1"/>
    <xf numFmtId="169" fontId="20" fillId="0" borderId="8" xfId="0" applyNumberFormat="1" applyFont="1" applyFill="1" applyBorder="1"/>
    <xf numFmtId="0" fontId="0" fillId="0" borderId="8" xfId="0" applyBorder="1"/>
    <xf numFmtId="170" fontId="0" fillId="0" borderId="0" xfId="0" applyNumberFormat="1"/>
    <xf numFmtId="166" fontId="18" fillId="0" borderId="0" xfId="1" applyNumberFormat="1" applyFill="1"/>
    <xf numFmtId="169" fontId="21" fillId="0" borderId="0" xfId="0" applyNumberFormat="1" applyFont="1"/>
    <xf numFmtId="0" fontId="0" fillId="13" borderId="0" xfId="0" applyFill="1" applyBorder="1"/>
    <xf numFmtId="0" fontId="0" fillId="0" borderId="9" xfId="0" applyBorder="1"/>
    <xf numFmtId="0" fontId="0" fillId="0" borderId="11" xfId="0" applyBorder="1"/>
    <xf numFmtId="0" fontId="0" fillId="14" borderId="12" xfId="0" applyFill="1" applyBorder="1" applyAlignment="1"/>
    <xf numFmtId="0" fontId="21" fillId="0" borderId="13" xfId="0" applyFont="1" applyBorder="1" applyAlignment="1">
      <alignment horizontal="center" vertical="center" wrapText="1"/>
    </xf>
    <xf numFmtId="169" fontId="21" fillId="0" borderId="0" xfId="1" applyNumberFormat="1" applyFont="1" applyFill="1" applyBorder="1"/>
    <xf numFmtId="170" fontId="0" fillId="0" borderId="8" xfId="0" applyNumberFormat="1" applyBorder="1"/>
    <xf numFmtId="169" fontId="20" fillId="0" borderId="0" xfId="0" applyNumberFormat="1" applyFont="1"/>
    <xf numFmtId="0" fontId="21" fillId="0" borderId="14" xfId="0" applyFont="1" applyBorder="1" applyAlignment="1">
      <alignment horizontal="center" vertical="center" wrapText="1"/>
    </xf>
    <xf numFmtId="167" fontId="0" fillId="0" borderId="0" xfId="0" applyNumberFormat="1"/>
    <xf numFmtId="167" fontId="18" fillId="0" borderId="8" xfId="1" applyNumberFormat="1" applyFill="1" applyBorder="1"/>
    <xf numFmtId="0" fontId="28" fillId="0" borderId="0" xfId="0" applyFont="1"/>
    <xf numFmtId="169" fontId="29" fillId="0" borderId="0" xfId="1" applyNumberFormat="1" applyFont="1" applyFill="1" applyBorder="1"/>
    <xf numFmtId="169" fontId="30" fillId="0" borderId="0" xfId="1" applyNumberFormat="1" applyFont="1" applyFill="1" applyBorder="1"/>
    <xf numFmtId="166" fontId="21" fillId="0" borderId="0" xfId="0" applyNumberFormat="1" applyFont="1"/>
    <xf numFmtId="0" fontId="0" fillId="0" borderId="10" xfId="0" applyBorder="1"/>
    <xf numFmtId="169" fontId="0" fillId="0" borderId="10" xfId="0" applyNumberFormat="1" applyBorder="1"/>
    <xf numFmtId="167" fontId="20" fillId="0" borderId="8" xfId="1" applyNumberFormat="1" applyFont="1" applyBorder="1"/>
    <xf numFmtId="166" fontId="20" fillId="0" borderId="0" xfId="0" applyNumberFormat="1" applyFont="1"/>
    <xf numFmtId="167" fontId="20" fillId="0" borderId="0" xfId="1" applyNumberFormat="1" applyFont="1" applyFill="1" applyBorder="1"/>
    <xf numFmtId="0" fontId="20" fillId="0" borderId="7" xfId="0" applyFont="1" applyBorder="1" applyAlignment="1">
      <alignment horizontal="right"/>
    </xf>
    <xf numFmtId="169" fontId="18" fillId="0" borderId="8" xfId="0" applyNumberFormat="1" applyFont="1" applyBorder="1"/>
    <xf numFmtId="0" fontId="31" fillId="0" borderId="1" xfId="3" applyFont="1" applyFill="1" applyBorder="1" applyAlignment="1">
      <alignment wrapText="1"/>
    </xf>
    <xf numFmtId="166" fontId="31" fillId="0" borderId="1" xfId="1" applyNumberFormat="1" applyFont="1" applyFill="1" applyBorder="1" applyAlignment="1">
      <alignment horizontal="right" wrapText="1"/>
    </xf>
    <xf numFmtId="0" fontId="32" fillId="0" borderId="0" xfId="0" applyFont="1"/>
    <xf numFmtId="166" fontId="33" fillId="0" borderId="1" xfId="1" applyNumberFormat="1" applyFont="1" applyFill="1" applyBorder="1" applyAlignment="1">
      <alignment horizontal="right" wrapText="1"/>
    </xf>
    <xf numFmtId="0" fontId="20" fillId="0" borderId="9" xfId="0" applyFont="1" applyBorder="1" applyAlignment="1">
      <alignment horizontal="right"/>
    </xf>
    <xf numFmtId="43" fontId="18" fillId="0" borderId="8" xfId="0" applyNumberFormat="1" applyFont="1" applyBorder="1"/>
    <xf numFmtId="0" fontId="21" fillId="0" borderId="3" xfId="0" applyFont="1" applyBorder="1" applyAlignment="1">
      <alignment horizontal="center" vertical="center" wrapText="1"/>
    </xf>
    <xf numFmtId="167" fontId="21" fillId="0" borderId="13" xfId="1" applyNumberFormat="1" applyFont="1" applyBorder="1" applyAlignment="1">
      <alignment horizontal="center" vertical="center" wrapText="1"/>
    </xf>
    <xf numFmtId="166" fontId="34" fillId="8" borderId="15" xfId="1" applyNumberFormat="1" applyFont="1" applyFill="1" applyBorder="1" applyAlignment="1">
      <alignment horizontal="center" vertical="center" wrapText="1"/>
    </xf>
    <xf numFmtId="167" fontId="34" fillId="8" borderId="16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168" fontId="34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/>
    <xf numFmtId="166" fontId="18" fillId="15" borderId="0" xfId="1" applyNumberFormat="1" applyFill="1"/>
    <xf numFmtId="166" fontId="21" fillId="15" borderId="0" xfId="1" applyNumberFormat="1" applyFont="1" applyFill="1"/>
    <xf numFmtId="166" fontId="20" fillId="15" borderId="0" xfId="1" applyNumberFormat="1" applyFont="1" applyFill="1"/>
    <xf numFmtId="169" fontId="32" fillId="0" borderId="0" xfId="0" applyNumberFormat="1" applyFont="1"/>
    <xf numFmtId="0" fontId="0" fillId="16" borderId="17" xfId="0" applyFill="1" applyBorder="1"/>
    <xf numFmtId="169" fontId="21" fillId="16" borderId="2" xfId="0" applyNumberFormat="1" applyFont="1" applyFill="1" applyBorder="1"/>
    <xf numFmtId="169" fontId="21" fillId="16" borderId="18" xfId="0" applyNumberFormat="1" applyFont="1" applyFill="1" applyBorder="1"/>
    <xf numFmtId="1" fontId="32" fillId="0" borderId="0" xfId="0" applyNumberFormat="1" applyFont="1"/>
    <xf numFmtId="167" fontId="0" fillId="0" borderId="8" xfId="0" applyNumberFormat="1" applyBorder="1"/>
    <xf numFmtId="166" fontId="20" fillId="16" borderId="0" xfId="0" applyNumberFormat="1" applyFont="1" applyFill="1"/>
    <xf numFmtId="166" fontId="35" fillId="0" borderId="0" xfId="0" applyNumberFormat="1" applyFont="1"/>
    <xf numFmtId="166" fontId="28" fillId="0" borderId="0" xfId="0" applyNumberFormat="1" applyFont="1"/>
    <xf numFmtId="0" fontId="0" fillId="0" borderId="7" xfId="0" applyBorder="1" applyAlignment="1">
      <alignment horizontal="right"/>
    </xf>
    <xf numFmtId="169" fontId="0" fillId="0" borderId="7" xfId="0" applyNumberFormat="1" applyBorder="1"/>
    <xf numFmtId="0" fontId="0" fillId="15" borderId="0" xfId="0" applyFill="1"/>
    <xf numFmtId="167" fontId="21" fillId="0" borderId="3" xfId="1" applyNumberFormat="1" applyFont="1" applyBorder="1" applyAlignment="1">
      <alignment horizontal="center" vertical="center" wrapText="1"/>
    </xf>
    <xf numFmtId="166" fontId="18" fillId="15" borderId="0" xfId="1" applyNumberFormat="1" applyFont="1" applyFill="1"/>
    <xf numFmtId="0" fontId="18" fillId="0" borderId="0" xfId="1" applyNumberFormat="1" applyFont="1"/>
    <xf numFmtId="166" fontId="20" fillId="10" borderId="0" xfId="0" applyNumberFormat="1" applyFont="1" applyFill="1"/>
    <xf numFmtId="166" fontId="0" fillId="0" borderId="8" xfId="0" applyNumberFormat="1" applyBorder="1"/>
    <xf numFmtId="43" fontId="18" fillId="15" borderId="0" xfId="1" applyNumberFormat="1" applyFill="1"/>
    <xf numFmtId="169" fontId="36" fillId="0" borderId="0" xfId="1" applyNumberFormat="1" applyFont="1" applyFill="1" applyBorder="1"/>
    <xf numFmtId="166" fontId="0" fillId="7" borderId="0" xfId="0" applyNumberFormat="1" applyFill="1"/>
    <xf numFmtId="169" fontId="37" fillId="0" borderId="0" xfId="1" applyNumberFormat="1" applyFont="1" applyFill="1" applyBorder="1"/>
    <xf numFmtId="166" fontId="0" fillId="10" borderId="0" xfId="0" applyNumberFormat="1" applyFill="1"/>
    <xf numFmtId="0" fontId="20" fillId="0" borderId="7" xfId="0" quotePrefix="1" applyFont="1" applyBorder="1" applyAlignment="1">
      <alignment horizontal="right"/>
    </xf>
    <xf numFmtId="166" fontId="18" fillId="0" borderId="8" xfId="1" applyNumberFormat="1" applyBorder="1"/>
    <xf numFmtId="166" fontId="0" fillId="6" borderId="0" xfId="0" applyNumberFormat="1" applyFill="1"/>
    <xf numFmtId="0" fontId="20" fillId="0" borderId="19" xfId="0" applyFont="1" applyBorder="1" applyAlignment="1">
      <alignment horizontal="right"/>
    </xf>
    <xf numFmtId="169" fontId="20" fillId="0" borderId="20" xfId="1" applyNumberFormat="1" applyFont="1" applyFill="1" applyBorder="1"/>
    <xf numFmtId="169" fontId="0" fillId="0" borderId="21" xfId="0" applyNumberFormat="1" applyBorder="1"/>
    <xf numFmtId="0" fontId="0" fillId="0" borderId="0" xfId="0" applyAlignment="1">
      <alignment horizontal="right"/>
    </xf>
    <xf numFmtId="1" fontId="20" fillId="0" borderId="0" xfId="0" applyNumberFormat="1" applyFont="1" applyAlignment="1">
      <alignment horizontal="right"/>
    </xf>
    <xf numFmtId="43" fontId="34" fillId="8" borderId="16" xfId="1" applyNumberFormat="1" applyFont="1" applyFill="1" applyBorder="1" applyAlignment="1">
      <alignment horizontal="center" vertical="center" wrapText="1"/>
    </xf>
    <xf numFmtId="170" fontId="20" fillId="0" borderId="0" xfId="1" applyNumberFormat="1" applyFont="1" applyFill="1" applyBorder="1"/>
    <xf numFmtId="0" fontId="21" fillId="0" borderId="0" xfId="0" applyFont="1" applyAlignment="1">
      <alignment horizontal="right"/>
    </xf>
    <xf numFmtId="0" fontId="38" fillId="0" borderId="0" xfId="0" applyFont="1"/>
    <xf numFmtId="0" fontId="20" fillId="0" borderId="19" xfId="0" applyFont="1" applyFill="1" applyBorder="1" applyAlignment="1">
      <alignment horizontal="right"/>
    </xf>
    <xf numFmtId="166" fontId="38" fillId="0" borderId="0" xfId="0" applyNumberFormat="1" applyFont="1"/>
    <xf numFmtId="0" fontId="20" fillId="0" borderId="7" xfId="0" applyFont="1" applyFill="1" applyBorder="1" applyAlignment="1">
      <alignment horizontal="right"/>
    </xf>
    <xf numFmtId="43" fontId="18" fillId="0" borderId="0" xfId="1"/>
    <xf numFmtId="0" fontId="20" fillId="16" borderId="17" xfId="0" quotePrefix="1" applyFont="1" applyFill="1" applyBorder="1" applyAlignment="1">
      <alignment horizontal="right"/>
    </xf>
    <xf numFmtId="170" fontId="21" fillId="0" borderId="0" xfId="1" applyNumberFormat="1" applyFont="1" applyFill="1" applyBorder="1"/>
    <xf numFmtId="0" fontId="20" fillId="0" borderId="0" xfId="0" quotePrefix="1" applyFont="1" applyBorder="1" applyAlignment="1">
      <alignment horizontal="right"/>
    </xf>
    <xf numFmtId="166" fontId="18" fillId="7" borderId="0" xfId="1" applyNumberFormat="1" applyFill="1"/>
    <xf numFmtId="166" fontId="20" fillId="7" borderId="0" xfId="1" applyNumberFormat="1" applyFont="1" applyFill="1"/>
    <xf numFmtId="0" fontId="21" fillId="7" borderId="12" xfId="0" applyFon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7" fontId="0" fillId="7" borderId="0" xfId="0" applyNumberFormat="1" applyFill="1"/>
    <xf numFmtId="0" fontId="21" fillId="7" borderId="12" xfId="0" applyFont="1" applyFill="1" applyBorder="1" applyAlignment="1"/>
    <xf numFmtId="167" fontId="21" fillId="7" borderId="12" xfId="0" applyNumberFormat="1" applyFont="1" applyFill="1" applyBorder="1" applyAlignment="1"/>
    <xf numFmtId="0" fontId="21" fillId="7" borderId="3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/>
    <xf numFmtId="0" fontId="0" fillId="7" borderId="0" xfId="0" applyFill="1" applyBorder="1" applyAlignment="1"/>
    <xf numFmtId="167" fontId="21" fillId="7" borderId="14" xfId="0" applyNumberFormat="1" applyFont="1" applyFill="1" applyBorder="1" applyAlignment="1"/>
    <xf numFmtId="0" fontId="0" fillId="7" borderId="0" xfId="0" applyFill="1" applyBorder="1"/>
    <xf numFmtId="167" fontId="21" fillId="7" borderId="12" xfId="1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166" fontId="29" fillId="7" borderId="0" xfId="1" applyNumberFormat="1" applyFont="1" applyFill="1"/>
    <xf numFmtId="166" fontId="37" fillId="7" borderId="0" xfId="1" applyNumberFormat="1" applyFont="1" applyFill="1"/>
    <xf numFmtId="0" fontId="21" fillId="7" borderId="4" xfId="0" applyFont="1" applyFill="1" applyBorder="1" applyAlignment="1">
      <alignment horizontal="center" vertical="center" wrapText="1"/>
    </xf>
    <xf numFmtId="166" fontId="18" fillId="7" borderId="0" xfId="1" applyNumberFormat="1" applyFill="1" applyBorder="1"/>
    <xf numFmtId="166" fontId="20" fillId="7" borderId="0" xfId="1" applyNumberFormat="1" applyFont="1" applyFill="1" applyBorder="1"/>
    <xf numFmtId="166" fontId="0" fillId="7" borderId="0" xfId="0" applyNumberFormat="1" applyFill="1" applyBorder="1"/>
    <xf numFmtId="0" fontId="21" fillId="7" borderId="7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vertical="center" wrapText="1"/>
    </xf>
    <xf numFmtId="167" fontId="21" fillId="7" borderId="3" xfId="1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40" fillId="0" borderId="0" xfId="0" applyFont="1"/>
    <xf numFmtId="15" fontId="39" fillId="0" borderId="0" xfId="0" applyNumberFormat="1" applyFont="1"/>
    <xf numFmtId="37" fontId="39" fillId="0" borderId="0" xfId="0" applyNumberFormat="1" applyFont="1" applyAlignment="1" applyProtection="1">
      <alignment horizontal="left"/>
    </xf>
    <xf numFmtId="37" fontId="40" fillId="0" borderId="0" xfId="0" applyNumberFormat="1" applyFont="1" applyAlignment="1" applyProtection="1">
      <alignment horizontal="left"/>
    </xf>
    <xf numFmtId="37" fontId="40" fillId="0" borderId="22" xfId="0" applyNumberFormat="1" applyFont="1" applyBorder="1" applyAlignment="1" applyProtection="1">
      <protection locked="0"/>
    </xf>
    <xf numFmtId="37" fontId="40" fillId="0" borderId="22" xfId="0" applyNumberFormat="1" applyFont="1" applyBorder="1" applyAlignment="1" applyProtection="1"/>
    <xf numFmtId="37" fontId="39" fillId="13" borderId="0" xfId="0" applyNumberFormat="1" applyFont="1" applyFill="1" applyAlignment="1" applyProtection="1">
      <alignment horizontal="left"/>
    </xf>
    <xf numFmtId="0" fontId="39" fillId="13" borderId="0" xfId="0" applyFont="1" applyFill="1"/>
    <xf numFmtId="37" fontId="40" fillId="0" borderId="22" xfId="0" applyNumberFormat="1" applyFont="1" applyFill="1" applyBorder="1" applyAlignment="1" applyProtection="1">
      <protection locked="0"/>
    </xf>
    <xf numFmtId="0" fontId="40" fillId="0" borderId="0" xfId="0" applyFont="1" applyFill="1"/>
    <xf numFmtId="37" fontId="40" fillId="0" borderId="0" xfId="0" applyNumberFormat="1" applyFont="1" applyFill="1" applyAlignment="1" applyProtection="1">
      <alignment horizontal="left"/>
    </xf>
    <xf numFmtId="0" fontId="39" fillId="0" borderId="0" xfId="0" applyFont="1"/>
    <xf numFmtId="0" fontId="40" fillId="0" borderId="22" xfId="0" applyFont="1" applyBorder="1" applyAlignment="1"/>
    <xf numFmtId="37" fontId="42" fillId="0" borderId="0" xfId="0" applyNumberFormat="1" applyFont="1" applyProtection="1">
      <protection locked="0"/>
    </xf>
    <xf numFmtId="37" fontId="43" fillId="0" borderId="22" xfId="0" applyNumberFormat="1" applyFont="1" applyBorder="1" applyAlignment="1" applyProtection="1">
      <protection locked="0"/>
    </xf>
    <xf numFmtId="37" fontId="40" fillId="0" borderId="0" xfId="0" applyNumberFormat="1" applyFont="1" applyProtection="1">
      <protection locked="0"/>
    </xf>
    <xf numFmtId="37" fontId="44" fillId="13" borderId="22" xfId="0" applyNumberFormat="1" applyFont="1" applyFill="1" applyBorder="1" applyAlignment="1" applyProtection="1"/>
    <xf numFmtId="0" fontId="39" fillId="0" borderId="0" xfId="0" applyFont="1" applyFill="1"/>
    <xf numFmtId="37" fontId="40" fillId="0" borderId="22" xfId="0" applyNumberFormat="1" applyFont="1" applyFill="1" applyBorder="1" applyAlignment="1" applyProtection="1"/>
    <xf numFmtId="172" fontId="46" fillId="0" borderId="0" xfId="0" applyNumberFormat="1" applyFont="1"/>
    <xf numFmtId="3" fontId="41" fillId="13" borderId="24" xfId="0" applyNumberFormat="1" applyFont="1" applyFill="1" applyBorder="1" applyAlignment="1" applyProtection="1"/>
    <xf numFmtId="37" fontId="39" fillId="13" borderId="24" xfId="0" applyNumberFormat="1" applyFont="1" applyFill="1" applyBorder="1" applyAlignment="1" applyProtection="1"/>
    <xf numFmtId="37" fontId="45" fillId="0" borderId="24" xfId="0" applyNumberFormat="1" applyFont="1" applyBorder="1" applyAlignment="1" applyProtection="1">
      <protection locked="0"/>
    </xf>
    <xf numFmtId="37" fontId="41" fillId="13" borderId="24" xfId="0" applyNumberFormat="1" applyFont="1" applyFill="1" applyBorder="1" applyAlignment="1" applyProtection="1"/>
    <xf numFmtId="0" fontId="40" fillId="13" borderId="0" xfId="0" applyFont="1" applyFill="1"/>
    <xf numFmtId="37" fontId="46" fillId="13" borderId="0" xfId="0" applyNumberFormat="1" applyFont="1" applyFill="1" applyBorder="1" applyAlignment="1" applyProtection="1"/>
    <xf numFmtId="37" fontId="39" fillId="13" borderId="0" xfId="0" applyNumberFormat="1" applyFont="1" applyFill="1" applyBorder="1" applyAlignment="1" applyProtection="1"/>
    <xf numFmtId="0" fontId="40" fillId="0" borderId="22" xfId="0" applyFont="1" applyBorder="1"/>
    <xf numFmtId="0" fontId="47" fillId="0" borderId="0" xfId="0" applyFont="1" applyFill="1"/>
    <xf numFmtId="172" fontId="46" fillId="6" borderId="25" xfId="0" applyNumberFormat="1" applyFont="1" applyFill="1" applyBorder="1"/>
    <xf numFmtId="172" fontId="46" fillId="5" borderId="25" xfId="0" applyNumberFormat="1" applyFont="1" applyFill="1" applyBorder="1"/>
    <xf numFmtId="172" fontId="46" fillId="0" borderId="25" xfId="0" applyNumberFormat="1" applyFont="1" applyBorder="1"/>
    <xf numFmtId="172" fontId="46" fillId="6" borderId="0" xfId="0" applyNumberFormat="1" applyFont="1" applyFill="1"/>
    <xf numFmtId="172" fontId="46" fillId="0" borderId="26" xfId="0" applyNumberFormat="1" applyFont="1" applyBorder="1"/>
    <xf numFmtId="172" fontId="46" fillId="5" borderId="26" xfId="0" applyNumberFormat="1" applyFont="1" applyFill="1" applyBorder="1"/>
    <xf numFmtId="172" fontId="46" fillId="5" borderId="0" xfId="0" applyNumberFormat="1" applyFont="1" applyFill="1"/>
    <xf numFmtId="172" fontId="46" fillId="16" borderId="0" xfId="0" applyNumberFormat="1" applyFont="1" applyFill="1"/>
    <xf numFmtId="0" fontId="40" fillId="6" borderId="22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0" fontId="40" fillId="0" borderId="26" xfId="0" applyFont="1" applyBorder="1"/>
    <xf numFmtId="0" fontId="39" fillId="5" borderId="26" xfId="0" applyFont="1" applyFill="1" applyBorder="1" applyAlignment="1">
      <alignment horizontal="center"/>
    </xf>
    <xf numFmtId="0" fontId="40" fillId="5" borderId="0" xfId="0" applyFont="1" applyFill="1"/>
    <xf numFmtId="0" fontId="40" fillId="6" borderId="0" xfId="0" applyFont="1" applyFill="1"/>
    <xf numFmtId="0" fontId="40" fillId="16" borderId="0" xfId="0" applyFont="1" applyFill="1"/>
    <xf numFmtId="0" fontId="40" fillId="5" borderId="26" xfId="0" applyFont="1" applyFill="1" applyBorder="1"/>
    <xf numFmtId="171" fontId="40" fillId="6" borderId="22" xfId="0" applyNumberFormat="1" applyFont="1" applyFill="1" applyBorder="1" applyAlignment="1" applyProtection="1"/>
    <xf numFmtId="171" fontId="40" fillId="5" borderId="22" xfId="0" applyNumberFormat="1" applyFont="1" applyFill="1" applyBorder="1" applyAlignment="1" applyProtection="1"/>
    <xf numFmtId="37" fontId="40" fillId="6" borderId="22" xfId="0" applyNumberFormat="1" applyFont="1" applyFill="1" applyBorder="1" applyAlignment="1" applyProtection="1">
      <protection locked="0"/>
    </xf>
    <xf numFmtId="37" fontId="40" fillId="5" borderId="22" xfId="0" applyNumberFormat="1" applyFont="1" applyFill="1" applyBorder="1" applyAlignment="1" applyProtection="1">
      <protection locked="0"/>
    </xf>
    <xf numFmtId="37" fontId="40" fillId="5" borderId="26" xfId="0" applyNumberFormat="1" applyFont="1" applyFill="1" applyBorder="1" applyAlignment="1" applyProtection="1">
      <protection locked="0"/>
    </xf>
    <xf numFmtId="37" fontId="40" fillId="0" borderId="26" xfId="0" applyNumberFormat="1" applyFont="1" applyBorder="1" applyAlignment="1" applyProtection="1">
      <protection locked="0"/>
    </xf>
    <xf numFmtId="37" fontId="40" fillId="16" borderId="22" xfId="0" applyNumberFormat="1" applyFont="1" applyFill="1" applyBorder="1" applyAlignment="1" applyProtection="1">
      <protection locked="0"/>
    </xf>
    <xf numFmtId="37" fontId="40" fillId="6" borderId="22" xfId="0" applyNumberFormat="1" applyFont="1" applyFill="1" applyBorder="1" applyAlignment="1" applyProtection="1"/>
    <xf numFmtId="37" fontId="40" fillId="5" borderId="22" xfId="0" applyNumberFormat="1" applyFont="1" applyFill="1" applyBorder="1" applyAlignment="1" applyProtection="1"/>
    <xf numFmtId="37" fontId="40" fillId="5" borderId="26" xfId="0" applyNumberFormat="1" applyFont="1" applyFill="1" applyBorder="1" applyAlignment="1" applyProtection="1"/>
    <xf numFmtId="37" fontId="40" fillId="0" borderId="26" xfId="0" applyNumberFormat="1" applyFont="1" applyBorder="1" applyAlignment="1" applyProtection="1"/>
    <xf numFmtId="37" fontId="40" fillId="16" borderId="22" xfId="0" applyNumberFormat="1" applyFont="1" applyFill="1" applyBorder="1" applyAlignment="1" applyProtection="1"/>
    <xf numFmtId="37" fontId="40" fillId="10" borderId="22" xfId="0" applyNumberFormat="1" applyFont="1" applyFill="1" applyBorder="1" applyAlignment="1" applyProtection="1">
      <protection locked="0"/>
    </xf>
    <xf numFmtId="37" fontId="40" fillId="0" borderId="26" xfId="0" applyNumberFormat="1" applyFont="1" applyFill="1" applyBorder="1" applyAlignment="1" applyProtection="1">
      <protection locked="0"/>
    </xf>
    <xf numFmtId="0" fontId="40" fillId="6" borderId="22" xfId="0" applyFont="1" applyFill="1" applyBorder="1"/>
    <xf numFmtId="0" fontId="40" fillId="5" borderId="22" xfId="0" applyFont="1" applyFill="1" applyBorder="1"/>
    <xf numFmtId="0" fontId="40" fillId="16" borderId="22" xfId="0" applyFont="1" applyFill="1" applyBorder="1"/>
    <xf numFmtId="37" fontId="40" fillId="0" borderId="26" xfId="0" applyNumberFormat="1" applyFont="1" applyFill="1" applyBorder="1" applyAlignment="1" applyProtection="1"/>
    <xf numFmtId="3" fontId="41" fillId="6" borderId="22" xfId="0" applyNumberFormat="1" applyFont="1" applyFill="1" applyBorder="1" applyAlignment="1" applyProtection="1"/>
    <xf numFmtId="3" fontId="41" fillId="5" borderId="22" xfId="0" applyNumberFormat="1" applyFont="1" applyFill="1" applyBorder="1" applyAlignment="1" applyProtection="1"/>
    <xf numFmtId="3" fontId="41" fillId="13" borderId="22" xfId="0" applyNumberFormat="1" applyFont="1" applyFill="1" applyBorder="1" applyAlignment="1" applyProtection="1"/>
    <xf numFmtId="3" fontId="41" fillId="13" borderId="0" xfId="0" applyNumberFormat="1" applyFont="1" applyFill="1" applyBorder="1" applyAlignment="1" applyProtection="1"/>
    <xf numFmtId="3" fontId="41" fillId="6" borderId="24" xfId="0" applyNumberFormat="1" applyFont="1" applyFill="1" applyBorder="1" applyAlignment="1" applyProtection="1"/>
    <xf numFmtId="3" fontId="41" fillId="5" borderId="26" xfId="0" applyNumberFormat="1" applyFont="1" applyFill="1" applyBorder="1" applyAlignment="1" applyProtection="1"/>
    <xf numFmtId="3" fontId="41" fillId="5" borderId="24" xfId="0" applyNumberFormat="1" applyFont="1" applyFill="1" applyBorder="1" applyAlignment="1" applyProtection="1"/>
    <xf numFmtId="3" fontId="41" fillId="16" borderId="24" xfId="0" applyNumberFormat="1" applyFont="1" applyFill="1" applyBorder="1" applyAlignment="1" applyProtection="1"/>
    <xf numFmtId="37" fontId="48" fillId="0" borderId="0" xfId="0" applyNumberFormat="1" applyFont="1" applyAlignment="1" applyProtection="1">
      <alignment horizontal="left"/>
    </xf>
    <xf numFmtId="37" fontId="39" fillId="6" borderId="22" xfId="0" applyNumberFormat="1" applyFont="1" applyFill="1" applyBorder="1" applyAlignment="1" applyProtection="1"/>
    <xf numFmtId="37" fontId="39" fillId="5" borderId="22" xfId="0" applyNumberFormat="1" applyFont="1" applyFill="1" applyBorder="1" applyAlignment="1" applyProtection="1"/>
    <xf numFmtId="37" fontId="46" fillId="13" borderId="22" xfId="0" applyNumberFormat="1" applyFont="1" applyFill="1" applyBorder="1" applyAlignment="1" applyProtection="1"/>
    <xf numFmtId="37" fontId="46" fillId="6" borderId="0" xfId="0" applyNumberFormat="1" applyFont="1" applyFill="1" applyBorder="1" applyAlignment="1" applyProtection="1"/>
    <xf numFmtId="37" fontId="46" fillId="13" borderId="26" xfId="0" applyNumberFormat="1" applyFont="1" applyFill="1" applyBorder="1" applyAlignment="1" applyProtection="1"/>
    <xf numFmtId="37" fontId="46" fillId="5" borderId="26" xfId="0" applyNumberFormat="1" applyFont="1" applyFill="1" applyBorder="1" applyAlignment="1" applyProtection="1"/>
    <xf numFmtId="37" fontId="46" fillId="5" borderId="0" xfId="0" applyNumberFormat="1" applyFont="1" applyFill="1" applyBorder="1" applyAlignment="1" applyProtection="1"/>
    <xf numFmtId="37" fontId="46" fillId="16" borderId="0" xfId="0" applyNumberFormat="1" applyFont="1" applyFill="1" applyBorder="1" applyAlignment="1" applyProtection="1"/>
    <xf numFmtId="0" fontId="40" fillId="6" borderId="22" xfId="0" applyFont="1" applyFill="1" applyBorder="1" applyAlignment="1"/>
    <xf numFmtId="0" fontId="40" fillId="5" borderId="22" xfId="0" applyFont="1" applyFill="1" applyBorder="1" applyAlignment="1"/>
    <xf numFmtId="37" fontId="43" fillId="6" borderId="22" xfId="0" applyNumberFormat="1" applyFont="1" applyFill="1" applyBorder="1" applyAlignment="1" applyProtection="1">
      <protection locked="0"/>
    </xf>
    <xf numFmtId="37" fontId="43" fillId="5" borderId="22" xfId="0" applyNumberFormat="1" applyFont="1" applyFill="1" applyBorder="1" applyAlignment="1" applyProtection="1">
      <protection locked="0"/>
    </xf>
    <xf numFmtId="37" fontId="43" fillId="5" borderId="26" xfId="0" applyNumberFormat="1" applyFont="1" applyFill="1" applyBorder="1" applyAlignment="1" applyProtection="1">
      <protection locked="0"/>
    </xf>
    <xf numFmtId="37" fontId="43" fillId="0" borderId="26" xfId="0" applyNumberFormat="1" applyFont="1" applyBorder="1" applyAlignment="1" applyProtection="1">
      <protection locked="0"/>
    </xf>
    <xf numFmtId="37" fontId="43" fillId="16" borderId="22" xfId="0" applyNumberFormat="1" applyFont="1" applyFill="1" applyBorder="1" applyAlignment="1" applyProtection="1">
      <protection locked="0"/>
    </xf>
    <xf numFmtId="37" fontId="39" fillId="13" borderId="22" xfId="0" applyNumberFormat="1" applyFont="1" applyFill="1" applyBorder="1" applyAlignment="1" applyProtection="1"/>
    <xf numFmtId="37" fontId="39" fillId="6" borderId="0" xfId="0" applyNumberFormat="1" applyFont="1" applyFill="1" applyBorder="1" applyAlignment="1" applyProtection="1"/>
    <xf numFmtId="37" fontId="39" fillId="13" borderId="26" xfId="0" applyNumberFormat="1" applyFont="1" applyFill="1" applyBorder="1" applyAlignment="1" applyProtection="1"/>
    <xf numFmtId="37" fontId="39" fillId="5" borderId="26" xfId="0" applyNumberFormat="1" applyFont="1" applyFill="1" applyBorder="1" applyAlignment="1" applyProtection="1"/>
    <xf numFmtId="37" fontId="39" fillId="5" borderId="0" xfId="0" applyNumberFormat="1" applyFont="1" applyFill="1" applyBorder="1" applyAlignment="1" applyProtection="1"/>
    <xf numFmtId="37" fontId="39" fillId="16" borderId="0" xfId="0" applyNumberFormat="1" applyFont="1" applyFill="1" applyBorder="1" applyAlignment="1" applyProtection="1"/>
    <xf numFmtId="0" fontId="40" fillId="5" borderId="26" xfId="0" applyFont="1" applyFill="1" applyBorder="1" applyAlignment="1"/>
    <xf numFmtId="0" fontId="40" fillId="0" borderId="26" xfId="0" applyFont="1" applyBorder="1" applyAlignment="1"/>
    <xf numFmtId="0" fontId="40" fillId="16" borderId="22" xfId="0" applyFont="1" applyFill="1" applyBorder="1" applyAlignment="1"/>
    <xf numFmtId="37" fontId="44" fillId="6" borderId="22" xfId="0" applyNumberFormat="1" applyFont="1" applyFill="1" applyBorder="1" applyAlignment="1" applyProtection="1"/>
    <xf numFmtId="37" fontId="44" fillId="5" borderId="22" xfId="0" applyNumberFormat="1" applyFont="1" applyFill="1" applyBorder="1" applyAlignment="1" applyProtection="1"/>
    <xf numFmtId="37" fontId="44" fillId="5" borderId="26" xfId="0" applyNumberFormat="1" applyFont="1" applyFill="1" applyBorder="1" applyAlignment="1" applyProtection="1"/>
    <xf numFmtId="37" fontId="44" fillId="13" borderId="26" xfId="0" applyNumberFormat="1" applyFont="1" applyFill="1" applyBorder="1" applyAlignment="1" applyProtection="1"/>
    <xf numFmtId="37" fontId="44" fillId="16" borderId="22" xfId="0" applyNumberFormat="1" applyFont="1" applyFill="1" applyBorder="1" applyAlignment="1" applyProtection="1"/>
    <xf numFmtId="37" fontId="39" fillId="6" borderId="24" xfId="0" applyNumberFormat="1" applyFont="1" applyFill="1" applyBorder="1" applyAlignment="1" applyProtection="1"/>
    <xf numFmtId="37" fontId="39" fillId="5" borderId="24" xfId="0" applyNumberFormat="1" applyFont="1" applyFill="1" applyBorder="1" applyAlignment="1" applyProtection="1"/>
    <xf numFmtId="37" fontId="39" fillId="16" borderId="24" xfId="0" applyNumberFormat="1" applyFont="1" applyFill="1" applyBorder="1" applyAlignment="1" applyProtection="1"/>
    <xf numFmtId="37" fontId="45" fillId="6" borderId="22" xfId="0" applyNumberFormat="1" applyFont="1" applyFill="1" applyBorder="1" applyAlignment="1" applyProtection="1">
      <protection locked="0"/>
    </xf>
    <xf numFmtId="37" fontId="45" fillId="5" borderId="22" xfId="0" applyNumberFormat="1" applyFont="1" applyFill="1" applyBorder="1" applyAlignment="1" applyProtection="1">
      <protection locked="0"/>
    </xf>
    <xf numFmtId="37" fontId="45" fillId="0" borderId="22" xfId="0" applyNumberFormat="1" applyFont="1" applyBorder="1" applyAlignment="1" applyProtection="1">
      <protection locked="0"/>
    </xf>
    <xf numFmtId="37" fontId="45" fillId="0" borderId="0" xfId="0" applyNumberFormat="1" applyFont="1" applyBorder="1" applyAlignment="1" applyProtection="1">
      <protection locked="0"/>
    </xf>
    <xf numFmtId="37" fontId="45" fillId="6" borderId="24" xfId="0" applyNumberFormat="1" applyFont="1" applyFill="1" applyBorder="1" applyAlignment="1" applyProtection="1">
      <protection locked="0"/>
    </xf>
    <xf numFmtId="37" fontId="45" fillId="5" borderId="24" xfId="0" applyNumberFormat="1" applyFont="1" applyFill="1" applyBorder="1" applyAlignment="1" applyProtection="1">
      <protection locked="0"/>
    </xf>
    <xf numFmtId="37" fontId="45" fillId="16" borderId="24" xfId="0" applyNumberFormat="1" applyFont="1" applyFill="1" applyBorder="1" applyAlignment="1" applyProtection="1">
      <protection locked="0"/>
    </xf>
    <xf numFmtId="37" fontId="41" fillId="6" borderId="22" xfId="0" applyNumberFormat="1" applyFont="1" applyFill="1" applyBorder="1" applyAlignment="1" applyProtection="1"/>
    <xf numFmtId="37" fontId="41" fillId="5" borderId="22" xfId="0" applyNumberFormat="1" applyFont="1" applyFill="1" applyBorder="1" applyAlignment="1" applyProtection="1"/>
    <xf numFmtId="37" fontId="41" fillId="13" borderId="22" xfId="0" applyNumberFormat="1" applyFont="1" applyFill="1" applyBorder="1" applyAlignment="1" applyProtection="1"/>
    <xf numFmtId="37" fontId="41" fillId="13" borderId="0" xfId="0" applyNumberFormat="1" applyFont="1" applyFill="1" applyBorder="1" applyAlignment="1" applyProtection="1"/>
    <xf numFmtId="37" fontId="41" fillId="6" borderId="24" xfId="0" applyNumberFormat="1" applyFont="1" applyFill="1" applyBorder="1" applyAlignment="1" applyProtection="1"/>
    <xf numFmtId="37" fontId="41" fillId="5" borderId="24" xfId="0" applyNumberFormat="1" applyFont="1" applyFill="1" applyBorder="1" applyAlignment="1" applyProtection="1"/>
    <xf numFmtId="37" fontId="41" fillId="16" borderId="24" xfId="0" applyNumberFormat="1" applyFont="1" applyFill="1" applyBorder="1" applyAlignment="1" applyProtection="1"/>
    <xf numFmtId="0" fontId="40" fillId="13" borderId="22" xfId="0" applyFont="1" applyFill="1" applyBorder="1"/>
    <xf numFmtId="0" fontId="40" fillId="13" borderId="26" xfId="0" applyFont="1" applyFill="1" applyBorder="1"/>
    <xf numFmtId="10" fontId="47" fillId="6" borderId="25" xfId="5" applyNumberFormat="1" applyFont="1" applyFill="1" applyBorder="1"/>
    <xf numFmtId="10" fontId="47" fillId="5" borderId="25" xfId="5" applyNumberFormat="1" applyFont="1" applyFill="1" applyBorder="1"/>
    <xf numFmtId="10" fontId="47" fillId="0" borderId="25" xfId="5" applyNumberFormat="1" applyFont="1" applyFill="1" applyBorder="1"/>
    <xf numFmtId="10" fontId="47" fillId="0" borderId="27" xfId="5" applyNumberFormat="1" applyFont="1" applyFill="1" applyBorder="1"/>
    <xf numFmtId="10" fontId="47" fillId="0" borderId="28" xfId="5" applyNumberFormat="1" applyFont="1" applyFill="1" applyBorder="1"/>
    <xf numFmtId="10" fontId="47" fillId="16" borderId="25" xfId="5" applyNumberFormat="1" applyFont="1" applyFill="1" applyBorder="1"/>
    <xf numFmtId="10" fontId="39" fillId="6" borderId="23" xfId="5" applyNumberFormat="1" applyFont="1" applyFill="1" applyBorder="1"/>
    <xf numFmtId="10" fontId="39" fillId="5" borderId="23" xfId="5" applyNumberFormat="1" applyFont="1" applyFill="1" applyBorder="1"/>
    <xf numFmtId="10" fontId="39" fillId="0" borderId="23" xfId="5" applyNumberFormat="1" applyFont="1" applyFill="1" applyBorder="1"/>
    <xf numFmtId="10" fontId="39" fillId="0" borderId="29" xfId="5" applyNumberFormat="1" applyFont="1" applyFill="1" applyBorder="1"/>
    <xf numFmtId="10" fontId="39" fillId="0" borderId="30" xfId="5" applyNumberFormat="1" applyFont="1" applyFill="1" applyBorder="1"/>
    <xf numFmtId="10" fontId="39" fillId="16" borderId="23" xfId="5" applyNumberFormat="1" applyFont="1" applyFill="1" applyBorder="1"/>
    <xf numFmtId="0" fontId="40" fillId="6" borderId="0" xfId="0" applyFont="1" applyFill="1" applyAlignment="1"/>
    <xf numFmtId="0" fontId="40" fillId="5" borderId="0" xfId="0" applyFont="1" applyFill="1" applyAlignment="1"/>
    <xf numFmtId="0" fontId="40" fillId="0" borderId="0" xfId="0" applyFont="1" applyFill="1" applyBorder="1"/>
    <xf numFmtId="10" fontId="47" fillId="0" borderId="0" xfId="5" applyNumberFormat="1" applyFont="1" applyFill="1" applyBorder="1"/>
    <xf numFmtId="37" fontId="40" fillId="6" borderId="0" xfId="0" applyNumberFormat="1" applyFont="1" applyFill="1" applyAlignment="1" applyProtection="1"/>
    <xf numFmtId="37" fontId="40" fillId="5" borderId="0" xfId="0" applyNumberFormat="1" applyFont="1" applyFill="1" applyAlignment="1" applyProtection="1"/>
    <xf numFmtId="10" fontId="39" fillId="0" borderId="0" xfId="5" applyNumberFormat="1" applyFont="1" applyFill="1" applyBorder="1"/>
    <xf numFmtId="0" fontId="1" fillId="0" borderId="0" xfId="637"/>
    <xf numFmtId="166" fontId="117" fillId="81" borderId="50" xfId="637" applyNumberFormat="1" applyFont="1" applyFill="1" applyBorder="1" applyAlignment="1">
      <alignment horizontal="center" vertical="center"/>
    </xf>
    <xf numFmtId="9" fontId="1" fillId="70" borderId="50" xfId="637" applyNumberFormat="1" applyFill="1" applyBorder="1" applyAlignment="1">
      <alignment horizontal="center"/>
    </xf>
    <xf numFmtId="166" fontId="117" fillId="14" borderId="0" xfId="637" quotePrefix="1" applyNumberFormat="1" applyFont="1" applyFill="1" applyBorder="1" applyAlignment="1">
      <alignment horizontal="center" vertical="center"/>
    </xf>
    <xf numFmtId="0" fontId="1" fillId="70" borderId="0" xfId="637" applyFill="1" applyBorder="1"/>
    <xf numFmtId="9" fontId="1" fillId="70" borderId="0" xfId="637" applyNumberFormat="1" applyFill="1" applyBorder="1" applyAlignment="1">
      <alignment horizontal="center"/>
    </xf>
    <xf numFmtId="0" fontId="1" fillId="0" borderId="0" xfId="637" applyBorder="1"/>
    <xf numFmtId="0" fontId="116" fillId="14" borderId="0" xfId="637" applyFont="1" applyFill="1" applyBorder="1" applyAlignment="1">
      <alignment horizontal="center" vertical="center"/>
    </xf>
    <xf numFmtId="166" fontId="117" fillId="14" borderId="0" xfId="637" applyNumberFormat="1" applyFont="1" applyFill="1" applyBorder="1" applyAlignment="1">
      <alignment horizontal="center" vertical="center"/>
    </xf>
    <xf numFmtId="166" fontId="120" fillId="0" borderId="0" xfId="638" applyNumberFormat="1" applyFont="1" applyFill="1" applyBorder="1" applyAlignment="1">
      <alignment horizontal="center" vertical="center"/>
    </xf>
    <xf numFmtId="166" fontId="125" fillId="14" borderId="0" xfId="637" quotePrefix="1" applyNumberFormat="1" applyFont="1" applyFill="1" applyBorder="1" applyAlignment="1">
      <alignment horizontal="center" vertical="center"/>
    </xf>
    <xf numFmtId="0" fontId="1" fillId="70" borderId="8" xfId="637" applyFill="1" applyBorder="1"/>
    <xf numFmtId="166" fontId="117" fillId="81" borderId="50" xfId="638" applyNumberFormat="1" applyFont="1" applyFill="1" applyBorder="1" applyAlignment="1" applyProtection="1">
      <alignment horizontal="center" vertical="center"/>
      <protection locked="0"/>
    </xf>
    <xf numFmtId="0" fontId="121" fillId="70" borderId="57" xfId="637" applyFont="1" applyFill="1" applyBorder="1" applyAlignment="1">
      <alignment horizontal="center"/>
    </xf>
    <xf numFmtId="0" fontId="121" fillId="70" borderId="52" xfId="637" applyFont="1" applyFill="1" applyBorder="1" applyAlignment="1">
      <alignment horizontal="center"/>
    </xf>
    <xf numFmtId="0" fontId="1" fillId="70" borderId="53" xfId="637" applyFill="1" applyBorder="1"/>
    <xf numFmtId="166" fontId="117" fillId="14" borderId="2" xfId="637" quotePrefix="1" applyNumberFormat="1" applyFont="1" applyFill="1" applyBorder="1" applyAlignment="1">
      <alignment horizontal="center" vertical="center"/>
    </xf>
    <xf numFmtId="0" fontId="116" fillId="14" borderId="5" xfId="637" applyFont="1" applyFill="1" applyBorder="1" applyAlignment="1">
      <alignment horizontal="center" vertical="center"/>
    </xf>
    <xf numFmtId="0" fontId="1" fillId="70" borderId="6" xfId="637" applyFill="1" applyBorder="1"/>
    <xf numFmtId="166" fontId="1" fillId="82" borderId="54" xfId="637" applyNumberFormat="1" applyFill="1" applyBorder="1"/>
    <xf numFmtId="166" fontId="125" fillId="82" borderId="3" xfId="637" quotePrefix="1" applyNumberFormat="1" applyFont="1" applyFill="1" applyBorder="1" applyAlignment="1">
      <alignment horizontal="center" vertical="center"/>
    </xf>
    <xf numFmtId="9" fontId="129" fillId="70" borderId="50" xfId="637" applyNumberFormat="1" applyFont="1" applyFill="1" applyBorder="1" applyAlignment="1">
      <alignment horizontal="center"/>
    </xf>
    <xf numFmtId="0" fontId="116" fillId="14" borderId="0" xfId="637" applyFont="1" applyFill="1" applyBorder="1"/>
    <xf numFmtId="0" fontId="122" fillId="14" borderId="2" xfId="637" applyFont="1" applyFill="1" applyBorder="1"/>
    <xf numFmtId="0" fontId="122" fillId="14" borderId="0" xfId="637" applyFont="1" applyFill="1" applyBorder="1"/>
    <xf numFmtId="0" fontId="122" fillId="14" borderId="5" xfId="637" applyFont="1" applyFill="1" applyBorder="1"/>
    <xf numFmtId="166" fontId="117" fillId="81" borderId="0" xfId="637" applyNumberFormat="1" applyFont="1" applyFill="1" applyBorder="1" applyAlignment="1">
      <alignment horizontal="center" vertical="center"/>
    </xf>
    <xf numFmtId="166" fontId="117" fillId="83" borderId="50" xfId="637" applyNumberFormat="1" applyFont="1" applyFill="1" applyBorder="1" applyAlignment="1">
      <alignment horizontal="center" vertical="center"/>
    </xf>
    <xf numFmtId="9" fontId="129" fillId="83" borderId="50" xfId="637" applyNumberFormat="1" applyFont="1" applyFill="1" applyBorder="1" applyAlignment="1">
      <alignment horizontal="center"/>
    </xf>
    <xf numFmtId="166" fontId="1" fillId="83" borderId="54" xfId="637" applyNumberFormat="1" applyFill="1" applyBorder="1"/>
    <xf numFmtId="0" fontId="1" fillId="83" borderId="0" xfId="637" applyFill="1"/>
    <xf numFmtId="0" fontId="1" fillId="0" borderId="0" xfId="637" applyFill="1"/>
    <xf numFmtId="0" fontId="1" fillId="70" borderId="22" xfId="637" applyFill="1" applyBorder="1" applyAlignment="1">
      <alignment horizontal="center"/>
    </xf>
    <xf numFmtId="0" fontId="1" fillId="70" borderId="2" xfId="637" applyFill="1" applyBorder="1" applyAlignment="1">
      <alignment horizontal="center"/>
    </xf>
    <xf numFmtId="0" fontId="1" fillId="70" borderId="0" xfId="637" applyFill="1" applyBorder="1" applyAlignment="1">
      <alignment horizontal="center"/>
    </xf>
    <xf numFmtId="0" fontId="1" fillId="70" borderId="5" xfId="637" applyFill="1" applyBorder="1" applyAlignment="1">
      <alignment horizontal="center"/>
    </xf>
    <xf numFmtId="0" fontId="1" fillId="0" borderId="8" xfId="637" applyFill="1" applyBorder="1" applyAlignment="1">
      <alignment horizontal="center"/>
    </xf>
    <xf numFmtId="9" fontId="1" fillId="70" borderId="23" xfId="637" applyNumberFormat="1" applyFill="1" applyBorder="1" applyAlignment="1">
      <alignment horizontal="center"/>
    </xf>
    <xf numFmtId="0" fontId="1" fillId="0" borderId="0" xfId="637" applyAlignment="1">
      <alignment horizontal="center"/>
    </xf>
    <xf numFmtId="0" fontId="1" fillId="0" borderId="0" xfId="637" applyBorder="1" applyAlignment="1">
      <alignment horizontal="center"/>
    </xf>
    <xf numFmtId="0" fontId="1" fillId="0" borderId="0" xfId="637" applyAlignment="1">
      <alignment vertical="top" wrapText="1"/>
    </xf>
    <xf numFmtId="0" fontId="1" fillId="83" borderId="50" xfId="637" applyFill="1" applyBorder="1" applyAlignment="1">
      <alignment horizontal="center" vertical="top" wrapText="1"/>
    </xf>
    <xf numFmtId="9" fontId="1" fillId="0" borderId="25" xfId="637" applyNumberFormat="1" applyFill="1" applyBorder="1" applyAlignment="1">
      <alignment horizontal="center"/>
    </xf>
    <xf numFmtId="0" fontId="1" fillId="83" borderId="55" xfId="637" applyFill="1" applyBorder="1" applyAlignment="1">
      <alignment horizontal="center" vertical="top" wrapText="1"/>
    </xf>
    <xf numFmtId="0" fontId="116" fillId="14" borderId="59" xfId="637" applyFont="1" applyFill="1" applyBorder="1" applyAlignment="1">
      <alignment horizontal="left" wrapText="1" indent="1"/>
    </xf>
    <xf numFmtId="0" fontId="116" fillId="0" borderId="59" xfId="637" applyFont="1" applyFill="1" applyBorder="1" applyAlignment="1">
      <alignment horizontal="left" wrapText="1" indent="1"/>
    </xf>
    <xf numFmtId="0" fontId="120" fillId="0" borderId="19" xfId="637" applyFont="1" applyFill="1" applyBorder="1" applyAlignment="1">
      <alignment horizontal="left" wrapText="1" indent="1"/>
    </xf>
    <xf numFmtId="166" fontId="1" fillId="82" borderId="8" xfId="637" applyNumberFormat="1" applyFill="1" applyBorder="1"/>
    <xf numFmtId="0" fontId="116" fillId="0" borderId="19" xfId="637" applyFont="1" applyFill="1" applyBorder="1" applyAlignment="1">
      <alignment horizontal="left" wrapText="1" indent="1"/>
    </xf>
    <xf numFmtId="0" fontId="120" fillId="83" borderId="59" xfId="637" applyFont="1" applyFill="1" applyBorder="1" applyAlignment="1">
      <alignment horizontal="left" wrapText="1" indent="1"/>
    </xf>
    <xf numFmtId="0" fontId="116" fillId="0" borderId="59" xfId="637" applyFont="1" applyFill="1" applyBorder="1" applyAlignment="1">
      <alignment horizontal="left" vertical="top" wrapText="1"/>
    </xf>
    <xf numFmtId="0" fontId="124" fillId="14" borderId="7" xfId="637" applyFont="1" applyFill="1" applyBorder="1" applyAlignment="1">
      <alignment wrapText="1"/>
    </xf>
    <xf numFmtId="0" fontId="116" fillId="14" borderId="59" xfId="637" applyFont="1" applyFill="1" applyBorder="1" applyAlignment="1">
      <alignment horizontal="left" indent="1"/>
    </xf>
    <xf numFmtId="0" fontId="119" fillId="70" borderId="4" xfId="637" applyFont="1" applyFill="1" applyBorder="1" applyAlignment="1">
      <alignment horizontal="left"/>
    </xf>
    <xf numFmtId="0" fontId="118" fillId="70" borderId="60" xfId="637" applyFont="1" applyFill="1" applyBorder="1" applyAlignment="1">
      <alignment horizontal="center" vertical="center"/>
    </xf>
    <xf numFmtId="0" fontId="118" fillId="70" borderId="52" xfId="637" applyFont="1" applyFill="1" applyBorder="1" applyAlignment="1">
      <alignment horizontal="center" vertical="center"/>
    </xf>
    <xf numFmtId="0" fontId="116" fillId="0" borderId="59" xfId="637" applyFont="1" applyFill="1" applyBorder="1" applyAlignment="1">
      <alignment horizontal="left"/>
    </xf>
    <xf numFmtId="0" fontId="116" fillId="70" borderId="59" xfId="637" applyFont="1" applyFill="1" applyBorder="1" applyAlignment="1">
      <alignment horizontal="left" wrapText="1"/>
    </xf>
    <xf numFmtId="0" fontId="135" fillId="0" borderId="7" xfId="637" applyFont="1" applyFill="1" applyBorder="1" applyAlignment="1">
      <alignment horizontal="left" wrapText="1"/>
    </xf>
    <xf numFmtId="0" fontId="119" fillId="70" borderId="7" xfId="637" applyFont="1" applyFill="1" applyBorder="1" applyAlignment="1">
      <alignment horizontal="left"/>
    </xf>
    <xf numFmtId="0" fontId="116" fillId="70" borderId="59" xfId="637" applyFont="1" applyFill="1" applyBorder="1" applyAlignment="1">
      <alignment horizontal="left"/>
    </xf>
    <xf numFmtId="0" fontId="134" fillId="0" borderId="59" xfId="637" applyFont="1" applyFill="1" applyBorder="1" applyAlignment="1">
      <alignment horizontal="left"/>
    </xf>
    <xf numFmtId="0" fontId="1" fillId="83" borderId="55" xfId="637" applyFont="1" applyFill="1" applyBorder="1" applyAlignment="1">
      <alignment horizontal="center" vertical="top" wrapText="1"/>
    </xf>
    <xf numFmtId="0" fontId="134" fillId="0" borderId="59" xfId="637" applyFont="1" applyFill="1" applyBorder="1" applyAlignment="1">
      <alignment horizontal="left" wrapText="1" indent="1"/>
    </xf>
    <xf numFmtId="0" fontId="116" fillId="14" borderId="7" xfId="637" applyFont="1" applyFill="1" applyBorder="1" applyAlignment="1">
      <alignment horizontal="left" indent="1"/>
    </xf>
    <xf numFmtId="0" fontId="1" fillId="0" borderId="0" xfId="637" applyFill="1" applyBorder="1" applyAlignment="1">
      <alignment horizontal="center" vertical="top" wrapText="1"/>
    </xf>
    <xf numFmtId="166" fontId="117" fillId="81" borderId="50" xfId="637" applyNumberFormat="1" applyFont="1" applyFill="1" applyBorder="1" applyAlignment="1" applyProtection="1">
      <alignment horizontal="center" vertical="center"/>
      <protection locked="0"/>
    </xf>
    <xf numFmtId="166" fontId="117" fillId="81" borderId="23" xfId="637" applyNumberFormat="1" applyFont="1" applyFill="1" applyBorder="1" applyAlignment="1" applyProtection="1">
      <alignment horizontal="center" vertical="center"/>
      <protection locked="0"/>
    </xf>
    <xf numFmtId="166" fontId="117" fillId="0" borderId="0" xfId="638" applyNumberFormat="1" applyFont="1" applyFill="1" applyBorder="1" applyAlignment="1" applyProtection="1">
      <alignment horizontal="center" vertical="center"/>
    </xf>
    <xf numFmtId="166" fontId="117" fillId="70" borderId="0" xfId="638" applyNumberFormat="1" applyFont="1" applyFill="1" applyBorder="1" applyAlignment="1" applyProtection="1">
      <alignment horizontal="center" vertical="center"/>
    </xf>
    <xf numFmtId="9" fontId="1" fillId="70" borderId="50" xfId="637" applyNumberFormat="1" applyFill="1" applyBorder="1" applyAlignment="1">
      <alignment horizontal="center" vertical="center"/>
    </xf>
    <xf numFmtId="9" fontId="129" fillId="70" borderId="50" xfId="4" applyFont="1" applyFill="1" applyBorder="1" applyAlignment="1">
      <alignment horizontal="center" vertical="center"/>
    </xf>
    <xf numFmtId="9" fontId="129" fillId="0" borderId="50" xfId="637" applyNumberFormat="1" applyFont="1" applyFill="1" applyBorder="1" applyAlignment="1">
      <alignment horizontal="center" vertical="center"/>
    </xf>
    <xf numFmtId="9" fontId="129" fillId="0" borderId="0" xfId="637" applyNumberFormat="1" applyFont="1" applyFill="1" applyBorder="1" applyAlignment="1">
      <alignment horizontal="center" vertical="center"/>
    </xf>
    <xf numFmtId="9" fontId="129" fillId="83" borderId="50" xfId="637" applyNumberFormat="1" applyFont="1" applyFill="1" applyBorder="1" applyAlignment="1">
      <alignment horizontal="center" vertical="center"/>
    </xf>
    <xf numFmtId="9" fontId="1" fillId="0" borderId="50" xfId="637" applyNumberFormat="1" applyFill="1" applyBorder="1" applyAlignment="1">
      <alignment horizontal="center" vertical="center"/>
    </xf>
    <xf numFmtId="9" fontId="1" fillId="0" borderId="50" xfId="637" applyNumberFormat="1" applyFont="1" applyFill="1" applyBorder="1" applyAlignment="1">
      <alignment horizontal="center" vertical="center"/>
    </xf>
    <xf numFmtId="166" fontId="1" fillId="82" borderId="54" xfId="637" applyNumberFormat="1" applyFill="1" applyBorder="1" applyAlignment="1">
      <alignment vertical="center"/>
    </xf>
    <xf numFmtId="9" fontId="129" fillId="70" borderId="50" xfId="637" applyNumberFormat="1" applyFont="1" applyFill="1" applyBorder="1" applyAlignment="1">
      <alignment horizontal="center" vertical="center"/>
    </xf>
    <xf numFmtId="166" fontId="1" fillId="82" borderId="54" xfId="637" applyNumberFormat="1" applyFont="1" applyFill="1" applyBorder="1" applyAlignment="1">
      <alignment vertical="center"/>
    </xf>
    <xf numFmtId="166" fontId="1" fillId="82" borderId="54" xfId="637" applyNumberFormat="1" applyFill="1" applyBorder="1" applyAlignment="1">
      <alignment horizontal="right" vertical="center"/>
    </xf>
    <xf numFmtId="166" fontId="125" fillId="82" borderId="3" xfId="637" quotePrefix="1" applyNumberFormat="1" applyFont="1" applyFill="1" applyBorder="1" applyAlignment="1">
      <alignment horizontal="right" vertical="center"/>
    </xf>
    <xf numFmtId="166" fontId="1" fillId="83" borderId="54" xfId="637" applyNumberFormat="1" applyFill="1" applyBorder="1" applyAlignment="1">
      <alignment vertical="center"/>
    </xf>
    <xf numFmtId="166" fontId="123" fillId="82" borderId="54" xfId="637" applyNumberFormat="1" applyFont="1" applyFill="1" applyBorder="1" applyAlignment="1">
      <alignment vertical="center"/>
    </xf>
    <xf numFmtId="166" fontId="130" fillId="81" borderId="23" xfId="637" applyNumberFormat="1" applyFont="1" applyFill="1" applyBorder="1" applyAlignment="1" applyProtection="1">
      <alignment horizontal="center" vertical="center"/>
      <protection locked="0"/>
    </xf>
    <xf numFmtId="166" fontId="117" fillId="83" borderId="50" xfId="637" applyNumberFormat="1" applyFont="1" applyFill="1" applyBorder="1" applyAlignment="1" applyProtection="1">
      <alignment horizontal="center" vertical="center"/>
      <protection locked="0"/>
    </xf>
    <xf numFmtId="0" fontId="122" fillId="0" borderId="0" xfId="637" applyFont="1" applyFill="1" applyBorder="1" applyAlignment="1">
      <alignment horizontal="center" vertical="top" wrapText="1"/>
    </xf>
    <xf numFmtId="0" fontId="125" fillId="80" borderId="14" xfId="637" applyFont="1" applyFill="1" applyBorder="1" applyAlignment="1">
      <alignment horizontal="center" vertical="top" wrapText="1"/>
    </xf>
    <xf numFmtId="0" fontId="1" fillId="0" borderId="22" xfId="637" applyFill="1" applyBorder="1" applyAlignment="1">
      <alignment horizontal="center" vertical="top" wrapText="1"/>
    </xf>
    <xf numFmtId="0" fontId="1" fillId="0" borderId="28" xfId="637" applyFill="1" applyBorder="1" applyAlignment="1">
      <alignment horizontal="center" vertical="top" wrapText="1"/>
    </xf>
    <xf numFmtId="0" fontId="1" fillId="0" borderId="61" xfId="637" applyBorder="1" applyAlignment="1">
      <alignment horizontal="center" vertical="top" wrapText="1"/>
    </xf>
    <xf numFmtId="0" fontId="1" fillId="83" borderId="62" xfId="637" applyFill="1" applyBorder="1" applyAlignment="1">
      <alignment horizontal="center" vertical="top" wrapText="1"/>
    </xf>
    <xf numFmtId="0" fontId="1" fillId="0" borderId="59" xfId="637" applyBorder="1" applyAlignment="1">
      <alignment horizontal="center" vertical="top" wrapText="1"/>
    </xf>
    <xf numFmtId="0" fontId="1" fillId="0" borderId="59" xfId="637" applyFill="1" applyBorder="1" applyAlignment="1">
      <alignment horizontal="center" vertical="top" wrapText="1"/>
    </xf>
    <xf numFmtId="0" fontId="1" fillId="0" borderId="63" xfId="637" applyBorder="1" applyAlignment="1">
      <alignment horizontal="center" vertical="top" wrapText="1"/>
    </xf>
    <xf numFmtId="0" fontId="1" fillId="83" borderId="64" xfId="637" applyFill="1" applyBorder="1" applyAlignment="1">
      <alignment horizontal="center" vertical="top" wrapText="1"/>
    </xf>
    <xf numFmtId="0" fontId="127" fillId="14" borderId="0" xfId="637" applyFont="1" applyFill="1" applyBorder="1"/>
    <xf numFmtId="0" fontId="1" fillId="0" borderId="65" xfId="637" applyBorder="1" applyAlignment="1">
      <alignment horizontal="center" vertical="top" wrapText="1"/>
    </xf>
    <xf numFmtId="0" fontId="1" fillId="83" borderId="28" xfId="637" applyFill="1" applyBorder="1" applyAlignment="1">
      <alignment horizontal="center" vertical="top" wrapText="1"/>
    </xf>
    <xf numFmtId="0" fontId="1" fillId="0" borderId="7" xfId="637" applyFill="1" applyBorder="1" applyAlignment="1">
      <alignment horizontal="center" vertical="top" wrapText="1"/>
    </xf>
    <xf numFmtId="0" fontId="1" fillId="0" borderId="7" xfId="637" applyBorder="1" applyAlignment="1">
      <alignment horizontal="center" vertical="top" wrapText="1"/>
    </xf>
    <xf numFmtId="0" fontId="1" fillId="0" borderId="2" xfId="637" applyFill="1" applyBorder="1" applyAlignment="1">
      <alignment horizontal="center" vertical="top" wrapText="1"/>
    </xf>
    <xf numFmtId="0" fontId="1" fillId="0" borderId="17" xfId="637" applyFill="1" applyBorder="1" applyAlignment="1">
      <alignment horizontal="center" vertical="top" wrapText="1"/>
    </xf>
    <xf numFmtId="0" fontId="1" fillId="0" borderId="5" xfId="637" applyFill="1" applyBorder="1" applyAlignment="1">
      <alignment horizontal="center" vertical="top" wrapText="1"/>
    </xf>
    <xf numFmtId="0" fontId="1" fillId="80" borderId="59" xfId="637" applyFill="1" applyBorder="1" applyAlignment="1">
      <alignment horizontal="center" vertical="top" wrapText="1"/>
    </xf>
    <xf numFmtId="0" fontId="1" fillId="83" borderId="59" xfId="637" applyFill="1" applyBorder="1" applyAlignment="1">
      <alignment horizontal="center" vertical="top" wrapText="1"/>
    </xf>
    <xf numFmtId="0" fontId="1" fillId="84" borderId="59" xfId="637" applyFill="1" applyBorder="1" applyAlignment="1">
      <alignment horizontal="center" vertical="top" wrapText="1"/>
    </xf>
    <xf numFmtId="0" fontId="1" fillId="0" borderId="24" xfId="637" applyFill="1" applyBorder="1" applyAlignment="1">
      <alignment horizontal="center" vertical="top" wrapText="1"/>
    </xf>
    <xf numFmtId="0" fontId="1" fillId="0" borderId="59" xfId="637" applyFont="1" applyFill="1" applyBorder="1" applyAlignment="1">
      <alignment horizontal="center" vertical="top" wrapText="1"/>
    </xf>
    <xf numFmtId="9" fontId="1" fillId="70" borderId="70" xfId="637" applyNumberFormat="1" applyFill="1" applyBorder="1" applyAlignment="1">
      <alignment horizontal="center" vertical="center"/>
    </xf>
    <xf numFmtId="166" fontId="1" fillId="82" borderId="66" xfId="637" applyNumberFormat="1" applyFill="1" applyBorder="1" applyAlignment="1">
      <alignment vertical="center"/>
    </xf>
    <xf numFmtId="0" fontId="1" fillId="0" borderId="0" xfId="637" applyFill="1" applyBorder="1"/>
    <xf numFmtId="9" fontId="0" fillId="0" borderId="0" xfId="639" applyFont="1" applyFill="1" applyBorder="1" applyAlignment="1">
      <alignment horizontal="center" vertical="center"/>
    </xf>
    <xf numFmtId="0" fontId="1" fillId="0" borderId="0" xfId="637" applyFill="1" applyBorder="1" applyAlignment="1">
      <alignment horizontal="center"/>
    </xf>
    <xf numFmtId="0" fontId="1" fillId="0" borderId="0" xfId="637" applyFill="1" applyAlignment="1">
      <alignment horizontal="center"/>
    </xf>
    <xf numFmtId="0" fontId="117" fillId="14" borderId="23" xfId="637" applyFont="1" applyFill="1" applyBorder="1" applyAlignment="1">
      <alignment vertical="center" wrapText="1"/>
    </xf>
    <xf numFmtId="9" fontId="1" fillId="70" borderId="25" xfId="637" applyNumberFormat="1" applyFill="1" applyBorder="1" applyAlignment="1">
      <alignment horizontal="center"/>
    </xf>
    <xf numFmtId="0" fontId="117" fillId="70" borderId="4" xfId="637" applyFont="1" applyFill="1" applyBorder="1" applyAlignment="1">
      <alignment horizontal="left"/>
    </xf>
    <xf numFmtId="166" fontId="117" fillId="70" borderId="5" xfId="638" applyNumberFormat="1" applyFont="1" applyFill="1" applyBorder="1" applyAlignment="1" applyProtection="1">
      <alignment horizontal="center" vertical="center"/>
      <protection locked="0"/>
    </xf>
    <xf numFmtId="9" fontId="1" fillId="70" borderId="5" xfId="637" applyNumberFormat="1" applyFill="1" applyBorder="1" applyAlignment="1">
      <alignment horizontal="center"/>
    </xf>
    <xf numFmtId="9" fontId="1" fillId="70" borderId="25" xfId="637" applyNumberFormat="1" applyFill="1" applyBorder="1" applyAlignment="1">
      <alignment horizontal="center" vertical="center"/>
    </xf>
    <xf numFmtId="166" fontId="1" fillId="82" borderId="71" xfId="637" applyNumberFormat="1" applyFill="1" applyBorder="1" applyAlignment="1">
      <alignment horizontal="right" vertical="center"/>
    </xf>
    <xf numFmtId="0" fontId="116" fillId="14" borderId="4" xfId="637" applyFont="1" applyFill="1" applyBorder="1"/>
    <xf numFmtId="166" fontId="116" fillId="0" borderId="5" xfId="637" applyNumberFormat="1" applyFont="1" applyFill="1" applyBorder="1" applyAlignment="1">
      <alignment horizontal="center" vertical="center"/>
    </xf>
    <xf numFmtId="0" fontId="1" fillId="70" borderId="6" xfId="637" applyFill="1" applyBorder="1" applyAlignment="1">
      <alignment horizontal="right" vertical="center"/>
    </xf>
    <xf numFmtId="0" fontId="1" fillId="0" borderId="18" xfId="637" applyFill="1" applyBorder="1" applyAlignment="1">
      <alignment horizontal="center" vertical="top" wrapText="1"/>
    </xf>
    <xf numFmtId="0" fontId="1" fillId="0" borderId="72" xfId="637" applyFill="1" applyBorder="1" applyAlignment="1">
      <alignment horizontal="center" vertical="top" wrapText="1"/>
    </xf>
    <xf numFmtId="0" fontId="1" fillId="0" borderId="58" xfId="637" applyFill="1" applyBorder="1" applyAlignment="1">
      <alignment horizontal="center" vertical="top" wrapText="1"/>
    </xf>
    <xf numFmtId="0" fontId="117" fillId="70" borderId="17" xfId="637" applyFont="1" applyFill="1" applyBorder="1" applyAlignment="1">
      <alignment horizontal="left"/>
    </xf>
    <xf numFmtId="0" fontId="117" fillId="70" borderId="2" xfId="637" applyFont="1" applyFill="1" applyBorder="1" applyAlignment="1">
      <alignment horizontal="center" vertical="center"/>
    </xf>
    <xf numFmtId="9" fontId="1" fillId="70" borderId="2" xfId="637" applyNumberFormat="1" applyFill="1" applyBorder="1" applyAlignment="1">
      <alignment horizontal="center"/>
    </xf>
    <xf numFmtId="0" fontId="125" fillId="83" borderId="5" xfId="637" applyFont="1" applyFill="1" applyBorder="1" applyAlignment="1">
      <alignment horizontal="center" vertical="top" wrapText="1"/>
    </xf>
    <xf numFmtId="0" fontId="127" fillId="70" borderId="7" xfId="637" applyFont="1" applyFill="1" applyBorder="1" applyAlignment="1">
      <alignment horizontal="left"/>
    </xf>
    <xf numFmtId="0" fontId="119" fillId="70" borderId="0" xfId="637" applyFont="1" applyFill="1" applyBorder="1" applyAlignment="1">
      <alignment horizontal="center"/>
    </xf>
    <xf numFmtId="0" fontId="136" fillId="0" borderId="7" xfId="637" applyFont="1" applyFill="1" applyBorder="1" applyAlignment="1">
      <alignment horizontal="left" wrapText="1"/>
    </xf>
    <xf numFmtId="0" fontId="117" fillId="14" borderId="57" xfId="637" applyFont="1" applyFill="1" applyBorder="1" applyAlignment="1">
      <alignment horizontal="center" wrapText="1"/>
    </xf>
    <xf numFmtId="0" fontId="128" fillId="0" borderId="7" xfId="637" applyFont="1" applyFill="1" applyBorder="1"/>
    <xf numFmtId="0" fontId="120" fillId="0" borderId="59" xfId="637" applyFont="1" applyFill="1" applyBorder="1" applyAlignment="1">
      <alignment horizontal="left" wrapText="1" indent="1"/>
    </xf>
    <xf numFmtId="0" fontId="140" fillId="14" borderId="59" xfId="637" applyFont="1" applyFill="1" applyBorder="1" applyAlignment="1">
      <alignment horizontal="left" wrapText="1" indent="1"/>
    </xf>
    <xf numFmtId="0" fontId="122" fillId="14" borderId="74" xfId="637" applyFont="1" applyFill="1" applyBorder="1"/>
    <xf numFmtId="9" fontId="121" fillId="80" borderId="3" xfId="4" applyFont="1" applyFill="1" applyBorder="1"/>
    <xf numFmtId="166" fontId="1" fillId="82" borderId="3" xfId="1" applyNumberFormat="1" applyFont="1" applyFill="1" applyBorder="1" applyAlignment="1">
      <alignment horizontal="center"/>
    </xf>
    <xf numFmtId="0" fontId="122" fillId="80" borderId="20" xfId="637" applyFont="1" applyFill="1" applyBorder="1" applyAlignment="1">
      <alignment vertical="top" wrapText="1"/>
    </xf>
    <xf numFmtId="14" fontId="122" fillId="80" borderId="20" xfId="637" applyNumberFormat="1" applyFont="1" applyFill="1" applyBorder="1" applyAlignment="1">
      <alignment horizontal="right" vertical="top" wrapText="1"/>
    </xf>
    <xf numFmtId="14" fontId="122" fillId="80" borderId="20" xfId="637" applyNumberFormat="1" applyFont="1" applyFill="1" applyBorder="1" applyAlignment="1">
      <alignment horizontal="left" vertical="top" wrapText="1"/>
    </xf>
    <xf numFmtId="14" fontId="141" fillId="70" borderId="0" xfId="637" applyNumberFormat="1" applyFont="1" applyFill="1"/>
    <xf numFmtId="14" fontId="142" fillId="80" borderId="56" xfId="637" applyNumberFormat="1" applyFont="1" applyFill="1" applyBorder="1" applyAlignment="1">
      <alignment vertical="top" wrapText="1"/>
    </xf>
    <xf numFmtId="0" fontId="132" fillId="84" borderId="19" xfId="637" applyFont="1" applyFill="1" applyBorder="1" applyAlignment="1">
      <alignment horizontal="left" wrapText="1" indent="1"/>
    </xf>
    <xf numFmtId="0" fontId="132" fillId="84" borderId="20" xfId="637" applyFont="1" applyFill="1" applyBorder="1" applyAlignment="1">
      <alignment horizontal="left" wrapText="1" indent="1"/>
    </xf>
    <xf numFmtId="0" fontId="132" fillId="84" borderId="21" xfId="637" applyFont="1" applyFill="1" applyBorder="1" applyAlignment="1">
      <alignment horizontal="left" wrapText="1" indent="1"/>
    </xf>
    <xf numFmtId="3" fontId="138" fillId="81" borderId="55" xfId="0" applyNumberFormat="1" applyFont="1" applyFill="1" applyBorder="1" applyAlignment="1" applyProtection="1">
      <protection locked="0"/>
    </xf>
    <xf numFmtId="3" fontId="138" fillId="81" borderId="56" xfId="0" applyNumberFormat="1" applyFont="1" applyFill="1" applyBorder="1" applyAlignment="1" applyProtection="1">
      <protection locked="0"/>
    </xf>
    <xf numFmtId="0" fontId="126" fillId="0" borderId="15" xfId="637" applyFont="1" applyFill="1" applyBorder="1" applyAlignment="1">
      <alignment horizontal="center" wrapText="1"/>
    </xf>
    <xf numFmtId="0" fontId="126" fillId="0" borderId="31" xfId="637" applyFont="1" applyFill="1" applyBorder="1" applyAlignment="1">
      <alignment horizontal="center" wrapText="1"/>
    </xf>
    <xf numFmtId="0" fontId="133" fillId="0" borderId="31" xfId="0" applyFont="1" applyFill="1" applyBorder="1" applyAlignment="1"/>
    <xf numFmtId="0" fontId="133" fillId="0" borderId="16" xfId="0" applyFont="1" applyFill="1" applyBorder="1" applyAlignment="1"/>
    <xf numFmtId="0" fontId="125" fillId="70" borderId="73" xfId="637" applyFont="1" applyFill="1" applyBorder="1" applyAlignment="1">
      <alignment horizontal="center"/>
    </xf>
    <xf numFmtId="0" fontId="125" fillId="70" borderId="2" xfId="637" applyFont="1" applyFill="1" applyBorder="1" applyAlignment="1">
      <alignment horizontal="center"/>
    </xf>
    <xf numFmtId="0" fontId="122" fillId="80" borderId="55" xfId="637" applyFont="1" applyFill="1" applyBorder="1" applyAlignment="1">
      <alignment horizontal="center" vertical="top" wrapText="1"/>
    </xf>
    <xf numFmtId="0" fontId="122" fillId="80" borderId="20" xfId="637" applyFont="1" applyFill="1" applyBorder="1" applyAlignment="1">
      <alignment horizontal="center" vertical="top" wrapText="1"/>
    </xf>
    <xf numFmtId="0" fontId="122" fillId="14" borderId="15" xfId="637" applyFont="1" applyFill="1" applyBorder="1"/>
    <xf numFmtId="0" fontId="122" fillId="14" borderId="31" xfId="637" applyFont="1" applyFill="1" applyBorder="1"/>
    <xf numFmtId="0" fontId="122" fillId="14" borderId="16" xfId="637" applyFont="1" applyFill="1" applyBorder="1"/>
    <xf numFmtId="0" fontId="127" fillId="14" borderId="67" xfId="637" applyFont="1" applyFill="1" applyBorder="1"/>
    <xf numFmtId="0" fontId="127" fillId="14" borderId="68" xfId="637" applyFont="1" applyFill="1" applyBorder="1"/>
    <xf numFmtId="0" fontId="127" fillId="14" borderId="69" xfId="637" applyFont="1" applyFill="1" applyBorder="1"/>
    <xf numFmtId="0" fontId="122" fillId="14" borderId="17" xfId="637" applyFont="1" applyFill="1" applyBorder="1"/>
    <xf numFmtId="0" fontId="122" fillId="14" borderId="2" xfId="637" applyFont="1" applyFill="1" applyBorder="1"/>
    <xf numFmtId="0" fontId="122" fillId="14" borderId="18" xfId="637" applyFont="1" applyFill="1" applyBorder="1"/>
    <xf numFmtId="0" fontId="137" fillId="0" borderId="15" xfId="637" applyFont="1" applyFill="1" applyBorder="1"/>
    <xf numFmtId="0" fontId="137" fillId="0" borderId="31" xfId="637" applyFont="1" applyFill="1" applyBorder="1"/>
    <xf numFmtId="0" fontId="137" fillId="0" borderId="16" xfId="637" applyFont="1" applyFill="1" applyBorder="1"/>
    <xf numFmtId="0" fontId="124" fillId="14" borderId="19" xfId="637" applyFont="1" applyFill="1" applyBorder="1" applyAlignment="1"/>
    <xf numFmtId="0" fontId="0" fillId="0" borderId="20" xfId="0" applyBorder="1" applyAlignment="1"/>
    <xf numFmtId="0" fontId="0" fillId="0" borderId="21" xfId="0" applyBorder="1" applyAlignment="1"/>
    <xf numFmtId="0" fontId="132" fillId="80" borderId="19" xfId="637" applyFont="1" applyFill="1" applyBorder="1" applyAlignment="1" applyProtection="1">
      <alignment horizontal="left" wrapText="1"/>
    </xf>
    <xf numFmtId="0" fontId="0" fillId="0" borderId="20" xfId="0" applyBorder="1" applyAlignment="1" applyProtection="1"/>
    <xf numFmtId="0" fontId="0" fillId="0" borderId="21" xfId="0" applyBorder="1" applyAlignment="1" applyProtection="1"/>
    <xf numFmtId="0" fontId="117" fillId="80" borderId="17" xfId="637" applyFont="1" applyFill="1" applyBorder="1" applyAlignment="1">
      <alignment horizontal="center" wrapText="1"/>
    </xf>
    <xf numFmtId="0" fontId="117" fillId="80" borderId="2" xfId="637" applyFont="1" applyFill="1" applyBorder="1" applyAlignment="1">
      <alignment horizontal="center" wrapText="1"/>
    </xf>
    <xf numFmtId="0" fontId="126" fillId="0" borderId="19" xfId="637" applyFont="1" applyFill="1" applyBorder="1"/>
    <xf numFmtId="0" fontId="126" fillId="0" borderId="20" xfId="637" applyFont="1" applyFill="1" applyBorder="1"/>
    <xf numFmtId="0" fontId="126" fillId="0" borderId="21" xfId="637" applyFont="1" applyFill="1" applyBorder="1"/>
    <xf numFmtId="0" fontId="117" fillId="0" borderId="9" xfId="637" applyFont="1" applyFill="1" applyBorder="1" applyAlignment="1">
      <alignment horizontal="left" wrapText="1" indent="1"/>
    </xf>
    <xf numFmtId="0" fontId="117" fillId="0" borderId="10" xfId="637" applyFont="1" applyFill="1" applyBorder="1" applyAlignment="1">
      <alignment horizontal="left" wrapText="1" indent="1"/>
    </xf>
    <xf numFmtId="0" fontId="117" fillId="0" borderId="11" xfId="637" applyFont="1" applyFill="1" applyBorder="1" applyAlignment="1">
      <alignment horizontal="left" wrapText="1" indent="1"/>
    </xf>
    <xf numFmtId="0" fontId="124" fillId="14" borderId="19" xfId="637" applyFont="1" applyFill="1" applyBorder="1"/>
    <xf numFmtId="0" fontId="124" fillId="14" borderId="20" xfId="637" applyFont="1" applyFill="1" applyBorder="1"/>
    <xf numFmtId="0" fontId="124" fillId="14" borderId="21" xfId="637" applyFont="1" applyFill="1" applyBorder="1"/>
    <xf numFmtId="167" fontId="21" fillId="7" borderId="13" xfId="0" applyNumberFormat="1" applyFont="1" applyFill="1" applyBorder="1" applyAlignment="1">
      <alignment horizontal="center" vertical="center" wrapText="1"/>
    </xf>
    <xf numFmtId="167" fontId="21" fillId="7" borderId="12" xfId="0" applyNumberFormat="1" applyFont="1" applyFill="1" applyBorder="1" applyAlignment="1">
      <alignment horizontal="center" vertical="center" wrapText="1"/>
    </xf>
    <xf numFmtId="167" fontId="21" fillId="7" borderId="14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0" fillId="0" borderId="31" xfId="0" applyBorder="1" applyAlignment="1"/>
    <xf numFmtId="167" fontId="21" fillId="7" borderId="13" xfId="1" applyNumberFormat="1" applyFont="1" applyFill="1" applyBorder="1" applyAlignment="1">
      <alignment horizontal="center" vertical="center" wrapText="1"/>
    </xf>
    <xf numFmtId="167" fontId="21" fillId="7" borderId="12" xfId="1" applyNumberFormat="1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167" fontId="21" fillId="13" borderId="12" xfId="1" applyNumberFormat="1" applyFont="1" applyFill="1" applyBorder="1" applyAlignment="1">
      <alignment horizontal="center" vertical="center"/>
    </xf>
    <xf numFmtId="167" fontId="18" fillId="13" borderId="14" xfId="1" applyNumberFormat="1" applyFill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center" vertical="center" wrapText="1"/>
    </xf>
    <xf numFmtId="167" fontId="21" fillId="0" borderId="14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0" fillId="0" borderId="16" xfId="0" applyBorder="1" applyAlignment="1"/>
    <xf numFmtId="167" fontId="21" fillId="7" borderId="13" xfId="0" applyNumberFormat="1" applyFont="1" applyFill="1" applyBorder="1" applyAlignment="1">
      <alignment horizontal="center" vertical="center"/>
    </xf>
    <xf numFmtId="167" fontId="21" fillId="7" borderId="12" xfId="0" applyNumberFormat="1" applyFont="1" applyFill="1" applyBorder="1" applyAlignment="1">
      <alignment horizontal="center" vertical="center"/>
    </xf>
    <xf numFmtId="167" fontId="21" fillId="7" borderId="14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 wrapText="1"/>
    </xf>
    <xf numFmtId="166" fontId="21" fillId="7" borderId="13" xfId="0" applyNumberFormat="1" applyFont="1" applyFill="1" applyBorder="1" applyAlignment="1">
      <alignment horizontal="center" vertical="center" wrapText="1"/>
    </xf>
    <xf numFmtId="166" fontId="21" fillId="7" borderId="12" xfId="0" applyNumberFormat="1" applyFont="1" applyFill="1" applyBorder="1" applyAlignment="1">
      <alignment horizontal="center" vertical="center" wrapText="1"/>
    </xf>
    <xf numFmtId="166" fontId="21" fillId="7" borderId="14" xfId="0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167" fontId="0" fillId="7" borderId="14" xfId="0" applyNumberFormat="1" applyFill="1" applyBorder="1" applyAlignment="1">
      <alignment wrapText="1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167" fontId="0" fillId="7" borderId="12" xfId="0" applyNumberFormat="1" applyFill="1" applyBorder="1" applyAlignment="1">
      <alignment horizontal="center" vertical="center" wrapText="1"/>
    </xf>
    <xf numFmtId="167" fontId="0" fillId="7" borderId="14" xfId="0" applyNumberFormat="1" applyFill="1" applyBorder="1" applyAlignment="1">
      <alignment horizontal="center" vertical="center" wrapText="1"/>
    </xf>
    <xf numFmtId="0" fontId="0" fillId="7" borderId="12" xfId="0" applyFill="1" applyBorder="1" applyAlignment="1"/>
    <xf numFmtId="0" fontId="0" fillId="7" borderId="14" xfId="0" applyFill="1" applyBorder="1" applyAlignment="1"/>
    <xf numFmtId="167" fontId="0" fillId="7" borderId="12" xfId="0" applyNumberFormat="1" applyFill="1" applyBorder="1" applyAlignment="1"/>
    <xf numFmtId="167" fontId="0" fillId="7" borderId="14" xfId="0" applyNumberFormat="1" applyFill="1" applyBorder="1" applyAlignment="1"/>
    <xf numFmtId="0" fontId="21" fillId="7" borderId="13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left"/>
    </xf>
    <xf numFmtId="0" fontId="21" fillId="7" borderId="14" xfId="0" applyFont="1" applyFill="1" applyBorder="1" applyAlignment="1">
      <alignment horizontal="left"/>
    </xf>
    <xf numFmtId="167" fontId="21" fillId="7" borderId="13" xfId="0" applyNumberFormat="1" applyFont="1" applyFill="1" applyBorder="1" applyAlignment="1">
      <alignment horizontal="center"/>
    </xf>
    <xf numFmtId="167" fontId="21" fillId="7" borderId="14" xfId="0" applyNumberFormat="1" applyFont="1" applyFill="1" applyBorder="1" applyAlignment="1">
      <alignment horizontal="center"/>
    </xf>
    <xf numFmtId="0" fontId="27" fillId="8" borderId="3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167" fontId="21" fillId="7" borderId="13" xfId="1" applyNumberFormat="1" applyFont="1" applyFill="1" applyBorder="1" applyAlignment="1">
      <alignment horizontal="center" vertical="center"/>
    </xf>
    <xf numFmtId="167" fontId="18" fillId="7" borderId="14" xfId="1" applyNumberForma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167" fontId="21" fillId="7" borderId="14" xfId="1" applyNumberFormat="1" applyFont="1" applyFill="1" applyBorder="1" applyAlignment="1">
      <alignment horizontal="center" vertical="center"/>
    </xf>
    <xf numFmtId="0" fontId="1" fillId="83" borderId="55" xfId="637" applyFill="1" applyBorder="1" applyAlignment="1">
      <alignment vertical="top" wrapText="1"/>
    </xf>
    <xf numFmtId="0" fontId="0" fillId="0" borderId="20" xfId="0" applyBorder="1" applyAlignment="1">
      <alignment vertical="top"/>
    </xf>
    <xf numFmtId="0" fontId="0" fillId="0" borderId="56" xfId="0" applyBorder="1" applyAlignment="1">
      <alignment vertical="top"/>
    </xf>
  </cellXfs>
  <cellStyles count="640">
    <cellStyle name="20% - Accent1" xfId="25" builtinId="30" customBuiltin="1"/>
    <cellStyle name="20% - Accent1 2" xfId="53" xr:uid="{00000000-0005-0000-0000-000001000000}"/>
    <cellStyle name="20% - Accent1 2 2" xfId="133" xr:uid="{00000000-0005-0000-0000-000002000000}"/>
    <cellStyle name="20% - Accent1 2 2 2" xfId="289" xr:uid="{00000000-0005-0000-0000-000003000000}"/>
    <cellStyle name="20% - Accent1 2 3" xfId="213" xr:uid="{00000000-0005-0000-0000-000004000000}"/>
    <cellStyle name="20% - Accent1 3" xfId="67" xr:uid="{00000000-0005-0000-0000-000005000000}"/>
    <cellStyle name="20% - Accent1 3 2" xfId="147" xr:uid="{00000000-0005-0000-0000-000006000000}"/>
    <cellStyle name="20% - Accent1 3 2 2" xfId="303" xr:uid="{00000000-0005-0000-0000-000007000000}"/>
    <cellStyle name="20% - Accent1 3 3" xfId="227" xr:uid="{00000000-0005-0000-0000-000008000000}"/>
    <cellStyle name="20% - Accent1 4" xfId="82" xr:uid="{00000000-0005-0000-0000-000009000000}"/>
    <cellStyle name="20% - Accent1 4 2" xfId="162" xr:uid="{00000000-0005-0000-0000-00000A000000}"/>
    <cellStyle name="20% - Accent1 4 2 2" xfId="318" xr:uid="{00000000-0005-0000-0000-00000B000000}"/>
    <cellStyle name="20% - Accent1 4 3" xfId="242" xr:uid="{00000000-0005-0000-0000-00000C000000}"/>
    <cellStyle name="20% - Accent1 5" xfId="97" xr:uid="{00000000-0005-0000-0000-00000D000000}"/>
    <cellStyle name="20% - Accent1 5 2" xfId="177" xr:uid="{00000000-0005-0000-0000-00000E000000}"/>
    <cellStyle name="20% - Accent1 5 2 2" xfId="333" xr:uid="{00000000-0005-0000-0000-00000F000000}"/>
    <cellStyle name="20% - Accent1 5 3" xfId="257" xr:uid="{00000000-0005-0000-0000-000010000000}"/>
    <cellStyle name="20% - Accent1 6" xfId="110" xr:uid="{00000000-0005-0000-0000-000011000000}"/>
    <cellStyle name="20% - Accent1 6 2" xfId="270" xr:uid="{00000000-0005-0000-0000-000012000000}"/>
    <cellStyle name="20% - Accent1 7" xfId="196" xr:uid="{00000000-0005-0000-0000-000013000000}"/>
    <cellStyle name="20% - Accent1 8" xfId="351" xr:uid="{00000000-0005-0000-0000-000014000000}"/>
    <cellStyle name="20% - Accent2" xfId="29" builtinId="34" customBuiltin="1"/>
    <cellStyle name="20% - Accent2 2" xfId="55" xr:uid="{00000000-0005-0000-0000-000016000000}"/>
    <cellStyle name="20% - Accent2 2 2" xfId="135" xr:uid="{00000000-0005-0000-0000-000017000000}"/>
    <cellStyle name="20% - Accent2 2 2 2" xfId="291" xr:uid="{00000000-0005-0000-0000-000018000000}"/>
    <cellStyle name="20% - Accent2 2 3" xfId="215" xr:uid="{00000000-0005-0000-0000-000019000000}"/>
    <cellStyle name="20% - Accent2 3" xfId="69" xr:uid="{00000000-0005-0000-0000-00001A000000}"/>
    <cellStyle name="20% - Accent2 3 2" xfId="149" xr:uid="{00000000-0005-0000-0000-00001B000000}"/>
    <cellStyle name="20% - Accent2 3 2 2" xfId="305" xr:uid="{00000000-0005-0000-0000-00001C000000}"/>
    <cellStyle name="20% - Accent2 3 3" xfId="229" xr:uid="{00000000-0005-0000-0000-00001D000000}"/>
    <cellStyle name="20% - Accent2 4" xfId="84" xr:uid="{00000000-0005-0000-0000-00001E000000}"/>
    <cellStyle name="20% - Accent2 4 2" xfId="164" xr:uid="{00000000-0005-0000-0000-00001F000000}"/>
    <cellStyle name="20% - Accent2 4 2 2" xfId="320" xr:uid="{00000000-0005-0000-0000-000020000000}"/>
    <cellStyle name="20% - Accent2 4 3" xfId="244" xr:uid="{00000000-0005-0000-0000-000021000000}"/>
    <cellStyle name="20% - Accent2 5" xfId="99" xr:uid="{00000000-0005-0000-0000-000022000000}"/>
    <cellStyle name="20% - Accent2 5 2" xfId="179" xr:uid="{00000000-0005-0000-0000-000023000000}"/>
    <cellStyle name="20% - Accent2 5 2 2" xfId="335" xr:uid="{00000000-0005-0000-0000-000024000000}"/>
    <cellStyle name="20% - Accent2 5 3" xfId="259" xr:uid="{00000000-0005-0000-0000-000025000000}"/>
    <cellStyle name="20% - Accent2 6" xfId="112" xr:uid="{00000000-0005-0000-0000-000026000000}"/>
    <cellStyle name="20% - Accent2 6 2" xfId="272" xr:uid="{00000000-0005-0000-0000-000027000000}"/>
    <cellStyle name="20% - Accent2 7" xfId="198" xr:uid="{00000000-0005-0000-0000-000028000000}"/>
    <cellStyle name="20% - Accent2 8" xfId="352" xr:uid="{00000000-0005-0000-0000-000029000000}"/>
    <cellStyle name="20% - Accent3" xfId="33" builtinId="38" customBuiltin="1"/>
    <cellStyle name="20% - Accent3 2" xfId="57" xr:uid="{00000000-0005-0000-0000-00002B000000}"/>
    <cellStyle name="20% - Accent3 2 2" xfId="137" xr:uid="{00000000-0005-0000-0000-00002C000000}"/>
    <cellStyle name="20% - Accent3 2 2 2" xfId="293" xr:uid="{00000000-0005-0000-0000-00002D000000}"/>
    <cellStyle name="20% - Accent3 2 3" xfId="217" xr:uid="{00000000-0005-0000-0000-00002E000000}"/>
    <cellStyle name="20% - Accent3 3" xfId="71" xr:uid="{00000000-0005-0000-0000-00002F000000}"/>
    <cellStyle name="20% - Accent3 3 2" xfId="151" xr:uid="{00000000-0005-0000-0000-000030000000}"/>
    <cellStyle name="20% - Accent3 3 2 2" xfId="307" xr:uid="{00000000-0005-0000-0000-000031000000}"/>
    <cellStyle name="20% - Accent3 3 3" xfId="231" xr:uid="{00000000-0005-0000-0000-000032000000}"/>
    <cellStyle name="20% - Accent3 4" xfId="86" xr:uid="{00000000-0005-0000-0000-000033000000}"/>
    <cellStyle name="20% - Accent3 4 2" xfId="166" xr:uid="{00000000-0005-0000-0000-000034000000}"/>
    <cellStyle name="20% - Accent3 4 2 2" xfId="322" xr:uid="{00000000-0005-0000-0000-000035000000}"/>
    <cellStyle name="20% - Accent3 4 3" xfId="246" xr:uid="{00000000-0005-0000-0000-000036000000}"/>
    <cellStyle name="20% - Accent3 5" xfId="101" xr:uid="{00000000-0005-0000-0000-000037000000}"/>
    <cellStyle name="20% - Accent3 5 2" xfId="181" xr:uid="{00000000-0005-0000-0000-000038000000}"/>
    <cellStyle name="20% - Accent3 5 2 2" xfId="337" xr:uid="{00000000-0005-0000-0000-000039000000}"/>
    <cellStyle name="20% - Accent3 5 3" xfId="261" xr:uid="{00000000-0005-0000-0000-00003A000000}"/>
    <cellStyle name="20% - Accent3 6" xfId="114" xr:uid="{00000000-0005-0000-0000-00003B000000}"/>
    <cellStyle name="20% - Accent3 6 2" xfId="274" xr:uid="{00000000-0005-0000-0000-00003C000000}"/>
    <cellStyle name="20% - Accent3 7" xfId="200" xr:uid="{00000000-0005-0000-0000-00003D000000}"/>
    <cellStyle name="20% - Accent3 8" xfId="353" xr:uid="{00000000-0005-0000-0000-00003E000000}"/>
    <cellStyle name="20% - Accent4" xfId="37" builtinId="42" customBuiltin="1"/>
    <cellStyle name="20% - Accent4 2" xfId="59" xr:uid="{00000000-0005-0000-0000-000040000000}"/>
    <cellStyle name="20% - Accent4 2 2" xfId="139" xr:uid="{00000000-0005-0000-0000-000041000000}"/>
    <cellStyle name="20% - Accent4 2 2 2" xfId="295" xr:uid="{00000000-0005-0000-0000-000042000000}"/>
    <cellStyle name="20% - Accent4 2 3" xfId="219" xr:uid="{00000000-0005-0000-0000-000043000000}"/>
    <cellStyle name="20% - Accent4 3" xfId="73" xr:uid="{00000000-0005-0000-0000-000044000000}"/>
    <cellStyle name="20% - Accent4 3 2" xfId="153" xr:uid="{00000000-0005-0000-0000-000045000000}"/>
    <cellStyle name="20% - Accent4 3 2 2" xfId="309" xr:uid="{00000000-0005-0000-0000-000046000000}"/>
    <cellStyle name="20% - Accent4 3 3" xfId="233" xr:uid="{00000000-0005-0000-0000-000047000000}"/>
    <cellStyle name="20% - Accent4 4" xfId="88" xr:uid="{00000000-0005-0000-0000-000048000000}"/>
    <cellStyle name="20% - Accent4 4 2" xfId="168" xr:uid="{00000000-0005-0000-0000-000049000000}"/>
    <cellStyle name="20% - Accent4 4 2 2" xfId="324" xr:uid="{00000000-0005-0000-0000-00004A000000}"/>
    <cellStyle name="20% - Accent4 4 3" xfId="248" xr:uid="{00000000-0005-0000-0000-00004B000000}"/>
    <cellStyle name="20% - Accent4 5" xfId="103" xr:uid="{00000000-0005-0000-0000-00004C000000}"/>
    <cellStyle name="20% - Accent4 5 2" xfId="183" xr:uid="{00000000-0005-0000-0000-00004D000000}"/>
    <cellStyle name="20% - Accent4 5 2 2" xfId="339" xr:uid="{00000000-0005-0000-0000-00004E000000}"/>
    <cellStyle name="20% - Accent4 5 3" xfId="263" xr:uid="{00000000-0005-0000-0000-00004F000000}"/>
    <cellStyle name="20% - Accent4 6" xfId="116" xr:uid="{00000000-0005-0000-0000-000050000000}"/>
    <cellStyle name="20% - Accent4 6 2" xfId="276" xr:uid="{00000000-0005-0000-0000-000051000000}"/>
    <cellStyle name="20% - Accent4 7" xfId="202" xr:uid="{00000000-0005-0000-0000-000052000000}"/>
    <cellStyle name="20% - Accent4 8" xfId="354" xr:uid="{00000000-0005-0000-0000-000053000000}"/>
    <cellStyle name="20% - Accent5" xfId="41" builtinId="46" customBuiltin="1"/>
    <cellStyle name="20% - Accent5 2" xfId="61" xr:uid="{00000000-0005-0000-0000-000055000000}"/>
    <cellStyle name="20% - Accent5 2 2" xfId="141" xr:uid="{00000000-0005-0000-0000-000056000000}"/>
    <cellStyle name="20% - Accent5 2 2 2" xfId="297" xr:uid="{00000000-0005-0000-0000-000057000000}"/>
    <cellStyle name="20% - Accent5 2 3" xfId="221" xr:uid="{00000000-0005-0000-0000-000058000000}"/>
    <cellStyle name="20% - Accent5 3" xfId="75" xr:uid="{00000000-0005-0000-0000-000059000000}"/>
    <cellStyle name="20% - Accent5 3 2" xfId="155" xr:uid="{00000000-0005-0000-0000-00005A000000}"/>
    <cellStyle name="20% - Accent5 3 2 2" xfId="311" xr:uid="{00000000-0005-0000-0000-00005B000000}"/>
    <cellStyle name="20% - Accent5 3 3" xfId="235" xr:uid="{00000000-0005-0000-0000-00005C000000}"/>
    <cellStyle name="20% - Accent5 4" xfId="90" xr:uid="{00000000-0005-0000-0000-00005D000000}"/>
    <cellStyle name="20% - Accent5 4 2" xfId="170" xr:uid="{00000000-0005-0000-0000-00005E000000}"/>
    <cellStyle name="20% - Accent5 4 2 2" xfId="326" xr:uid="{00000000-0005-0000-0000-00005F000000}"/>
    <cellStyle name="20% - Accent5 4 3" xfId="250" xr:uid="{00000000-0005-0000-0000-000060000000}"/>
    <cellStyle name="20% - Accent5 5" xfId="105" xr:uid="{00000000-0005-0000-0000-000061000000}"/>
    <cellStyle name="20% - Accent5 5 2" xfId="185" xr:uid="{00000000-0005-0000-0000-000062000000}"/>
    <cellStyle name="20% - Accent5 5 2 2" xfId="341" xr:uid="{00000000-0005-0000-0000-000063000000}"/>
    <cellStyle name="20% - Accent5 5 3" xfId="265" xr:uid="{00000000-0005-0000-0000-000064000000}"/>
    <cellStyle name="20% - Accent5 6" xfId="118" xr:uid="{00000000-0005-0000-0000-000065000000}"/>
    <cellStyle name="20% - Accent5 6 2" xfId="278" xr:uid="{00000000-0005-0000-0000-000066000000}"/>
    <cellStyle name="20% - Accent5 7" xfId="204" xr:uid="{00000000-0005-0000-0000-000067000000}"/>
    <cellStyle name="20% - Accent5 8" xfId="355" xr:uid="{00000000-0005-0000-0000-000068000000}"/>
    <cellStyle name="20% - Accent6" xfId="45" builtinId="50" customBuiltin="1"/>
    <cellStyle name="20% - Accent6 2" xfId="63" xr:uid="{00000000-0005-0000-0000-00006A000000}"/>
    <cellStyle name="20% - Accent6 2 2" xfId="143" xr:uid="{00000000-0005-0000-0000-00006B000000}"/>
    <cellStyle name="20% - Accent6 2 2 2" xfId="299" xr:uid="{00000000-0005-0000-0000-00006C000000}"/>
    <cellStyle name="20% - Accent6 2 3" xfId="223" xr:uid="{00000000-0005-0000-0000-00006D000000}"/>
    <cellStyle name="20% - Accent6 3" xfId="77" xr:uid="{00000000-0005-0000-0000-00006E000000}"/>
    <cellStyle name="20% - Accent6 3 2" xfId="157" xr:uid="{00000000-0005-0000-0000-00006F000000}"/>
    <cellStyle name="20% - Accent6 3 2 2" xfId="313" xr:uid="{00000000-0005-0000-0000-000070000000}"/>
    <cellStyle name="20% - Accent6 3 3" xfId="237" xr:uid="{00000000-0005-0000-0000-000071000000}"/>
    <cellStyle name="20% - Accent6 4" xfId="92" xr:uid="{00000000-0005-0000-0000-000072000000}"/>
    <cellStyle name="20% - Accent6 4 2" xfId="172" xr:uid="{00000000-0005-0000-0000-000073000000}"/>
    <cellStyle name="20% - Accent6 4 2 2" xfId="328" xr:uid="{00000000-0005-0000-0000-000074000000}"/>
    <cellStyle name="20% - Accent6 4 3" xfId="252" xr:uid="{00000000-0005-0000-0000-000075000000}"/>
    <cellStyle name="20% - Accent6 5" xfId="107" xr:uid="{00000000-0005-0000-0000-000076000000}"/>
    <cellStyle name="20% - Accent6 5 2" xfId="187" xr:uid="{00000000-0005-0000-0000-000077000000}"/>
    <cellStyle name="20% - Accent6 5 2 2" xfId="343" xr:uid="{00000000-0005-0000-0000-000078000000}"/>
    <cellStyle name="20% - Accent6 5 3" xfId="267" xr:uid="{00000000-0005-0000-0000-000079000000}"/>
    <cellStyle name="20% - Accent6 6" xfId="120" xr:uid="{00000000-0005-0000-0000-00007A000000}"/>
    <cellStyle name="20% - Accent6 6 2" xfId="280" xr:uid="{00000000-0005-0000-0000-00007B000000}"/>
    <cellStyle name="20% - Accent6 7" xfId="206" xr:uid="{00000000-0005-0000-0000-00007C000000}"/>
    <cellStyle name="20% - Accent6 8" xfId="356" xr:uid="{00000000-0005-0000-0000-00007D000000}"/>
    <cellStyle name="40% - Accent1" xfId="26" builtinId="31" customBuiltin="1"/>
    <cellStyle name="40% - Accent1 2" xfId="54" xr:uid="{00000000-0005-0000-0000-00007F000000}"/>
    <cellStyle name="40% - Accent1 2 2" xfId="134" xr:uid="{00000000-0005-0000-0000-000080000000}"/>
    <cellStyle name="40% - Accent1 2 2 2" xfId="290" xr:uid="{00000000-0005-0000-0000-000081000000}"/>
    <cellStyle name="40% - Accent1 2 3" xfId="214" xr:uid="{00000000-0005-0000-0000-000082000000}"/>
    <cellStyle name="40% - Accent1 3" xfId="68" xr:uid="{00000000-0005-0000-0000-000083000000}"/>
    <cellStyle name="40% - Accent1 3 2" xfId="148" xr:uid="{00000000-0005-0000-0000-000084000000}"/>
    <cellStyle name="40% - Accent1 3 2 2" xfId="304" xr:uid="{00000000-0005-0000-0000-000085000000}"/>
    <cellStyle name="40% - Accent1 3 3" xfId="228" xr:uid="{00000000-0005-0000-0000-000086000000}"/>
    <cellStyle name="40% - Accent1 4" xfId="83" xr:uid="{00000000-0005-0000-0000-000087000000}"/>
    <cellStyle name="40% - Accent1 4 2" xfId="163" xr:uid="{00000000-0005-0000-0000-000088000000}"/>
    <cellStyle name="40% - Accent1 4 2 2" xfId="319" xr:uid="{00000000-0005-0000-0000-000089000000}"/>
    <cellStyle name="40% - Accent1 4 3" xfId="243" xr:uid="{00000000-0005-0000-0000-00008A000000}"/>
    <cellStyle name="40% - Accent1 5" xfId="98" xr:uid="{00000000-0005-0000-0000-00008B000000}"/>
    <cellStyle name="40% - Accent1 5 2" xfId="178" xr:uid="{00000000-0005-0000-0000-00008C000000}"/>
    <cellStyle name="40% - Accent1 5 2 2" xfId="334" xr:uid="{00000000-0005-0000-0000-00008D000000}"/>
    <cellStyle name="40% - Accent1 5 3" xfId="258" xr:uid="{00000000-0005-0000-0000-00008E000000}"/>
    <cellStyle name="40% - Accent1 6" xfId="111" xr:uid="{00000000-0005-0000-0000-00008F000000}"/>
    <cellStyle name="40% - Accent1 6 2" xfId="271" xr:uid="{00000000-0005-0000-0000-000090000000}"/>
    <cellStyle name="40% - Accent1 7" xfId="197" xr:uid="{00000000-0005-0000-0000-000091000000}"/>
    <cellStyle name="40% - Accent1 8" xfId="357" xr:uid="{00000000-0005-0000-0000-000092000000}"/>
    <cellStyle name="40% - Accent2" xfId="30" builtinId="35" customBuiltin="1"/>
    <cellStyle name="40% - Accent2 2" xfId="56" xr:uid="{00000000-0005-0000-0000-000094000000}"/>
    <cellStyle name="40% - Accent2 2 2" xfId="136" xr:uid="{00000000-0005-0000-0000-000095000000}"/>
    <cellStyle name="40% - Accent2 2 2 2" xfId="292" xr:uid="{00000000-0005-0000-0000-000096000000}"/>
    <cellStyle name="40% - Accent2 2 3" xfId="216" xr:uid="{00000000-0005-0000-0000-000097000000}"/>
    <cellStyle name="40% - Accent2 3" xfId="70" xr:uid="{00000000-0005-0000-0000-000098000000}"/>
    <cellStyle name="40% - Accent2 3 2" xfId="150" xr:uid="{00000000-0005-0000-0000-000099000000}"/>
    <cellStyle name="40% - Accent2 3 2 2" xfId="306" xr:uid="{00000000-0005-0000-0000-00009A000000}"/>
    <cellStyle name="40% - Accent2 3 3" xfId="230" xr:uid="{00000000-0005-0000-0000-00009B000000}"/>
    <cellStyle name="40% - Accent2 4" xfId="85" xr:uid="{00000000-0005-0000-0000-00009C000000}"/>
    <cellStyle name="40% - Accent2 4 2" xfId="165" xr:uid="{00000000-0005-0000-0000-00009D000000}"/>
    <cellStyle name="40% - Accent2 4 2 2" xfId="321" xr:uid="{00000000-0005-0000-0000-00009E000000}"/>
    <cellStyle name="40% - Accent2 4 3" xfId="245" xr:uid="{00000000-0005-0000-0000-00009F000000}"/>
    <cellStyle name="40% - Accent2 5" xfId="100" xr:uid="{00000000-0005-0000-0000-0000A0000000}"/>
    <cellStyle name="40% - Accent2 5 2" xfId="180" xr:uid="{00000000-0005-0000-0000-0000A1000000}"/>
    <cellStyle name="40% - Accent2 5 2 2" xfId="336" xr:uid="{00000000-0005-0000-0000-0000A2000000}"/>
    <cellStyle name="40% - Accent2 5 3" xfId="260" xr:uid="{00000000-0005-0000-0000-0000A3000000}"/>
    <cellStyle name="40% - Accent2 6" xfId="113" xr:uid="{00000000-0005-0000-0000-0000A4000000}"/>
    <cellStyle name="40% - Accent2 6 2" xfId="273" xr:uid="{00000000-0005-0000-0000-0000A5000000}"/>
    <cellStyle name="40% - Accent2 7" xfId="199" xr:uid="{00000000-0005-0000-0000-0000A6000000}"/>
    <cellStyle name="40% - Accent2 8" xfId="358" xr:uid="{00000000-0005-0000-0000-0000A7000000}"/>
    <cellStyle name="40% - Accent3" xfId="34" builtinId="39" customBuiltin="1"/>
    <cellStyle name="40% - Accent3 2" xfId="58" xr:uid="{00000000-0005-0000-0000-0000A9000000}"/>
    <cellStyle name="40% - Accent3 2 2" xfId="138" xr:uid="{00000000-0005-0000-0000-0000AA000000}"/>
    <cellStyle name="40% - Accent3 2 2 2" xfId="294" xr:uid="{00000000-0005-0000-0000-0000AB000000}"/>
    <cellStyle name="40% - Accent3 2 3" xfId="218" xr:uid="{00000000-0005-0000-0000-0000AC000000}"/>
    <cellStyle name="40% - Accent3 3" xfId="72" xr:uid="{00000000-0005-0000-0000-0000AD000000}"/>
    <cellStyle name="40% - Accent3 3 2" xfId="152" xr:uid="{00000000-0005-0000-0000-0000AE000000}"/>
    <cellStyle name="40% - Accent3 3 2 2" xfId="308" xr:uid="{00000000-0005-0000-0000-0000AF000000}"/>
    <cellStyle name="40% - Accent3 3 3" xfId="232" xr:uid="{00000000-0005-0000-0000-0000B0000000}"/>
    <cellStyle name="40% - Accent3 4" xfId="87" xr:uid="{00000000-0005-0000-0000-0000B1000000}"/>
    <cellStyle name="40% - Accent3 4 2" xfId="167" xr:uid="{00000000-0005-0000-0000-0000B2000000}"/>
    <cellStyle name="40% - Accent3 4 2 2" xfId="323" xr:uid="{00000000-0005-0000-0000-0000B3000000}"/>
    <cellStyle name="40% - Accent3 4 3" xfId="247" xr:uid="{00000000-0005-0000-0000-0000B4000000}"/>
    <cellStyle name="40% - Accent3 5" xfId="102" xr:uid="{00000000-0005-0000-0000-0000B5000000}"/>
    <cellStyle name="40% - Accent3 5 2" xfId="182" xr:uid="{00000000-0005-0000-0000-0000B6000000}"/>
    <cellStyle name="40% - Accent3 5 2 2" xfId="338" xr:uid="{00000000-0005-0000-0000-0000B7000000}"/>
    <cellStyle name="40% - Accent3 5 3" xfId="262" xr:uid="{00000000-0005-0000-0000-0000B8000000}"/>
    <cellStyle name="40% - Accent3 6" xfId="115" xr:uid="{00000000-0005-0000-0000-0000B9000000}"/>
    <cellStyle name="40% - Accent3 6 2" xfId="275" xr:uid="{00000000-0005-0000-0000-0000BA000000}"/>
    <cellStyle name="40% - Accent3 7" xfId="201" xr:uid="{00000000-0005-0000-0000-0000BB000000}"/>
    <cellStyle name="40% - Accent3 8" xfId="359" xr:uid="{00000000-0005-0000-0000-0000BC000000}"/>
    <cellStyle name="40% - Accent4" xfId="38" builtinId="43" customBuiltin="1"/>
    <cellStyle name="40% - Accent4 2" xfId="60" xr:uid="{00000000-0005-0000-0000-0000BE000000}"/>
    <cellStyle name="40% - Accent4 2 2" xfId="140" xr:uid="{00000000-0005-0000-0000-0000BF000000}"/>
    <cellStyle name="40% - Accent4 2 2 2" xfId="296" xr:uid="{00000000-0005-0000-0000-0000C0000000}"/>
    <cellStyle name="40% - Accent4 2 3" xfId="220" xr:uid="{00000000-0005-0000-0000-0000C1000000}"/>
    <cellStyle name="40% - Accent4 3" xfId="74" xr:uid="{00000000-0005-0000-0000-0000C2000000}"/>
    <cellStyle name="40% - Accent4 3 2" xfId="154" xr:uid="{00000000-0005-0000-0000-0000C3000000}"/>
    <cellStyle name="40% - Accent4 3 2 2" xfId="310" xr:uid="{00000000-0005-0000-0000-0000C4000000}"/>
    <cellStyle name="40% - Accent4 3 3" xfId="234" xr:uid="{00000000-0005-0000-0000-0000C5000000}"/>
    <cellStyle name="40% - Accent4 4" xfId="89" xr:uid="{00000000-0005-0000-0000-0000C6000000}"/>
    <cellStyle name="40% - Accent4 4 2" xfId="169" xr:uid="{00000000-0005-0000-0000-0000C7000000}"/>
    <cellStyle name="40% - Accent4 4 2 2" xfId="325" xr:uid="{00000000-0005-0000-0000-0000C8000000}"/>
    <cellStyle name="40% - Accent4 4 3" xfId="249" xr:uid="{00000000-0005-0000-0000-0000C9000000}"/>
    <cellStyle name="40% - Accent4 5" xfId="104" xr:uid="{00000000-0005-0000-0000-0000CA000000}"/>
    <cellStyle name="40% - Accent4 5 2" xfId="184" xr:uid="{00000000-0005-0000-0000-0000CB000000}"/>
    <cellStyle name="40% - Accent4 5 2 2" xfId="340" xr:uid="{00000000-0005-0000-0000-0000CC000000}"/>
    <cellStyle name="40% - Accent4 5 3" xfId="264" xr:uid="{00000000-0005-0000-0000-0000CD000000}"/>
    <cellStyle name="40% - Accent4 6" xfId="117" xr:uid="{00000000-0005-0000-0000-0000CE000000}"/>
    <cellStyle name="40% - Accent4 6 2" xfId="277" xr:uid="{00000000-0005-0000-0000-0000CF000000}"/>
    <cellStyle name="40% - Accent4 7" xfId="203" xr:uid="{00000000-0005-0000-0000-0000D0000000}"/>
    <cellStyle name="40% - Accent4 8" xfId="360" xr:uid="{00000000-0005-0000-0000-0000D1000000}"/>
    <cellStyle name="40% - Accent5" xfId="42" builtinId="47" customBuiltin="1"/>
    <cellStyle name="40% - Accent5 2" xfId="62" xr:uid="{00000000-0005-0000-0000-0000D3000000}"/>
    <cellStyle name="40% - Accent5 2 2" xfId="142" xr:uid="{00000000-0005-0000-0000-0000D4000000}"/>
    <cellStyle name="40% - Accent5 2 2 2" xfId="298" xr:uid="{00000000-0005-0000-0000-0000D5000000}"/>
    <cellStyle name="40% - Accent5 2 3" xfId="222" xr:uid="{00000000-0005-0000-0000-0000D6000000}"/>
    <cellStyle name="40% - Accent5 3" xfId="76" xr:uid="{00000000-0005-0000-0000-0000D7000000}"/>
    <cellStyle name="40% - Accent5 3 2" xfId="156" xr:uid="{00000000-0005-0000-0000-0000D8000000}"/>
    <cellStyle name="40% - Accent5 3 2 2" xfId="312" xr:uid="{00000000-0005-0000-0000-0000D9000000}"/>
    <cellStyle name="40% - Accent5 3 3" xfId="236" xr:uid="{00000000-0005-0000-0000-0000DA000000}"/>
    <cellStyle name="40% - Accent5 4" xfId="91" xr:uid="{00000000-0005-0000-0000-0000DB000000}"/>
    <cellStyle name="40% - Accent5 4 2" xfId="171" xr:uid="{00000000-0005-0000-0000-0000DC000000}"/>
    <cellStyle name="40% - Accent5 4 2 2" xfId="327" xr:uid="{00000000-0005-0000-0000-0000DD000000}"/>
    <cellStyle name="40% - Accent5 4 3" xfId="251" xr:uid="{00000000-0005-0000-0000-0000DE000000}"/>
    <cellStyle name="40% - Accent5 5" xfId="106" xr:uid="{00000000-0005-0000-0000-0000DF000000}"/>
    <cellStyle name="40% - Accent5 5 2" xfId="186" xr:uid="{00000000-0005-0000-0000-0000E0000000}"/>
    <cellStyle name="40% - Accent5 5 2 2" xfId="342" xr:uid="{00000000-0005-0000-0000-0000E1000000}"/>
    <cellStyle name="40% - Accent5 5 3" xfId="266" xr:uid="{00000000-0005-0000-0000-0000E2000000}"/>
    <cellStyle name="40% - Accent5 6" xfId="119" xr:uid="{00000000-0005-0000-0000-0000E3000000}"/>
    <cellStyle name="40% - Accent5 6 2" xfId="279" xr:uid="{00000000-0005-0000-0000-0000E4000000}"/>
    <cellStyle name="40% - Accent5 7" xfId="205" xr:uid="{00000000-0005-0000-0000-0000E5000000}"/>
    <cellStyle name="40% - Accent5 8" xfId="361" xr:uid="{00000000-0005-0000-0000-0000E6000000}"/>
    <cellStyle name="40% - Accent6" xfId="46" builtinId="51" customBuiltin="1"/>
    <cellStyle name="40% - Accent6 2" xfId="64" xr:uid="{00000000-0005-0000-0000-0000E8000000}"/>
    <cellStyle name="40% - Accent6 2 2" xfId="144" xr:uid="{00000000-0005-0000-0000-0000E9000000}"/>
    <cellStyle name="40% - Accent6 2 2 2" xfId="300" xr:uid="{00000000-0005-0000-0000-0000EA000000}"/>
    <cellStyle name="40% - Accent6 2 3" xfId="224" xr:uid="{00000000-0005-0000-0000-0000EB000000}"/>
    <cellStyle name="40% - Accent6 3" xfId="78" xr:uid="{00000000-0005-0000-0000-0000EC000000}"/>
    <cellStyle name="40% - Accent6 3 2" xfId="158" xr:uid="{00000000-0005-0000-0000-0000ED000000}"/>
    <cellStyle name="40% - Accent6 3 2 2" xfId="314" xr:uid="{00000000-0005-0000-0000-0000EE000000}"/>
    <cellStyle name="40% - Accent6 3 3" xfId="238" xr:uid="{00000000-0005-0000-0000-0000EF000000}"/>
    <cellStyle name="40% - Accent6 4" xfId="93" xr:uid="{00000000-0005-0000-0000-0000F0000000}"/>
    <cellStyle name="40% - Accent6 4 2" xfId="173" xr:uid="{00000000-0005-0000-0000-0000F1000000}"/>
    <cellStyle name="40% - Accent6 4 2 2" xfId="329" xr:uid="{00000000-0005-0000-0000-0000F2000000}"/>
    <cellStyle name="40% - Accent6 4 3" xfId="253" xr:uid="{00000000-0005-0000-0000-0000F3000000}"/>
    <cellStyle name="40% - Accent6 5" xfId="108" xr:uid="{00000000-0005-0000-0000-0000F4000000}"/>
    <cellStyle name="40% - Accent6 5 2" xfId="188" xr:uid="{00000000-0005-0000-0000-0000F5000000}"/>
    <cellStyle name="40% - Accent6 5 2 2" xfId="344" xr:uid="{00000000-0005-0000-0000-0000F6000000}"/>
    <cellStyle name="40% - Accent6 5 3" xfId="268" xr:uid="{00000000-0005-0000-0000-0000F7000000}"/>
    <cellStyle name="40% - Accent6 6" xfId="121" xr:uid="{00000000-0005-0000-0000-0000F8000000}"/>
    <cellStyle name="40% - Accent6 6 2" xfId="281" xr:uid="{00000000-0005-0000-0000-0000F9000000}"/>
    <cellStyle name="40% - Accent6 7" xfId="207" xr:uid="{00000000-0005-0000-0000-0000FA000000}"/>
    <cellStyle name="40% - Accent6 8" xfId="362" xr:uid="{00000000-0005-0000-0000-0000FB000000}"/>
    <cellStyle name="60% - Accent1" xfId="27" builtinId="32" customBuiltin="1"/>
    <cellStyle name="60% - Accent1 2" xfId="363" xr:uid="{00000000-0005-0000-0000-0000FD000000}"/>
    <cellStyle name="60% - Accent2" xfId="31" builtinId="36" customBuiltin="1"/>
    <cellStyle name="60% - Accent2 2" xfId="364" xr:uid="{00000000-0005-0000-0000-0000FF000000}"/>
    <cellStyle name="60% - Accent3" xfId="35" builtinId="40" customBuiltin="1"/>
    <cellStyle name="60% - Accent3 2" xfId="365" xr:uid="{00000000-0005-0000-0000-000001010000}"/>
    <cellStyle name="60% - Accent4" xfId="39" builtinId="44" customBuiltin="1"/>
    <cellStyle name="60% - Accent4 2" xfId="366" xr:uid="{00000000-0005-0000-0000-000003010000}"/>
    <cellStyle name="60% - Accent5" xfId="43" builtinId="48" customBuiltin="1"/>
    <cellStyle name="60% - Accent5 2" xfId="367" xr:uid="{00000000-0005-0000-0000-000005010000}"/>
    <cellStyle name="60% - Accent6" xfId="47" builtinId="52" customBuiltin="1"/>
    <cellStyle name="60% - Accent6 2" xfId="368" xr:uid="{00000000-0005-0000-0000-000007010000}"/>
    <cellStyle name="Accent1" xfId="24" builtinId="29" customBuiltin="1"/>
    <cellStyle name="Accent1 2" xfId="369" xr:uid="{00000000-0005-0000-0000-000009010000}"/>
    <cellStyle name="Accent1 4 2" xfId="397" xr:uid="{00000000-0005-0000-0000-00000A010000}"/>
    <cellStyle name="Accent2" xfId="28" builtinId="33" customBuiltin="1"/>
    <cellStyle name="Accent2 2" xfId="370" xr:uid="{00000000-0005-0000-0000-00000C010000}"/>
    <cellStyle name="Accent3" xfId="32" builtinId="37" customBuiltin="1"/>
    <cellStyle name="Accent3 2" xfId="371" xr:uid="{00000000-0005-0000-0000-00000E010000}"/>
    <cellStyle name="Accent4" xfId="36" builtinId="41" customBuiltin="1"/>
    <cellStyle name="Accent4 2" xfId="372" xr:uid="{00000000-0005-0000-0000-000010010000}"/>
    <cellStyle name="Accent5" xfId="40" builtinId="45" customBuiltin="1"/>
    <cellStyle name="Accent5 2" xfId="373" xr:uid="{00000000-0005-0000-0000-000012010000}"/>
    <cellStyle name="Accent6" xfId="44" builtinId="49" customBuiltin="1"/>
    <cellStyle name="Accent6 2" xfId="374" xr:uid="{00000000-0005-0000-0000-000014010000}"/>
    <cellStyle name="args.style" xfId="398" xr:uid="{00000000-0005-0000-0000-000015010000}"/>
    <cellStyle name="autre societe" xfId="399" xr:uid="{00000000-0005-0000-0000-000016010000}"/>
    <cellStyle name="background" xfId="400" xr:uid="{00000000-0005-0000-0000-000017010000}"/>
    <cellStyle name="Bad" xfId="14" builtinId="27" customBuiltin="1"/>
    <cellStyle name="Bad 2" xfId="375" xr:uid="{00000000-0005-0000-0000-000019010000}"/>
    <cellStyle name="banner" xfId="401" xr:uid="{00000000-0005-0000-0000-00001A010000}"/>
    <cellStyle name="calc" xfId="402" xr:uid="{00000000-0005-0000-0000-00001B010000}"/>
    <cellStyle name="Calc Currency (0)" xfId="403" xr:uid="{00000000-0005-0000-0000-00001C010000}"/>
    <cellStyle name="Calc Currency (0) 2" xfId="404" xr:uid="{00000000-0005-0000-0000-00001D010000}"/>
    <cellStyle name="Calc Currency (0) 2 2" xfId="405" xr:uid="{00000000-0005-0000-0000-00001E010000}"/>
    <cellStyle name="Calc Currency (0) 3" xfId="406" xr:uid="{00000000-0005-0000-0000-00001F010000}"/>
    <cellStyle name="Calc Currency (0) 3 2" xfId="407" xr:uid="{00000000-0005-0000-0000-000020010000}"/>
    <cellStyle name="calculated" xfId="408" xr:uid="{00000000-0005-0000-0000-000021010000}"/>
    <cellStyle name="Calculation" xfId="18" builtinId="22" customBuiltin="1"/>
    <cellStyle name="Calculation 2" xfId="376" xr:uid="{00000000-0005-0000-0000-000023010000}"/>
    <cellStyle name="Check Cell" xfId="20" builtinId="23" customBuiltin="1"/>
    <cellStyle name="Check Cell 2" xfId="377" xr:uid="{00000000-0005-0000-0000-000025010000}"/>
    <cellStyle name="Comma" xfId="1" builtinId="3"/>
    <cellStyle name="Comma 10" xfId="409" xr:uid="{00000000-0005-0000-0000-000027010000}"/>
    <cellStyle name="Comma 10 2" xfId="410" xr:uid="{00000000-0005-0000-0000-000028010000}"/>
    <cellStyle name="Comma 10 2 2" xfId="411" xr:uid="{00000000-0005-0000-0000-000029010000}"/>
    <cellStyle name="Comma 10 2 3" xfId="412" xr:uid="{00000000-0005-0000-0000-00002A010000}"/>
    <cellStyle name="Comma 10 3" xfId="413" xr:uid="{00000000-0005-0000-0000-00002B010000}"/>
    <cellStyle name="Comma 10 4" xfId="414" xr:uid="{00000000-0005-0000-0000-00002C010000}"/>
    <cellStyle name="Comma 11" xfId="415" xr:uid="{00000000-0005-0000-0000-00002D010000}"/>
    <cellStyle name="Comma 11 2" xfId="416" xr:uid="{00000000-0005-0000-0000-00002E010000}"/>
    <cellStyle name="Comma 11 3" xfId="417" xr:uid="{00000000-0005-0000-0000-00002F010000}"/>
    <cellStyle name="Comma 12" xfId="418" xr:uid="{00000000-0005-0000-0000-000030010000}"/>
    <cellStyle name="Comma 13" xfId="638" xr:uid="{00000000-0005-0000-0000-000031010000}"/>
    <cellStyle name="Comma 2" xfId="49" xr:uid="{00000000-0005-0000-0000-000032010000}"/>
    <cellStyle name="Comma 2 2" xfId="129" xr:uid="{00000000-0005-0000-0000-000033010000}"/>
    <cellStyle name="Comma 2 2 2" xfId="285" xr:uid="{00000000-0005-0000-0000-000034010000}"/>
    <cellStyle name="Comma 2 2 2 2" xfId="419" xr:uid="{00000000-0005-0000-0000-000035010000}"/>
    <cellStyle name="Comma 2 3" xfId="209" xr:uid="{00000000-0005-0000-0000-000036010000}"/>
    <cellStyle name="Comma 2 3 2" xfId="420" xr:uid="{00000000-0005-0000-0000-000037010000}"/>
    <cellStyle name="Comma 3" xfId="80" xr:uid="{00000000-0005-0000-0000-000038010000}"/>
    <cellStyle name="Comma 3 2" xfId="160" xr:uid="{00000000-0005-0000-0000-000039010000}"/>
    <cellStyle name="Comma 3 2 2" xfId="316" xr:uid="{00000000-0005-0000-0000-00003A010000}"/>
    <cellStyle name="Comma 3 2 2 2" xfId="421" xr:uid="{00000000-0005-0000-0000-00003B010000}"/>
    <cellStyle name="Comma 3 3" xfId="240" xr:uid="{00000000-0005-0000-0000-00003C010000}"/>
    <cellStyle name="Comma 3 3 2" xfId="422" xr:uid="{00000000-0005-0000-0000-00003D010000}"/>
    <cellStyle name="Comma 4" xfId="95" xr:uid="{00000000-0005-0000-0000-00003E010000}"/>
    <cellStyle name="Comma 4 2" xfId="175" xr:uid="{00000000-0005-0000-0000-00003F010000}"/>
    <cellStyle name="Comma 4 2 2" xfId="331" xr:uid="{00000000-0005-0000-0000-000040010000}"/>
    <cellStyle name="Comma 4 3" xfId="255" xr:uid="{00000000-0005-0000-0000-000041010000}"/>
    <cellStyle name="Comma 5" xfId="123" xr:uid="{00000000-0005-0000-0000-000042010000}"/>
    <cellStyle name="Comma 5 2" xfId="423" xr:uid="{00000000-0005-0000-0000-000043010000}"/>
    <cellStyle name="Comma 5 3" xfId="424" xr:uid="{00000000-0005-0000-0000-000044010000}"/>
    <cellStyle name="Comma 5 4" xfId="425" xr:uid="{00000000-0005-0000-0000-000045010000}"/>
    <cellStyle name="Comma 6" xfId="396" xr:uid="{00000000-0005-0000-0000-000046010000}"/>
    <cellStyle name="Comma 6 2" xfId="426" xr:uid="{00000000-0005-0000-0000-000047010000}"/>
    <cellStyle name="Comma 6 2 2" xfId="427" xr:uid="{00000000-0005-0000-0000-000048010000}"/>
    <cellStyle name="Comma 6 3" xfId="428" xr:uid="{00000000-0005-0000-0000-000049010000}"/>
    <cellStyle name="Comma 6 4" xfId="429" xr:uid="{00000000-0005-0000-0000-00004A010000}"/>
    <cellStyle name="Comma 6 5" xfId="430" xr:uid="{00000000-0005-0000-0000-00004B010000}"/>
    <cellStyle name="Comma 7" xfId="431" xr:uid="{00000000-0005-0000-0000-00004C010000}"/>
    <cellStyle name="Comma 7 2" xfId="432" xr:uid="{00000000-0005-0000-0000-00004D010000}"/>
    <cellStyle name="Comma 7 2 2" xfId="433" xr:uid="{00000000-0005-0000-0000-00004E010000}"/>
    <cellStyle name="Comma 7 3" xfId="434" xr:uid="{00000000-0005-0000-0000-00004F010000}"/>
    <cellStyle name="Comma 8" xfId="435" xr:uid="{00000000-0005-0000-0000-000050010000}"/>
    <cellStyle name="Comma 8 2" xfId="436" xr:uid="{00000000-0005-0000-0000-000051010000}"/>
    <cellStyle name="Comma 9" xfId="437" xr:uid="{00000000-0005-0000-0000-000052010000}"/>
    <cellStyle name="Comma 9 2" xfId="438" xr:uid="{00000000-0005-0000-0000-000053010000}"/>
    <cellStyle name="Comma 9 3" xfId="439" xr:uid="{00000000-0005-0000-0000-000054010000}"/>
    <cellStyle name="Copied" xfId="440" xr:uid="{00000000-0005-0000-0000-000055010000}"/>
    <cellStyle name="Currency 2" xfId="441" xr:uid="{00000000-0005-0000-0000-000056010000}"/>
    <cellStyle name="Currency 2 2" xfId="442" xr:uid="{00000000-0005-0000-0000-000057010000}"/>
    <cellStyle name="Currency 2 2 2" xfId="443" xr:uid="{00000000-0005-0000-0000-000058010000}"/>
    <cellStyle name="Currency 2 2 2 2" xfId="444" xr:uid="{00000000-0005-0000-0000-000059010000}"/>
    <cellStyle name="Currency 2 3" xfId="445" xr:uid="{00000000-0005-0000-0000-00005A010000}"/>
    <cellStyle name="Currency 2 3 2" xfId="446" xr:uid="{00000000-0005-0000-0000-00005B010000}"/>
    <cellStyle name="Currency 3" xfId="447" xr:uid="{00000000-0005-0000-0000-00005C010000}"/>
    <cellStyle name="Currency 3 2" xfId="448" xr:uid="{00000000-0005-0000-0000-00005D010000}"/>
    <cellStyle name="Currency 3 2 2" xfId="449" xr:uid="{00000000-0005-0000-0000-00005E010000}"/>
    <cellStyle name="Currency 3 2 2 2" xfId="450" xr:uid="{00000000-0005-0000-0000-00005F010000}"/>
    <cellStyle name="Currency 3 3" xfId="451" xr:uid="{00000000-0005-0000-0000-000060010000}"/>
    <cellStyle name="Currency 3 3 2" xfId="452" xr:uid="{00000000-0005-0000-0000-000061010000}"/>
    <cellStyle name="Currency 4" xfId="453" xr:uid="{00000000-0005-0000-0000-000062010000}"/>
    <cellStyle name="Currency 4 2" xfId="454" xr:uid="{00000000-0005-0000-0000-000063010000}"/>
    <cellStyle name="Currency 4 2 2" xfId="455" xr:uid="{00000000-0005-0000-0000-000064010000}"/>
    <cellStyle name="Currency 4 2 2 2" xfId="456" xr:uid="{00000000-0005-0000-0000-000065010000}"/>
    <cellStyle name="Currency 4 2 2 3" xfId="457" xr:uid="{00000000-0005-0000-0000-000066010000}"/>
    <cellStyle name="Currency 4 3" xfId="458" xr:uid="{00000000-0005-0000-0000-000067010000}"/>
    <cellStyle name="Currency 4 3 2" xfId="459" xr:uid="{00000000-0005-0000-0000-000068010000}"/>
    <cellStyle name="Currency 4 3 3" xfId="460" xr:uid="{00000000-0005-0000-0000-000069010000}"/>
    <cellStyle name="Currency 5" xfId="461" xr:uid="{00000000-0005-0000-0000-00006A010000}"/>
    <cellStyle name="Currency 5 2" xfId="462" xr:uid="{00000000-0005-0000-0000-00006B010000}"/>
    <cellStyle name="Currency 5 2 2" xfId="463" xr:uid="{00000000-0005-0000-0000-00006C010000}"/>
    <cellStyle name="Currency 5 3" xfId="464" xr:uid="{00000000-0005-0000-0000-00006D010000}"/>
    <cellStyle name="Currency 5 4" xfId="465" xr:uid="{00000000-0005-0000-0000-00006E010000}"/>
    <cellStyle name="Currency 5 5" xfId="466" xr:uid="{00000000-0005-0000-0000-00006F010000}"/>
    <cellStyle name="Currency 6" xfId="467" xr:uid="{00000000-0005-0000-0000-000070010000}"/>
    <cellStyle name="Currency 6 2" xfId="468" xr:uid="{00000000-0005-0000-0000-000071010000}"/>
    <cellStyle name="Currency 6 3" xfId="469" xr:uid="{00000000-0005-0000-0000-000072010000}"/>
    <cellStyle name="Data" xfId="470" xr:uid="{00000000-0005-0000-0000-000073010000}"/>
    <cellStyle name="Data1" xfId="471" xr:uid="{00000000-0005-0000-0000-000074010000}"/>
    <cellStyle name="Data2" xfId="472" xr:uid="{00000000-0005-0000-0000-000075010000}"/>
    <cellStyle name="Data3" xfId="473" xr:uid="{00000000-0005-0000-0000-000076010000}"/>
    <cellStyle name="Data4" xfId="474" xr:uid="{00000000-0005-0000-0000-000077010000}"/>
    <cellStyle name="Data5" xfId="475" xr:uid="{00000000-0005-0000-0000-000078010000}"/>
    <cellStyle name="date" xfId="476" xr:uid="{00000000-0005-0000-0000-000079010000}"/>
    <cellStyle name="datetime" xfId="477" xr:uid="{00000000-0005-0000-0000-00007A010000}"/>
    <cellStyle name="Entered" xfId="478" xr:uid="{00000000-0005-0000-0000-00007B010000}"/>
    <cellStyle name="Explanatory Text" xfId="22" builtinId="53" customBuiltin="1"/>
    <cellStyle name="Explanatory Text 2" xfId="378" xr:uid="{00000000-0005-0000-0000-00007D010000}"/>
    <cellStyle name="FRxAmtStyle" xfId="479" xr:uid="{00000000-0005-0000-0000-00007E010000}"/>
    <cellStyle name="FRxCurrStyle" xfId="480" xr:uid="{00000000-0005-0000-0000-00007F010000}"/>
    <cellStyle name="FRxPcntStyle" xfId="481" xr:uid="{00000000-0005-0000-0000-000080010000}"/>
    <cellStyle name="Good" xfId="13" builtinId="26" customBuiltin="1"/>
    <cellStyle name="Good 2" xfId="379" xr:uid="{00000000-0005-0000-0000-000082010000}"/>
    <cellStyle name="Grey" xfId="482" xr:uid="{00000000-0005-0000-0000-000083010000}"/>
    <cellStyle name="Grey 2" xfId="483" xr:uid="{00000000-0005-0000-0000-000084010000}"/>
    <cellStyle name="Grey 2 2" xfId="484" xr:uid="{00000000-0005-0000-0000-000085010000}"/>
    <cellStyle name="Grey 3" xfId="485" xr:uid="{00000000-0005-0000-0000-000086010000}"/>
    <cellStyle name="Header" xfId="486" xr:uid="{00000000-0005-0000-0000-000087010000}"/>
    <cellStyle name="Header1" xfId="487" xr:uid="{00000000-0005-0000-0000-000088010000}"/>
    <cellStyle name="Header2" xfId="488" xr:uid="{00000000-0005-0000-0000-000089010000}"/>
    <cellStyle name="Heading 1" xfId="9" builtinId="16" customBuiltin="1"/>
    <cellStyle name="Heading 1 2" xfId="380" xr:uid="{00000000-0005-0000-0000-00008B010000}"/>
    <cellStyle name="Heading 2" xfId="10" builtinId="17" customBuiltin="1"/>
    <cellStyle name="Heading 2 2" xfId="381" xr:uid="{00000000-0005-0000-0000-00008D010000}"/>
    <cellStyle name="Heading 3" xfId="11" builtinId="18" customBuiltin="1"/>
    <cellStyle name="Heading 3 2" xfId="382" xr:uid="{00000000-0005-0000-0000-00008F010000}"/>
    <cellStyle name="Heading 4" xfId="12" builtinId="19" customBuiltin="1"/>
    <cellStyle name="Heading 4 2" xfId="383" xr:uid="{00000000-0005-0000-0000-000091010000}"/>
    <cellStyle name="HEADINGS" xfId="489" xr:uid="{00000000-0005-0000-0000-000092010000}"/>
    <cellStyle name="HEADINGSTOP" xfId="490" xr:uid="{00000000-0005-0000-0000-000093010000}"/>
    <cellStyle name="Hyperlink 2" xfId="491" xr:uid="{00000000-0005-0000-0000-000094010000}"/>
    <cellStyle name="Hyperlink 3" xfId="492" xr:uid="{00000000-0005-0000-0000-000095010000}"/>
    <cellStyle name="Input" xfId="16" builtinId="20" customBuiltin="1"/>
    <cellStyle name="Input [yellow]" xfId="493" xr:uid="{00000000-0005-0000-0000-000097010000}"/>
    <cellStyle name="Input [yellow] 2" xfId="494" xr:uid="{00000000-0005-0000-0000-000098010000}"/>
    <cellStyle name="Input [yellow] 3" xfId="495" xr:uid="{00000000-0005-0000-0000-000099010000}"/>
    <cellStyle name="Input 10" xfId="496" xr:uid="{00000000-0005-0000-0000-00009A010000}"/>
    <cellStyle name="Input 11" xfId="497" xr:uid="{00000000-0005-0000-0000-00009B010000}"/>
    <cellStyle name="Input 12" xfId="498" xr:uid="{00000000-0005-0000-0000-00009C010000}"/>
    <cellStyle name="Input 13" xfId="499" xr:uid="{00000000-0005-0000-0000-00009D010000}"/>
    <cellStyle name="Input 14" xfId="500" xr:uid="{00000000-0005-0000-0000-00009E010000}"/>
    <cellStyle name="Input 15" xfId="501" xr:uid="{00000000-0005-0000-0000-00009F010000}"/>
    <cellStyle name="Input 16" xfId="502" xr:uid="{00000000-0005-0000-0000-0000A0010000}"/>
    <cellStyle name="Input 17" xfId="503" xr:uid="{00000000-0005-0000-0000-0000A1010000}"/>
    <cellStyle name="Input 18" xfId="504" xr:uid="{00000000-0005-0000-0000-0000A2010000}"/>
    <cellStyle name="Input 19" xfId="505" xr:uid="{00000000-0005-0000-0000-0000A3010000}"/>
    <cellStyle name="Input 2" xfId="384" xr:uid="{00000000-0005-0000-0000-0000A4010000}"/>
    <cellStyle name="Input 20" xfId="506" xr:uid="{00000000-0005-0000-0000-0000A5010000}"/>
    <cellStyle name="Input 21" xfId="507" xr:uid="{00000000-0005-0000-0000-0000A6010000}"/>
    <cellStyle name="Input 22" xfId="508" xr:uid="{00000000-0005-0000-0000-0000A7010000}"/>
    <cellStyle name="Input 23" xfId="509" xr:uid="{00000000-0005-0000-0000-0000A8010000}"/>
    <cellStyle name="Input 24" xfId="510" xr:uid="{00000000-0005-0000-0000-0000A9010000}"/>
    <cellStyle name="Input 25" xfId="511" xr:uid="{00000000-0005-0000-0000-0000AA010000}"/>
    <cellStyle name="Input 26" xfId="512" xr:uid="{00000000-0005-0000-0000-0000AB010000}"/>
    <cellStyle name="Input 3" xfId="513" xr:uid="{00000000-0005-0000-0000-0000AC010000}"/>
    <cellStyle name="Input 4" xfId="514" xr:uid="{00000000-0005-0000-0000-0000AD010000}"/>
    <cellStyle name="Input 5" xfId="515" xr:uid="{00000000-0005-0000-0000-0000AE010000}"/>
    <cellStyle name="Input 6" xfId="516" xr:uid="{00000000-0005-0000-0000-0000AF010000}"/>
    <cellStyle name="Input 7" xfId="517" xr:uid="{00000000-0005-0000-0000-0000B0010000}"/>
    <cellStyle name="Input 8" xfId="518" xr:uid="{00000000-0005-0000-0000-0000B1010000}"/>
    <cellStyle name="Input 9" xfId="519" xr:uid="{00000000-0005-0000-0000-0000B2010000}"/>
    <cellStyle name="label" xfId="520" xr:uid="{00000000-0005-0000-0000-0000B3010000}"/>
    <cellStyle name="Linked Cell" xfId="19" builtinId="24" customBuiltin="1"/>
    <cellStyle name="Linked Cell 2" xfId="385" xr:uid="{00000000-0005-0000-0000-0000B5010000}"/>
    <cellStyle name="main_input" xfId="521" xr:uid="{00000000-0005-0000-0000-0000B6010000}"/>
    <cellStyle name="Milliers [0]_pldt" xfId="522" xr:uid="{00000000-0005-0000-0000-0000B7010000}"/>
    <cellStyle name="Milliers_pldt" xfId="523" xr:uid="{00000000-0005-0000-0000-0000B8010000}"/>
    <cellStyle name="Modifiable" xfId="524" xr:uid="{00000000-0005-0000-0000-0000B9010000}"/>
    <cellStyle name="Monétaire [0]_pldt" xfId="525" xr:uid="{00000000-0005-0000-0000-0000BA010000}"/>
    <cellStyle name="Monétaire_pldt" xfId="526" xr:uid="{00000000-0005-0000-0000-0000BB010000}"/>
    <cellStyle name="Neutral" xfId="15" builtinId="28" customBuiltin="1"/>
    <cellStyle name="Neutral 2" xfId="386" xr:uid="{00000000-0005-0000-0000-0000BD010000}"/>
    <cellStyle name="Next holiday" xfId="527" xr:uid="{00000000-0005-0000-0000-0000BE010000}"/>
    <cellStyle name="Normal" xfId="0" builtinId="0"/>
    <cellStyle name="Normal - Style1" xfId="528" xr:uid="{00000000-0005-0000-0000-0000C0010000}"/>
    <cellStyle name="Normal - Style1 2" xfId="529" xr:uid="{00000000-0005-0000-0000-0000C1010000}"/>
    <cellStyle name="Normal - Style1 2 2" xfId="530" xr:uid="{00000000-0005-0000-0000-0000C2010000}"/>
    <cellStyle name="Normal - Style1 2 3" xfId="531" xr:uid="{00000000-0005-0000-0000-0000C3010000}"/>
    <cellStyle name="Normal - Style1 3" xfId="532" xr:uid="{00000000-0005-0000-0000-0000C4010000}"/>
    <cellStyle name="Normal - Style1 3 2" xfId="533" xr:uid="{00000000-0005-0000-0000-0000C5010000}"/>
    <cellStyle name="Normal 10" xfId="122" xr:uid="{00000000-0005-0000-0000-0000C6010000}"/>
    <cellStyle name="Normal 11" xfId="189" xr:uid="{00000000-0005-0000-0000-0000C7010000}"/>
    <cellStyle name="Normal 11 2" xfId="345" xr:uid="{00000000-0005-0000-0000-0000C8010000}"/>
    <cellStyle name="Normal 12" xfId="190" xr:uid="{00000000-0005-0000-0000-0000C9010000}"/>
    <cellStyle name="Normal 12 2" xfId="346" xr:uid="{00000000-0005-0000-0000-0000CA010000}"/>
    <cellStyle name="Normal 13" xfId="191" xr:uid="{00000000-0005-0000-0000-0000CB010000}"/>
    <cellStyle name="Normal 13 2" xfId="347" xr:uid="{00000000-0005-0000-0000-0000CC010000}"/>
    <cellStyle name="Normal 14" xfId="192" xr:uid="{00000000-0005-0000-0000-0000CD010000}"/>
    <cellStyle name="Normal 14 2" xfId="348" xr:uid="{00000000-0005-0000-0000-0000CE010000}"/>
    <cellStyle name="Normal 15" xfId="193" xr:uid="{00000000-0005-0000-0000-0000CF010000}"/>
    <cellStyle name="Normal 15 2" xfId="349" xr:uid="{00000000-0005-0000-0000-0000D0010000}"/>
    <cellStyle name="Normal 16" xfId="350" xr:uid="{00000000-0005-0000-0000-0000D1010000}"/>
    <cellStyle name="Normal 16 2" xfId="635" xr:uid="{00000000-0005-0000-0000-0000D2010000}"/>
    <cellStyle name="Normal 17" xfId="394" xr:uid="{00000000-0005-0000-0000-0000D3010000}"/>
    <cellStyle name="Normal 17 2" xfId="534" xr:uid="{00000000-0005-0000-0000-0000D4010000}"/>
    <cellStyle name="Normal 17 3" xfId="535" xr:uid="{00000000-0005-0000-0000-0000D5010000}"/>
    <cellStyle name="Normal 18" xfId="536" xr:uid="{00000000-0005-0000-0000-0000D6010000}"/>
    <cellStyle name="Normal 18 2" xfId="537" xr:uid="{00000000-0005-0000-0000-0000D7010000}"/>
    <cellStyle name="Normal 18 3" xfId="538" xr:uid="{00000000-0005-0000-0000-0000D8010000}"/>
    <cellStyle name="Normal 19" xfId="539" xr:uid="{00000000-0005-0000-0000-0000D9010000}"/>
    <cellStyle name="Normal 19 2" xfId="540" xr:uid="{00000000-0005-0000-0000-0000DA010000}"/>
    <cellStyle name="Normal 19 3" xfId="541" xr:uid="{00000000-0005-0000-0000-0000DB010000}"/>
    <cellStyle name="Normal 2" xfId="6" xr:uid="{00000000-0005-0000-0000-0000DC010000}"/>
    <cellStyle name="Normal 2 2" xfId="126" xr:uid="{00000000-0005-0000-0000-0000DD010000}"/>
    <cellStyle name="Normal 2 2 2" xfId="282" xr:uid="{00000000-0005-0000-0000-0000DE010000}"/>
    <cellStyle name="Normal 2 2 3" xfId="636" xr:uid="{00000000-0005-0000-0000-0000DF010000}"/>
    <cellStyle name="Normal 2 3" xfId="194" xr:uid="{00000000-0005-0000-0000-0000E0010000}"/>
    <cellStyle name="Normal 2 4" xfId="387" xr:uid="{00000000-0005-0000-0000-0000E1010000}"/>
    <cellStyle name="Normal 2 5" xfId="542" xr:uid="{00000000-0005-0000-0000-0000E2010000}"/>
    <cellStyle name="Normal 2 6" xfId="543" xr:uid="{00000000-0005-0000-0000-0000E3010000}"/>
    <cellStyle name="Normal 20" xfId="544" xr:uid="{00000000-0005-0000-0000-0000E4010000}"/>
    <cellStyle name="Normal 20 2" xfId="545" xr:uid="{00000000-0005-0000-0000-0000E5010000}"/>
    <cellStyle name="Normal 20 3" xfId="546" xr:uid="{00000000-0005-0000-0000-0000E6010000}"/>
    <cellStyle name="Normal 21" xfId="547" xr:uid="{00000000-0005-0000-0000-0000E7010000}"/>
    <cellStyle name="Normal 21 2" xfId="548" xr:uid="{00000000-0005-0000-0000-0000E8010000}"/>
    <cellStyle name="Normal 22" xfId="549" xr:uid="{00000000-0005-0000-0000-0000E9010000}"/>
    <cellStyle name="Normal 23" xfId="550" xr:uid="{00000000-0005-0000-0000-0000EA010000}"/>
    <cellStyle name="Normal 24" xfId="551" xr:uid="{00000000-0005-0000-0000-0000EB010000}"/>
    <cellStyle name="Normal 25" xfId="552" xr:uid="{00000000-0005-0000-0000-0000EC010000}"/>
    <cellStyle name="Normal 26" xfId="553" xr:uid="{00000000-0005-0000-0000-0000ED010000}"/>
    <cellStyle name="Normal 27" xfId="554" xr:uid="{00000000-0005-0000-0000-0000EE010000}"/>
    <cellStyle name="Normal 28" xfId="555" xr:uid="{00000000-0005-0000-0000-0000EF010000}"/>
    <cellStyle name="Normal 29" xfId="556" xr:uid="{00000000-0005-0000-0000-0000F0010000}"/>
    <cellStyle name="Normal 3" xfId="7" xr:uid="{00000000-0005-0000-0000-0000F1010000}"/>
    <cellStyle name="Normal 3 2" xfId="127" xr:uid="{00000000-0005-0000-0000-0000F2010000}"/>
    <cellStyle name="Normal 3 2 2" xfId="283" xr:uid="{00000000-0005-0000-0000-0000F3010000}"/>
    <cellStyle name="Normal 3 3" xfId="195" xr:uid="{00000000-0005-0000-0000-0000F4010000}"/>
    <cellStyle name="Normal 30" xfId="557" xr:uid="{00000000-0005-0000-0000-0000F5010000}"/>
    <cellStyle name="Normal 31" xfId="637" xr:uid="{00000000-0005-0000-0000-0000F6010000}"/>
    <cellStyle name="Normal 4" xfId="48" xr:uid="{00000000-0005-0000-0000-0000F7010000}"/>
    <cellStyle name="Normal 4 2" xfId="128" xr:uid="{00000000-0005-0000-0000-0000F8010000}"/>
    <cellStyle name="Normal 4 2 2" xfId="284" xr:uid="{00000000-0005-0000-0000-0000F9010000}"/>
    <cellStyle name="Normal 4 3" xfId="208" xr:uid="{00000000-0005-0000-0000-0000FA010000}"/>
    <cellStyle name="Normal 5" xfId="51" xr:uid="{00000000-0005-0000-0000-0000FB010000}"/>
    <cellStyle name="Normal 5 2" xfId="131" xr:uid="{00000000-0005-0000-0000-0000FC010000}"/>
    <cellStyle name="Normal 5 2 2" xfId="287" xr:uid="{00000000-0005-0000-0000-0000FD010000}"/>
    <cellStyle name="Normal 5 3" xfId="211" xr:uid="{00000000-0005-0000-0000-0000FE010000}"/>
    <cellStyle name="Normal 6" xfId="65" xr:uid="{00000000-0005-0000-0000-0000FF010000}"/>
    <cellStyle name="Normal 6 2" xfId="145" xr:uid="{00000000-0005-0000-0000-000000020000}"/>
    <cellStyle name="Normal 6 2 2" xfId="301" xr:uid="{00000000-0005-0000-0000-000001020000}"/>
    <cellStyle name="Normal 6 3" xfId="225" xr:uid="{00000000-0005-0000-0000-000002020000}"/>
    <cellStyle name="Normal 7" xfId="79" xr:uid="{00000000-0005-0000-0000-000003020000}"/>
    <cellStyle name="Normal 7 2" xfId="159" xr:uid="{00000000-0005-0000-0000-000004020000}"/>
    <cellStyle name="Normal 7 2 2" xfId="315" xr:uid="{00000000-0005-0000-0000-000005020000}"/>
    <cellStyle name="Normal 7 3" xfId="239" xr:uid="{00000000-0005-0000-0000-000006020000}"/>
    <cellStyle name="Normal 8" xfId="94" xr:uid="{00000000-0005-0000-0000-000007020000}"/>
    <cellStyle name="Normal 8 2" xfId="174" xr:uid="{00000000-0005-0000-0000-000008020000}"/>
    <cellStyle name="Normal 8 2 2" xfId="330" xr:uid="{00000000-0005-0000-0000-000009020000}"/>
    <cellStyle name="Normal 8 3" xfId="254" xr:uid="{00000000-0005-0000-0000-00000A020000}"/>
    <cellStyle name="Normal 9" xfId="109" xr:uid="{00000000-0005-0000-0000-00000B020000}"/>
    <cellStyle name="Normal 9 2" xfId="269" xr:uid="{00000000-0005-0000-0000-00000C020000}"/>
    <cellStyle name="Normal_~Ti11E8" xfId="2" xr:uid="{00000000-0005-0000-0000-00000D020000}"/>
    <cellStyle name="Normal_loanfeed" xfId="3" xr:uid="{00000000-0005-0000-0000-00000E020000}"/>
    <cellStyle name="Note 2" xfId="50" xr:uid="{00000000-0005-0000-0000-00000F020000}"/>
    <cellStyle name="Note 2 2" xfId="130" xr:uid="{00000000-0005-0000-0000-000010020000}"/>
    <cellStyle name="Note 2 2 2" xfId="286" xr:uid="{00000000-0005-0000-0000-000011020000}"/>
    <cellStyle name="Note 2 3" xfId="210" xr:uid="{00000000-0005-0000-0000-000012020000}"/>
    <cellStyle name="Note 3" xfId="52" xr:uid="{00000000-0005-0000-0000-000013020000}"/>
    <cellStyle name="Note 3 2" xfId="132" xr:uid="{00000000-0005-0000-0000-000014020000}"/>
    <cellStyle name="Note 3 2 2" xfId="288" xr:uid="{00000000-0005-0000-0000-000015020000}"/>
    <cellStyle name="Note 3 3" xfId="212" xr:uid="{00000000-0005-0000-0000-000016020000}"/>
    <cellStyle name="Note 4" xfId="66" xr:uid="{00000000-0005-0000-0000-000017020000}"/>
    <cellStyle name="Note 4 2" xfId="146" xr:uid="{00000000-0005-0000-0000-000018020000}"/>
    <cellStyle name="Note 4 2 2" xfId="302" xr:uid="{00000000-0005-0000-0000-000019020000}"/>
    <cellStyle name="Note 4 3" xfId="226" xr:uid="{00000000-0005-0000-0000-00001A020000}"/>
    <cellStyle name="Note 5" xfId="81" xr:uid="{00000000-0005-0000-0000-00001B020000}"/>
    <cellStyle name="Note 5 2" xfId="161" xr:uid="{00000000-0005-0000-0000-00001C020000}"/>
    <cellStyle name="Note 5 2 2" xfId="317" xr:uid="{00000000-0005-0000-0000-00001D020000}"/>
    <cellStyle name="Note 5 3" xfId="241" xr:uid="{00000000-0005-0000-0000-00001E020000}"/>
    <cellStyle name="Note 6" xfId="96" xr:uid="{00000000-0005-0000-0000-00001F020000}"/>
    <cellStyle name="Note 6 2" xfId="176" xr:uid="{00000000-0005-0000-0000-000020020000}"/>
    <cellStyle name="Note 6 2 2" xfId="332" xr:uid="{00000000-0005-0000-0000-000021020000}"/>
    <cellStyle name="Note 6 3" xfId="256" xr:uid="{00000000-0005-0000-0000-000022020000}"/>
    <cellStyle name="Note 7" xfId="388" xr:uid="{00000000-0005-0000-0000-000023020000}"/>
    <cellStyle name="Output" xfId="17" builtinId="21" customBuiltin="1"/>
    <cellStyle name="Output 2" xfId="389" xr:uid="{00000000-0005-0000-0000-000025020000}"/>
    <cellStyle name="per.style" xfId="558" xr:uid="{00000000-0005-0000-0000-000026020000}"/>
    <cellStyle name="per.style 2" xfId="559" xr:uid="{00000000-0005-0000-0000-000027020000}"/>
    <cellStyle name="Percent" xfId="4" builtinId="5"/>
    <cellStyle name="Percent [2]" xfId="560" xr:uid="{00000000-0005-0000-0000-000029020000}"/>
    <cellStyle name="Percent [2] 2" xfId="561" xr:uid="{00000000-0005-0000-0000-00002A020000}"/>
    <cellStyle name="Percent [2] 2 2" xfId="562" xr:uid="{00000000-0005-0000-0000-00002B020000}"/>
    <cellStyle name="Percent [2] 3" xfId="563" xr:uid="{00000000-0005-0000-0000-00002C020000}"/>
    <cellStyle name="Percent [2] 3 2" xfId="564" xr:uid="{00000000-0005-0000-0000-00002D020000}"/>
    <cellStyle name="Percent 10" xfId="565" xr:uid="{00000000-0005-0000-0000-00002E020000}"/>
    <cellStyle name="Percent 11" xfId="566" xr:uid="{00000000-0005-0000-0000-00002F020000}"/>
    <cellStyle name="Percent 12" xfId="567" xr:uid="{00000000-0005-0000-0000-000030020000}"/>
    <cellStyle name="Percent 13" xfId="568" xr:uid="{00000000-0005-0000-0000-000031020000}"/>
    <cellStyle name="Percent 14" xfId="569" xr:uid="{00000000-0005-0000-0000-000032020000}"/>
    <cellStyle name="Percent 15" xfId="570" xr:uid="{00000000-0005-0000-0000-000033020000}"/>
    <cellStyle name="Percent 16" xfId="571" xr:uid="{00000000-0005-0000-0000-000034020000}"/>
    <cellStyle name="Percent 17" xfId="572" xr:uid="{00000000-0005-0000-0000-000035020000}"/>
    <cellStyle name="Percent 17 2" xfId="573" xr:uid="{00000000-0005-0000-0000-000036020000}"/>
    <cellStyle name="Percent 17 3" xfId="574" xr:uid="{00000000-0005-0000-0000-000037020000}"/>
    <cellStyle name="Percent 18" xfId="575" xr:uid="{00000000-0005-0000-0000-000038020000}"/>
    <cellStyle name="Percent 18 2" xfId="576" xr:uid="{00000000-0005-0000-0000-000039020000}"/>
    <cellStyle name="Percent 18 3" xfId="577" xr:uid="{00000000-0005-0000-0000-00003A020000}"/>
    <cellStyle name="Percent 19" xfId="578" xr:uid="{00000000-0005-0000-0000-00003B020000}"/>
    <cellStyle name="Percent 19 2" xfId="579" xr:uid="{00000000-0005-0000-0000-00003C020000}"/>
    <cellStyle name="Percent 19 3" xfId="580" xr:uid="{00000000-0005-0000-0000-00003D020000}"/>
    <cellStyle name="Percent 2" xfId="5" xr:uid="{00000000-0005-0000-0000-00003E020000}"/>
    <cellStyle name="Percent 2 2" xfId="125" xr:uid="{00000000-0005-0000-0000-00003F020000}"/>
    <cellStyle name="Percent 20" xfId="581" xr:uid="{00000000-0005-0000-0000-000040020000}"/>
    <cellStyle name="Percent 20 2" xfId="582" xr:uid="{00000000-0005-0000-0000-000041020000}"/>
    <cellStyle name="Percent 20 3" xfId="583" xr:uid="{00000000-0005-0000-0000-000042020000}"/>
    <cellStyle name="Percent 21" xfId="584" xr:uid="{00000000-0005-0000-0000-000043020000}"/>
    <cellStyle name="Percent 21 2" xfId="585" xr:uid="{00000000-0005-0000-0000-000044020000}"/>
    <cellStyle name="Percent 22" xfId="586" xr:uid="{00000000-0005-0000-0000-000045020000}"/>
    <cellStyle name="Percent 23" xfId="587" xr:uid="{00000000-0005-0000-0000-000046020000}"/>
    <cellStyle name="Percent 24" xfId="588" xr:uid="{00000000-0005-0000-0000-000047020000}"/>
    <cellStyle name="Percent 25" xfId="589" xr:uid="{00000000-0005-0000-0000-000048020000}"/>
    <cellStyle name="Percent 26" xfId="590" xr:uid="{00000000-0005-0000-0000-000049020000}"/>
    <cellStyle name="Percent 27" xfId="591" xr:uid="{00000000-0005-0000-0000-00004A020000}"/>
    <cellStyle name="Percent 28" xfId="592" xr:uid="{00000000-0005-0000-0000-00004B020000}"/>
    <cellStyle name="Percent 29" xfId="593" xr:uid="{00000000-0005-0000-0000-00004C020000}"/>
    <cellStyle name="Percent 3" xfId="124" xr:uid="{00000000-0005-0000-0000-00004D020000}"/>
    <cellStyle name="Percent 3 2" xfId="594" xr:uid="{00000000-0005-0000-0000-00004E020000}"/>
    <cellStyle name="Percent 3 2 2" xfId="595" xr:uid="{00000000-0005-0000-0000-00004F020000}"/>
    <cellStyle name="Percent 3 3" xfId="596" xr:uid="{00000000-0005-0000-0000-000050020000}"/>
    <cellStyle name="Percent 30" xfId="597" xr:uid="{00000000-0005-0000-0000-000051020000}"/>
    <cellStyle name="Percent 31" xfId="639" xr:uid="{00000000-0005-0000-0000-000052020000}"/>
    <cellStyle name="Percent 4" xfId="390" xr:uid="{00000000-0005-0000-0000-000053020000}"/>
    <cellStyle name="Percent 4 2" xfId="598" xr:uid="{00000000-0005-0000-0000-000054020000}"/>
    <cellStyle name="Percent 4 2 2" xfId="599" xr:uid="{00000000-0005-0000-0000-000055020000}"/>
    <cellStyle name="Percent 4 3" xfId="600" xr:uid="{00000000-0005-0000-0000-000056020000}"/>
    <cellStyle name="Percent 5" xfId="395" xr:uid="{00000000-0005-0000-0000-000057020000}"/>
    <cellStyle name="Percent 5 2" xfId="601" xr:uid="{00000000-0005-0000-0000-000058020000}"/>
    <cellStyle name="Percent 6" xfId="602" xr:uid="{00000000-0005-0000-0000-000059020000}"/>
    <cellStyle name="Percent 6 2" xfId="603" xr:uid="{00000000-0005-0000-0000-00005A020000}"/>
    <cellStyle name="Percent 6 3" xfId="604" xr:uid="{00000000-0005-0000-0000-00005B020000}"/>
    <cellStyle name="Percent 7" xfId="605" xr:uid="{00000000-0005-0000-0000-00005C020000}"/>
    <cellStyle name="Percent 7 2" xfId="606" xr:uid="{00000000-0005-0000-0000-00005D020000}"/>
    <cellStyle name="Percent 7 3" xfId="607" xr:uid="{00000000-0005-0000-0000-00005E020000}"/>
    <cellStyle name="Percent 8" xfId="608" xr:uid="{00000000-0005-0000-0000-00005F020000}"/>
    <cellStyle name="Percent 8 2" xfId="609" xr:uid="{00000000-0005-0000-0000-000060020000}"/>
    <cellStyle name="Percent 8 3" xfId="610" xr:uid="{00000000-0005-0000-0000-000061020000}"/>
    <cellStyle name="Percent 9" xfId="611" xr:uid="{00000000-0005-0000-0000-000062020000}"/>
    <cellStyle name="Pourcentage_pldt" xfId="612" xr:uid="{00000000-0005-0000-0000-000063020000}"/>
    <cellStyle name="Rates" xfId="613" xr:uid="{00000000-0005-0000-0000-000064020000}"/>
    <cellStyle name="realtime" xfId="614" xr:uid="{00000000-0005-0000-0000-000065020000}"/>
    <cellStyle name="regstoresfromspecstores" xfId="615" xr:uid="{00000000-0005-0000-0000-000066020000}"/>
    <cellStyle name="result" xfId="616" xr:uid="{00000000-0005-0000-0000-000067020000}"/>
    <cellStyle name="RevList" xfId="617" xr:uid="{00000000-0005-0000-0000-000068020000}"/>
    <cellStyle name="RevList 2" xfId="618" xr:uid="{00000000-0005-0000-0000-000069020000}"/>
    <cellStyle name="RevList 2 2" xfId="619" xr:uid="{00000000-0005-0000-0000-00006A020000}"/>
    <cellStyle name="rt" xfId="620" xr:uid="{00000000-0005-0000-0000-00006B020000}"/>
    <cellStyle name="SHADEDSTORES" xfId="621" xr:uid="{00000000-0005-0000-0000-00006C020000}"/>
    <cellStyle name="specstores" xfId="622" xr:uid="{00000000-0005-0000-0000-00006D020000}"/>
    <cellStyle name="static" xfId="623" xr:uid="{00000000-0005-0000-0000-00006E020000}"/>
    <cellStyle name="STYLE1" xfId="624" xr:uid="{00000000-0005-0000-0000-00006F020000}"/>
    <cellStyle name="STYLE2" xfId="625" xr:uid="{00000000-0005-0000-0000-000070020000}"/>
    <cellStyle name="STYLE3" xfId="626" xr:uid="{00000000-0005-0000-0000-000071020000}"/>
    <cellStyle name="STYLE4" xfId="627" xr:uid="{00000000-0005-0000-0000-000072020000}"/>
    <cellStyle name="STYLE5" xfId="628" xr:uid="{00000000-0005-0000-0000-000073020000}"/>
    <cellStyle name="Subtotal" xfId="629" xr:uid="{00000000-0005-0000-0000-000074020000}"/>
    <cellStyle name="Subtotal 2" xfId="630" xr:uid="{00000000-0005-0000-0000-000075020000}"/>
    <cellStyle name="text" xfId="631" xr:uid="{00000000-0005-0000-0000-000076020000}"/>
    <cellStyle name="Title" xfId="8" builtinId="15" customBuiltin="1"/>
    <cellStyle name="Title 2" xfId="391" xr:uid="{00000000-0005-0000-0000-000078020000}"/>
    <cellStyle name="TitreRub" xfId="632" xr:uid="{00000000-0005-0000-0000-000079020000}"/>
    <cellStyle name="TitreTab" xfId="633" xr:uid="{00000000-0005-0000-0000-00007A020000}"/>
    <cellStyle name="Topheader" xfId="634" xr:uid="{00000000-0005-0000-0000-00007B020000}"/>
    <cellStyle name="Total" xfId="23" builtinId="25" customBuiltin="1"/>
    <cellStyle name="Total 2" xfId="392" xr:uid="{00000000-0005-0000-0000-00007D020000}"/>
    <cellStyle name="Warning Text" xfId="21" builtinId="11" customBuiltin="1"/>
    <cellStyle name="Warning Text 2" xfId="393" xr:uid="{00000000-0005-0000-0000-00007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Monthly\2005\04Apr\Inputs\Cur_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08\IRR\09_Sep\Rolling%20Income%20Stmt_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TREASURY\Daily%20Cash%20MGMT%20and%20Liquidity\Daily%20cash%20wires\Meridian%20cash%20wires%20instruc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Local%20Settings\Temporary%20Internet%20Files\Content.IE5\WSYB2LKL\INVEST%20WORKS-%20trial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Statements\2009\2009%2012%20December\Financial%20Statements%20Supporting%20Schedules\CCD%20files\RmensDCU122009%20v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12\Target%20Balances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gap"/>
      <sheetName val="BS"/>
      <sheetName val="Assets"/>
      <sheetName val="Crystal Input"/>
      <sheetName val="GW Fixed Info"/>
      <sheetName val="Report for CA"/>
      <sheetName val="R 5yr"/>
      <sheetName val="R 4yr"/>
      <sheetName val="R 3yr"/>
      <sheetName val="R 2yr"/>
      <sheetName val="R 1yr"/>
      <sheetName val="R 6mth"/>
      <sheetName val="C 5yr"/>
      <sheetName val="C 4yr"/>
      <sheetName val="C 3yr"/>
      <sheetName val="C 2yr"/>
      <sheetName val="C 1yr"/>
      <sheetName val="C 6mth"/>
      <sheetName val="Adj runoff"/>
      <sheetName val="Dropdown Menu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"/>
      <sheetName val="Sum"/>
      <sheetName val="Graph"/>
      <sheetName val="Roll DN"/>
      <sheetName val="Roll UP"/>
      <sheetName val="Comp (2)"/>
      <sheetName val="Comp"/>
      <sheetName val="R2F"/>
      <sheetName val="R3F"/>
      <sheetName val="R4F"/>
      <sheetName val="R5F"/>
      <sheetName val="R6F"/>
      <sheetName val="R7F"/>
      <sheetName val="R8F"/>
      <sheetName val="R9F"/>
      <sheetName val="R10F"/>
      <sheetName val="R11F"/>
      <sheetName val="R12F"/>
      <sheetName val="R2U"/>
      <sheetName val="R3U"/>
      <sheetName val="R4U"/>
      <sheetName val="R5U"/>
      <sheetName val="R6U"/>
      <sheetName val="R7U"/>
      <sheetName val="R8U"/>
      <sheetName val="R9U"/>
      <sheetName val="R10U"/>
      <sheetName val="R11U"/>
      <sheetName val="R12U"/>
      <sheetName val="R2D"/>
      <sheetName val="R3D"/>
      <sheetName val="R4D"/>
      <sheetName val="R5D"/>
      <sheetName val="R6D"/>
      <sheetName val="R7D"/>
      <sheetName val="R8D"/>
      <sheetName val="R9D"/>
      <sheetName val="R10D"/>
      <sheetName val="R11D"/>
      <sheetName val="R1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19641.366557379999</v>
          </cell>
          <cell r="C11">
            <v>24512.609027319999</v>
          </cell>
          <cell r="D11">
            <v>26322.710630140002</v>
          </cell>
          <cell r="E11">
            <v>14637.206432880001</v>
          </cell>
          <cell r="F11">
            <v>4440.9260000000004</v>
          </cell>
          <cell r="G11">
            <v>3799.3499945200001</v>
          </cell>
          <cell r="H11">
            <v>5641.1792931500004</v>
          </cell>
          <cell r="I11">
            <v>5637.9890958899996</v>
          </cell>
          <cell r="J11">
            <v>6749.8567835599997</v>
          </cell>
          <cell r="K11">
            <v>9426.3416493200002</v>
          </cell>
          <cell r="L11">
            <v>10407.461380819999</v>
          </cell>
          <cell r="M11">
            <v>12933.72613151</v>
          </cell>
          <cell r="O11">
            <v>144150.72297649001</v>
          </cell>
        </row>
        <row r="12">
          <cell r="A12" t="str">
            <v xml:space="preserve">   CUCO Liquidity Reserve</v>
          </cell>
          <cell r="B12">
            <v>862926.56485633994</v>
          </cell>
          <cell r="C12">
            <v>889317.09915204998</v>
          </cell>
          <cell r="D12">
            <v>887404.14247999003</v>
          </cell>
          <cell r="E12">
            <v>813547.08747614</v>
          </cell>
          <cell r="F12">
            <v>914008.95549114002</v>
          </cell>
          <cell r="G12">
            <v>878890.78287084005</v>
          </cell>
          <cell r="H12">
            <v>902545.53863422002</v>
          </cell>
          <cell r="I12">
            <v>859731.48044635996</v>
          </cell>
          <cell r="J12">
            <v>875454.45923918998</v>
          </cell>
          <cell r="K12">
            <v>868869.33553019003</v>
          </cell>
          <cell r="L12">
            <v>829102.61454482004</v>
          </cell>
          <cell r="M12">
            <v>844933.16732238</v>
          </cell>
          <cell r="O12">
            <v>10426731.228043661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39812.127045430003</v>
          </cell>
          <cell r="C14">
            <v>37383.111352499996</v>
          </cell>
          <cell r="D14">
            <v>37516.786934700001</v>
          </cell>
          <cell r="E14">
            <v>33724.49455843</v>
          </cell>
          <cell r="F14">
            <v>37413.355413290003</v>
          </cell>
          <cell r="G14">
            <v>36248.483147480001</v>
          </cell>
          <cell r="H14">
            <v>37400.605205189997</v>
          </cell>
          <cell r="I14">
            <v>36201.132847560002</v>
          </cell>
          <cell r="J14">
            <v>37429.266685690003</v>
          </cell>
          <cell r="K14">
            <v>37415.628818789999</v>
          </cell>
          <cell r="L14">
            <v>36206.0335528</v>
          </cell>
          <cell r="M14">
            <v>37420.398792510001</v>
          </cell>
          <cell r="O14">
            <v>444171.42435436998</v>
          </cell>
        </row>
        <row r="15">
          <cell r="A15" t="str">
            <v xml:space="preserve">   Long Term Investments</v>
          </cell>
          <cell r="B15">
            <v>14389.303237820001</v>
          </cell>
          <cell r="C15">
            <v>14866.020113209999</v>
          </cell>
          <cell r="D15">
            <v>14906.726209029999</v>
          </cell>
          <cell r="E15">
            <v>13464.13963763</v>
          </cell>
          <cell r="F15">
            <v>14906.72602577</v>
          </cell>
          <cell r="G15">
            <v>14425.863895889999</v>
          </cell>
          <cell r="H15">
            <v>14906.72602575</v>
          </cell>
          <cell r="I15">
            <v>14425.863895889999</v>
          </cell>
          <cell r="J15">
            <v>14906.72602575</v>
          </cell>
          <cell r="K15">
            <v>14906.72602575</v>
          </cell>
          <cell r="L15">
            <v>14425.863895889999</v>
          </cell>
          <cell r="M15">
            <v>14906.961921460001</v>
          </cell>
          <cell r="O15">
            <v>175437.64690984</v>
          </cell>
        </row>
        <row r="16">
          <cell r="A16" t="str">
            <v xml:space="preserve">   Asset Balancing Account</v>
          </cell>
          <cell r="B16">
            <v>37610.65681932</v>
          </cell>
          <cell r="C16">
            <v>58862.122206660002</v>
          </cell>
          <cell r="D16">
            <v>28967.114285600001</v>
          </cell>
          <cell r="E16">
            <v>37450.107037349997</v>
          </cell>
          <cell r="F16">
            <v>40738.352156679997</v>
          </cell>
          <cell r="G16">
            <v>61999.74635845</v>
          </cell>
          <cell r="H16">
            <v>74065.166905530001</v>
          </cell>
          <cell r="I16">
            <v>69346.213808820001</v>
          </cell>
          <cell r="J16">
            <v>83020.248372210001</v>
          </cell>
          <cell r="K16">
            <v>88229.604867870003</v>
          </cell>
          <cell r="L16">
            <v>84806.659863590001</v>
          </cell>
          <cell r="M16">
            <v>90053.247760049999</v>
          </cell>
          <cell r="O16">
            <v>755149.24044213002</v>
          </cell>
        </row>
        <row r="17">
          <cell r="A17" t="str">
            <v xml:space="preserve">  Total Investments</v>
          </cell>
          <cell r="B17">
            <v>974380.01851629</v>
          </cell>
          <cell r="C17">
            <v>1024940.96185174</v>
          </cell>
          <cell r="D17">
            <v>995117.48053945997</v>
          </cell>
          <cell r="E17">
            <v>912823.03514242999</v>
          </cell>
          <cell r="F17">
            <v>1011508.31508688</v>
          </cell>
          <cell r="G17">
            <v>995364.22626718006</v>
          </cell>
          <cell r="H17">
            <v>1034559.21606384</v>
          </cell>
          <cell r="I17">
            <v>985342.68009451998</v>
          </cell>
          <cell r="J17">
            <v>1017560.5571064</v>
          </cell>
          <cell r="K17">
            <v>1018847.63689192</v>
          </cell>
          <cell r="L17">
            <v>974948.63323792</v>
          </cell>
          <cell r="M17">
            <v>1000247.50192791</v>
          </cell>
          <cell r="O17">
            <v>11945640.262726489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817604.83789086004</v>
          </cell>
          <cell r="D18">
            <v>830393.75931666</v>
          </cell>
          <cell r="E18">
            <v>753311.97290885996</v>
          </cell>
          <cell r="F18">
            <v>838680.67883771996</v>
          </cell>
          <cell r="G18">
            <v>817218.81101215002</v>
          </cell>
          <cell r="H18">
            <v>853421.01155228994</v>
          </cell>
          <cell r="I18">
            <v>834838.92366444995</v>
          </cell>
          <cell r="J18">
            <v>873128.83820187999</v>
          </cell>
          <cell r="K18">
            <v>885979.49644033995</v>
          </cell>
          <cell r="L18">
            <v>870842.94363151002</v>
          </cell>
          <cell r="M18">
            <v>914533.58934120997</v>
          </cell>
          <cell r="O18">
            <v>10065368.02587045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14127.098560689999</v>
          </cell>
          <cell r="E19">
            <v>12336.520485499999</v>
          </cell>
          <cell r="F19">
            <v>12998.58449535</v>
          </cell>
          <cell r="G19">
            <v>12389.929436410001</v>
          </cell>
          <cell r="H19">
            <v>12843.785379389999</v>
          </cell>
          <cell r="I19">
            <v>12466.555373310001</v>
          </cell>
          <cell r="J19">
            <v>12931.60167643</v>
          </cell>
          <cell r="K19">
            <v>12993.91310242</v>
          </cell>
          <cell r="L19">
            <v>12644.98304524</v>
          </cell>
          <cell r="M19">
            <v>13161.211874860001</v>
          </cell>
          <cell r="O19">
            <v>157118.32868648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200548.77690149</v>
          </cell>
          <cell r="E20">
            <v>177914.60250271001</v>
          </cell>
          <cell r="F20">
            <v>192770.67263397999</v>
          </cell>
          <cell r="G20">
            <v>182961.29017754999</v>
          </cell>
          <cell r="H20">
            <v>184411.78861672999</v>
          </cell>
          <cell r="I20">
            <v>173467.44450464999</v>
          </cell>
          <cell r="J20">
            <v>174526.70316241001</v>
          </cell>
          <cell r="K20">
            <v>169385.81980974</v>
          </cell>
          <cell r="L20">
            <v>158907.13154160001</v>
          </cell>
          <cell r="M20">
            <v>162050.63771382999</v>
          </cell>
          <cell r="O20">
            <v>2183036.45276397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146483.06332891001</v>
          </cell>
          <cell r="E21">
            <v>131891.24580755999</v>
          </cell>
          <cell r="F21">
            <v>145358.98930270999</v>
          </cell>
          <cell r="G21">
            <v>139941.07442675999</v>
          </cell>
          <cell r="H21">
            <v>144348.92531684</v>
          </cell>
          <cell r="I21">
            <v>139148.57393983001</v>
          </cell>
          <cell r="J21">
            <v>143308.67229630999</v>
          </cell>
          <cell r="K21">
            <v>143047.60741085</v>
          </cell>
          <cell r="L21">
            <v>137504.64361679001</v>
          </cell>
          <cell r="M21">
            <v>140920.03411735001</v>
          </cell>
          <cell r="O21">
            <v>1699253.7259474399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366625.04161964002</v>
          </cell>
          <cell r="E22">
            <v>330760.82578354998</v>
          </cell>
          <cell r="F22">
            <v>365916.90945391002</v>
          </cell>
          <cell r="G22">
            <v>354019.90620909998</v>
          </cell>
          <cell r="H22">
            <v>365840.21069902001</v>
          </cell>
          <cell r="I22">
            <v>354044.96878181997</v>
          </cell>
          <cell r="J22">
            <v>366171.24421684002</v>
          </cell>
          <cell r="K22">
            <v>366737.33106081001</v>
          </cell>
          <cell r="L22">
            <v>355881.10930771998</v>
          </cell>
          <cell r="M22">
            <v>368972.15417143999</v>
          </cell>
          <cell r="O22">
            <v>4310322.7016471997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3931072.3406094201</v>
          </cell>
          <cell r="E23">
            <v>3548556.6624714499</v>
          </cell>
          <cell r="F23">
            <v>3929129.4621419599</v>
          </cell>
          <cell r="G23">
            <v>3806760.1430917</v>
          </cell>
          <cell r="H23">
            <v>3944428.9402768901</v>
          </cell>
          <cell r="I23">
            <v>3829277.26372228</v>
          </cell>
          <cell r="J23">
            <v>3975064.4947694801</v>
          </cell>
          <cell r="K23">
            <v>3996529.1839661701</v>
          </cell>
          <cell r="L23">
            <v>3890568.9346023598</v>
          </cell>
          <cell r="M23">
            <v>4048966.33563407</v>
          </cell>
          <cell r="O23">
            <v>46556321.629912391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3559230.4091694001</v>
          </cell>
          <cell r="E24">
            <v>3211317.76997292</v>
          </cell>
          <cell r="F24">
            <v>3553317.2273635301</v>
          </cell>
          <cell r="G24">
            <v>3440280.86404583</v>
          </cell>
          <cell r="H24">
            <v>3560074.9449006701</v>
          </cell>
          <cell r="I24">
            <v>3448808.5456196899</v>
          </cell>
          <cell r="J24">
            <v>3570346.7768459702</v>
          </cell>
          <cell r="K24">
            <v>3579557.13356956</v>
          </cell>
          <cell r="L24">
            <v>3475276.0248152502</v>
          </cell>
          <cell r="M24">
            <v>3608678.2317752298</v>
          </cell>
          <cell r="O24">
            <v>41946151.141661197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531662.87884960999</v>
          </cell>
          <cell r="E25">
            <v>479952.60327604</v>
          </cell>
          <cell r="F25">
            <v>531420.38652076002</v>
          </cell>
          <cell r="G25">
            <v>514973.12275664002</v>
          </cell>
          <cell r="H25">
            <v>533278.90346572001</v>
          </cell>
          <cell r="I25">
            <v>516977.93369009002</v>
          </cell>
          <cell r="J25">
            <v>535819.14848570002</v>
          </cell>
          <cell r="K25">
            <v>537800.74612201995</v>
          </cell>
          <cell r="L25">
            <v>522971.11017731001</v>
          </cell>
          <cell r="M25">
            <v>543030.82209549996</v>
          </cell>
          <cell r="O25">
            <v>6283666.0836866302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42106.147428659999</v>
          </cell>
          <cell r="E26">
            <v>38039.58299771</v>
          </cell>
          <cell r="F26">
            <v>42154.70336698</v>
          </cell>
          <cell r="G26">
            <v>40873.21829569</v>
          </cell>
          <cell r="H26">
            <v>42366.909893260003</v>
          </cell>
          <cell r="I26">
            <v>41116.82514488</v>
          </cell>
          <cell r="J26">
            <v>42652.155029230002</v>
          </cell>
          <cell r="K26">
            <v>42845.119449739999</v>
          </cell>
          <cell r="L26">
            <v>41687.101917549997</v>
          </cell>
          <cell r="M26">
            <v>43358.801256489998</v>
          </cell>
          <cell r="O26">
            <v>499103.59870303998</v>
          </cell>
        </row>
        <row r="27">
          <cell r="A27" t="str">
            <v xml:space="preserve">    Securitized Contra</v>
          </cell>
          <cell r="B27">
            <v>-1414309.2513018099</v>
          </cell>
          <cell r="C27">
            <v>-1425276.31411599</v>
          </cell>
          <cell r="D27">
            <v>-1397535.15881876</v>
          </cell>
          <cell r="E27">
            <v>-1235309.42587779</v>
          </cell>
          <cell r="F27">
            <v>-1337401.3664448201</v>
          </cell>
          <cell r="G27">
            <v>-1263149.64468307</v>
          </cell>
          <cell r="H27">
            <v>-1257797.33263452</v>
          </cell>
          <cell r="I27">
            <v>-1159247.61193609</v>
          </cell>
          <cell r="J27">
            <v>-1128654.03223812</v>
          </cell>
          <cell r="K27">
            <v>-1063637.62991509</v>
          </cell>
          <cell r="L27">
            <v>-971833.78689691005</v>
          </cell>
          <cell r="M27">
            <v>-940315.54300177004</v>
          </cell>
          <cell r="O27">
            <v>-14594467.09786474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-1274584.04422754</v>
          </cell>
          <cell r="C29">
            <v>-1304054.5604922101</v>
          </cell>
          <cell r="D29">
            <v>-1294475.1775487801</v>
          </cell>
          <cell r="E29">
            <v>-1158039.7762934801</v>
          </cell>
          <cell r="F29">
            <v>-1268767.45550859</v>
          </cell>
          <cell r="G29">
            <v>-1215801.86257947</v>
          </cell>
          <cell r="H29">
            <v>-1243233.29533762</v>
          </cell>
          <cell r="I29">
            <v>-1190955.3946518099</v>
          </cell>
          <cell r="J29">
            <v>-1217666.25074533</v>
          </cell>
          <cell r="K29">
            <v>-1204938.10916697</v>
          </cell>
          <cell r="L29">
            <v>-1154424.76331514</v>
          </cell>
          <cell r="M29">
            <v>-1176792.4822533701</v>
          </cell>
          <cell r="O29">
            <v>-14703733.17212031</v>
          </cell>
        </row>
        <row r="30">
          <cell r="A30" t="str">
            <v xml:space="preserve">    New CMB Contra</v>
          </cell>
          <cell r="B30">
            <v>-344094.15057376999</v>
          </cell>
          <cell r="C30">
            <v>-413612.66103552002</v>
          </cell>
          <cell r="D30">
            <v>-472396.30167808</v>
          </cell>
          <cell r="E30">
            <v>-422334.75568219001</v>
          </cell>
          <cell r="F30">
            <v>-524613.15943767002</v>
          </cell>
          <cell r="G30">
            <v>-562354.54415752995</v>
          </cell>
          <cell r="H30">
            <v>-575107.85268836003</v>
          </cell>
          <cell r="I30">
            <v>-610628.97663698997</v>
          </cell>
          <cell r="J30">
            <v>-686284.96960684995</v>
          </cell>
          <cell r="K30">
            <v>-679129.06341644004</v>
          </cell>
          <cell r="L30">
            <v>-710234.94807534001</v>
          </cell>
          <cell r="M30">
            <v>-787960.59881918004</v>
          </cell>
          <cell r="O30">
            <v>-6788751.9818079202</v>
          </cell>
        </row>
        <row r="31">
          <cell r="A31" t="str">
            <v xml:space="preserve">   Retail  Mortgages</v>
          </cell>
          <cell r="B31">
            <v>6148870.7318567503</v>
          </cell>
          <cell r="C31">
            <v>6418098.4589226795</v>
          </cell>
          <cell r="D31">
            <v>6457842.8777388604</v>
          </cell>
          <cell r="E31">
            <v>5868397.8283528397</v>
          </cell>
          <cell r="F31">
            <v>6480965.6327258199</v>
          </cell>
          <cell r="G31">
            <v>6268112.3080317602</v>
          </cell>
          <cell r="H31">
            <v>6564876.93944031</v>
          </cell>
          <cell r="I31">
            <v>6389315.0512161097</v>
          </cell>
          <cell r="J31">
            <v>6661344.3820939502</v>
          </cell>
          <cell r="K31">
            <v>6787171.5484331502</v>
          </cell>
          <cell r="L31">
            <v>6629790.4843679396</v>
          </cell>
          <cell r="M31">
            <v>6938603.19390566</v>
          </cell>
          <cell r="O31">
            <v>77613389.437085837</v>
          </cell>
        </row>
        <row r="32">
          <cell r="A32" t="str">
            <v xml:space="preserve">    Instalment - Retail</v>
          </cell>
          <cell r="B32">
            <v>555986.47493296</v>
          </cell>
          <cell r="C32">
            <v>557025.11154849001</v>
          </cell>
          <cell r="D32">
            <v>553459.42755251005</v>
          </cell>
          <cell r="E32">
            <v>501072.80569892999</v>
          </cell>
          <cell r="F32">
            <v>548441.14851322002</v>
          </cell>
          <cell r="G32">
            <v>527259.51202958997</v>
          </cell>
          <cell r="H32">
            <v>552326.85222112003</v>
          </cell>
          <cell r="I32">
            <v>541981.45318315004</v>
          </cell>
          <cell r="J32">
            <v>558259.7503059</v>
          </cell>
          <cell r="K32">
            <v>558225.14584811998</v>
          </cell>
          <cell r="L32">
            <v>550181.43374225998</v>
          </cell>
          <cell r="M32">
            <v>578589.51382107998</v>
          </cell>
          <cell r="O32">
            <v>6582808.6293973299</v>
          </cell>
        </row>
        <row r="33">
          <cell r="A33" t="str">
            <v xml:space="preserve">    Fixed Rate Instalment</v>
          </cell>
          <cell r="B33">
            <v>81316.021527699995</v>
          </cell>
          <cell r="C33">
            <v>81841.805221450006</v>
          </cell>
          <cell r="D33">
            <v>81457.994458929999</v>
          </cell>
          <cell r="E33">
            <v>74177.239069090007</v>
          </cell>
          <cell r="F33">
            <v>81716.912049999999</v>
          </cell>
          <cell r="G33">
            <v>78903.560279309997</v>
          </cell>
          <cell r="H33">
            <v>82904.891717420003</v>
          </cell>
          <cell r="I33">
            <v>81754.539982699993</v>
          </cell>
          <cell r="J33">
            <v>84534.594383529999</v>
          </cell>
          <cell r="K33">
            <v>84750.943310040006</v>
          </cell>
          <cell r="L33">
            <v>83754.743505630002</v>
          </cell>
          <cell r="M33">
            <v>88387.638952840003</v>
          </cell>
          <cell r="O33">
            <v>985500.88445864001</v>
          </cell>
        </row>
        <row r="34">
          <cell r="A34" t="str">
            <v xml:space="preserve">    Demand - Retail</v>
          </cell>
          <cell r="B34">
            <v>57444.648101450002</v>
          </cell>
          <cell r="C34">
            <v>58013.008580579997</v>
          </cell>
          <cell r="D34">
            <v>58127.805174059999</v>
          </cell>
          <cell r="E34">
            <v>52294.823195390003</v>
          </cell>
          <cell r="F34">
            <v>57561.116976789999</v>
          </cell>
          <cell r="G34">
            <v>55743.698421649999</v>
          </cell>
          <cell r="H34">
            <v>58363.261124910001</v>
          </cell>
          <cell r="I34">
            <v>57014.44257978</v>
          </cell>
          <cell r="J34">
            <v>58709.684928219998</v>
          </cell>
          <cell r="K34">
            <v>58804.720645449997</v>
          </cell>
          <cell r="L34">
            <v>57918.164502669999</v>
          </cell>
          <cell r="M34">
            <v>60647.217309920001</v>
          </cell>
          <cell r="O34">
            <v>690642.59154087002</v>
          </cell>
        </row>
        <row r="35">
          <cell r="A35" t="str">
            <v xml:space="preserve">    Student</v>
          </cell>
          <cell r="B35">
            <v>23484.739331780002</v>
          </cell>
          <cell r="C35">
            <v>24396.655238880001</v>
          </cell>
          <cell r="D35">
            <v>24541.118497799998</v>
          </cell>
          <cell r="E35">
            <v>22229.583524009999</v>
          </cell>
          <cell r="F35">
            <v>24694.50227348</v>
          </cell>
          <cell r="G35">
            <v>23965.183518000002</v>
          </cell>
          <cell r="H35">
            <v>24820.537005949998</v>
          </cell>
          <cell r="I35">
            <v>24072.436960930001</v>
          </cell>
          <cell r="J35">
            <v>24931.635031350001</v>
          </cell>
          <cell r="K35">
            <v>24989.2419524</v>
          </cell>
          <cell r="L35">
            <v>24237.206397450002</v>
          </cell>
          <cell r="M35">
            <v>25148.350318410001</v>
          </cell>
          <cell r="O35">
            <v>291511.19005044003</v>
          </cell>
        </row>
        <row r="36">
          <cell r="A36" t="str">
            <v xml:space="preserve">    LOC </v>
          </cell>
          <cell r="B36">
            <v>1848098.6538646501</v>
          </cell>
          <cell r="C36">
            <v>1909701.94232681</v>
          </cell>
          <cell r="D36">
            <v>1914934.0024427699</v>
          </cell>
          <cell r="E36">
            <v>1731072.0263506901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22550686.855553411</v>
          </cell>
        </row>
        <row r="37">
          <cell r="A37" t="str">
            <v xml:space="preserve">    Fixed Rate Demands</v>
          </cell>
          <cell r="B37">
            <v>2041.08410895</v>
          </cell>
          <cell r="C37">
            <v>1986.1065058500001</v>
          </cell>
          <cell r="D37">
            <v>1973.5206192400001</v>
          </cell>
          <cell r="E37">
            <v>1780.11112198</v>
          </cell>
          <cell r="F37">
            <v>1944.13713876</v>
          </cell>
          <cell r="G37">
            <v>1866.9542222</v>
          </cell>
          <cell r="H37">
            <v>1950.9346553</v>
          </cell>
          <cell r="I37">
            <v>1905.5329278700001</v>
          </cell>
          <cell r="J37">
            <v>1956.9713687599999</v>
          </cell>
          <cell r="K37">
            <v>1954.3586740999999</v>
          </cell>
          <cell r="L37">
            <v>1922.3050009599999</v>
          </cell>
          <cell r="M37">
            <v>2013.0721660700001</v>
          </cell>
          <cell r="O37">
            <v>23295.088510040001</v>
          </cell>
        </row>
        <row r="38">
          <cell r="A38" t="str">
            <v xml:space="preserve">    Meritline</v>
          </cell>
          <cell r="B38">
            <v>838433.53278689005</v>
          </cell>
          <cell r="C38">
            <v>886387.95774644997</v>
          </cell>
          <cell r="D38">
            <v>909472.20983014</v>
          </cell>
          <cell r="E38">
            <v>828605.92565480003</v>
          </cell>
          <cell r="F38">
            <v>934169.83064547996</v>
          </cell>
          <cell r="G38">
            <v>906233.28889589</v>
          </cell>
          <cell r="H38">
            <v>951136.57620000001</v>
          </cell>
          <cell r="I38">
            <v>944912.06001752999</v>
          </cell>
          <cell r="J38">
            <v>979160.99256137002</v>
          </cell>
          <cell r="K38">
            <v>992155.28651780996</v>
          </cell>
          <cell r="L38">
            <v>976377.05310410995</v>
          </cell>
          <cell r="M38">
            <v>1027694.45532</v>
          </cell>
          <cell r="O38">
            <v>11174739.169280469</v>
          </cell>
        </row>
        <row r="39">
          <cell r="A39" t="str">
            <v xml:space="preserve">    Meritline/RSPLC CONTRA</v>
          </cell>
          <cell r="B39">
            <v>-963.38036065999995</v>
          </cell>
          <cell r="C39">
            <v>-997.51639918000001</v>
          </cell>
          <cell r="D39">
            <v>-1004.3071274</v>
          </cell>
          <cell r="E39">
            <v>-908.94867288</v>
          </cell>
          <cell r="F39">
            <v>-1010.3938372600001</v>
          </cell>
          <cell r="G39">
            <v>-979.76394246999996</v>
          </cell>
          <cell r="H39">
            <v>-1016.48054712</v>
          </cell>
          <cell r="I39">
            <v>-985.65430685000001</v>
          </cell>
          <cell r="J39">
            <v>-1020.5383537</v>
          </cell>
          <cell r="K39">
            <v>-1024.5961602699999</v>
          </cell>
          <cell r="L39">
            <v>-993.50812602999997</v>
          </cell>
          <cell r="M39">
            <v>-1028.65396685</v>
          </cell>
          <cell r="O39">
            <v>-11933.741800670001</v>
          </cell>
        </row>
        <row r="40">
          <cell r="A40" t="str">
            <v xml:space="preserve">    Loan Advance Suspense</v>
          </cell>
          <cell r="B40">
            <v>5199.3534836099998</v>
          </cell>
          <cell r="C40">
            <v>5372.6652663900004</v>
          </cell>
          <cell r="D40">
            <v>5387.3848972599999</v>
          </cell>
          <cell r="E40">
            <v>4866.0250684900002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63403.148065059999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3467020.3974494599</v>
          </cell>
          <cell r="C42">
            <v>3581572.9813635899</v>
          </cell>
          <cell r="D42">
            <v>3606352.8817973598</v>
          </cell>
          <cell r="E42">
            <v>3267580.0527091301</v>
          </cell>
          <cell r="F42">
            <v>3627452.3932837499</v>
          </cell>
          <cell r="G42">
            <v>3509058.69747897</v>
          </cell>
          <cell r="H42">
            <v>3650421.7119008601</v>
          </cell>
          <cell r="I42">
            <v>3566721.0753999101</v>
          </cell>
          <cell r="J42">
            <v>3686468.2297487101</v>
          </cell>
          <cell r="K42">
            <v>3699790.2403109302</v>
          </cell>
          <cell r="L42">
            <v>3609463.6621818501</v>
          </cell>
          <cell r="M42">
            <v>3761386.7334447498</v>
          </cell>
          <cell r="O42">
            <v>43033289.057069257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21338.992907129999</v>
          </cell>
          <cell r="D43">
            <v>21562.731995890001</v>
          </cell>
          <cell r="E43">
            <v>19456.587406369999</v>
          </cell>
          <cell r="F43">
            <v>21518.237237820002</v>
          </cell>
          <cell r="G43">
            <v>20804.61037608</v>
          </cell>
          <cell r="H43">
            <v>21478.627421599998</v>
          </cell>
          <cell r="I43">
            <v>20767.314214490001</v>
          </cell>
          <cell r="J43">
            <v>21441.24594438</v>
          </cell>
          <cell r="K43">
            <v>21424.06212939</v>
          </cell>
          <cell r="L43">
            <v>20718.323807770001</v>
          </cell>
          <cell r="M43">
            <v>21394.392061400002</v>
          </cell>
          <cell r="O43">
            <v>252188.42069497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1557.49472124</v>
          </cell>
          <cell r="E44">
            <v>1385.1684440900001</v>
          </cell>
          <cell r="F44">
            <v>1471.0255183300001</v>
          </cell>
          <cell r="G44">
            <v>1365.41787241</v>
          </cell>
          <cell r="H44">
            <v>1409.6521291199999</v>
          </cell>
          <cell r="I44">
            <v>1362.97031158</v>
          </cell>
          <cell r="J44">
            <v>1407.1943153300001</v>
          </cell>
          <cell r="K44">
            <v>1406.0685650200001</v>
          </cell>
          <cell r="L44">
            <v>1359.7437655000001</v>
          </cell>
          <cell r="M44">
            <v>1404.1181159400001</v>
          </cell>
          <cell r="O44">
            <v>17634.028959719999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98114.886530289994</v>
          </cell>
          <cell r="E45">
            <v>87805.243206910003</v>
          </cell>
          <cell r="F45">
            <v>96571.112332760007</v>
          </cell>
          <cell r="G45">
            <v>93039.680057399994</v>
          </cell>
          <cell r="H45">
            <v>94575.537230550006</v>
          </cell>
          <cell r="I45">
            <v>90021.301298489998</v>
          </cell>
          <cell r="J45">
            <v>88142.229358950004</v>
          </cell>
          <cell r="K45">
            <v>83932.879890679993</v>
          </cell>
          <cell r="L45">
            <v>80562.388006890003</v>
          </cell>
          <cell r="M45">
            <v>82942.079773310004</v>
          </cell>
          <cell r="O45">
            <v>1091128.86419305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37138.344884509999</v>
          </cell>
          <cell r="E46">
            <v>32859.064658570001</v>
          </cell>
          <cell r="F46">
            <v>36289.767067369998</v>
          </cell>
          <cell r="G46">
            <v>35076.295519430001</v>
          </cell>
          <cell r="H46">
            <v>36201.797924630002</v>
          </cell>
          <cell r="I46">
            <v>34829.354045400003</v>
          </cell>
          <cell r="J46">
            <v>35834.454670749998</v>
          </cell>
          <cell r="K46">
            <v>35796.919567420002</v>
          </cell>
          <cell r="L46">
            <v>34606.867315420001</v>
          </cell>
          <cell r="M46">
            <v>35630.594198400002</v>
          </cell>
          <cell r="O46">
            <v>428569.37423165998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54374.778432879997</v>
          </cell>
          <cell r="E47">
            <v>48772.284410269996</v>
          </cell>
          <cell r="F47">
            <v>53637.299248310002</v>
          </cell>
          <cell r="G47">
            <v>51613.628330430001</v>
          </cell>
          <cell r="H47">
            <v>51852.278051330002</v>
          </cell>
          <cell r="I47">
            <v>47725.638645530002</v>
          </cell>
          <cell r="J47">
            <v>48009.608647219997</v>
          </cell>
          <cell r="K47">
            <v>47715.058916319998</v>
          </cell>
          <cell r="L47">
            <v>45865.915317530002</v>
          </cell>
          <cell r="M47">
            <v>46411.284347219997</v>
          </cell>
          <cell r="O47">
            <v>603217.93381409999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76092.077638720002</v>
          </cell>
          <cell r="E48">
            <v>68557.510001360002</v>
          </cell>
          <cell r="F48">
            <v>75800.322038929997</v>
          </cell>
          <cell r="G48">
            <v>73424.622736780002</v>
          </cell>
          <cell r="H48">
            <v>75879.521736170005</v>
          </cell>
          <cell r="I48">
            <v>73345.833928940003</v>
          </cell>
          <cell r="J48">
            <v>75705.503079820002</v>
          </cell>
          <cell r="K48">
            <v>75622.816214239996</v>
          </cell>
          <cell r="L48">
            <v>73252.181572560003</v>
          </cell>
          <cell r="M48">
            <v>75702.197088970002</v>
          </cell>
          <cell r="O48">
            <v>891300.02365736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455771.52734830999</v>
          </cell>
          <cell r="E49">
            <v>410530.31037327001</v>
          </cell>
          <cell r="F49">
            <v>453124.16095935</v>
          </cell>
          <cell r="G49">
            <v>437502.29050306999</v>
          </cell>
          <cell r="H49">
            <v>450475.99047567003</v>
          </cell>
          <cell r="I49">
            <v>433283.17452632001</v>
          </cell>
          <cell r="J49">
            <v>445587.98814327997</v>
          </cell>
          <cell r="K49">
            <v>444814.03416764003</v>
          </cell>
          <cell r="L49">
            <v>429594.50227553002</v>
          </cell>
          <cell r="M49">
            <v>440087.49576786999</v>
          </cell>
          <cell r="O49">
            <v>5284456.3772874204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742535.58548995003</v>
          </cell>
          <cell r="D50">
            <v>744611.84155183996</v>
          </cell>
          <cell r="E50">
            <v>669366.16850083997</v>
          </cell>
          <cell r="F50">
            <v>738411.92440287</v>
          </cell>
          <cell r="G50">
            <v>712826.54539560003</v>
          </cell>
          <cell r="H50">
            <v>731873.40496906999</v>
          </cell>
          <cell r="I50">
            <v>701335.58697075001</v>
          </cell>
          <cell r="J50">
            <v>716128.22415973002</v>
          </cell>
          <cell r="K50">
            <v>710711.83945070999</v>
          </cell>
          <cell r="L50">
            <v>685959.92206120002</v>
          </cell>
          <cell r="M50">
            <v>703572.16135310999</v>
          </cell>
          <cell r="O50">
            <v>8568495.0228382796</v>
          </cell>
        </row>
        <row r="51">
          <cell r="A51" t="str">
            <v xml:space="preserve">    Instalment - Commercial</v>
          </cell>
          <cell r="B51">
            <v>1446686.1918448701</v>
          </cell>
          <cell r="C51">
            <v>1512460.3995183699</v>
          </cell>
          <cell r="D51">
            <v>1529256.3204516999</v>
          </cell>
          <cell r="E51">
            <v>1379866.6378964901</v>
          </cell>
          <cell r="F51">
            <v>1525815.11126863</v>
          </cell>
          <cell r="G51">
            <v>1474933.8015362499</v>
          </cell>
          <cell r="H51">
            <v>1522365.2829585201</v>
          </cell>
          <cell r="I51">
            <v>1471712.5242550999</v>
          </cell>
          <cell r="J51">
            <v>1519010.81867046</v>
          </cell>
          <cell r="K51">
            <v>1517272.88695203</v>
          </cell>
          <cell r="L51">
            <v>1466760.0182483799</v>
          </cell>
          <cell r="M51">
            <v>1513988.04343152</v>
          </cell>
          <cell r="O51">
            <v>17880128.037032321</v>
          </cell>
        </row>
        <row r="52">
          <cell r="A52" t="str">
            <v xml:space="preserve">    Fixed Instalment - Commercial</v>
          </cell>
          <cell r="B52">
            <v>3379481.2485483498</v>
          </cell>
          <cell r="C52">
            <v>3522249.1145325601</v>
          </cell>
          <cell r="D52">
            <v>3546587.6428281399</v>
          </cell>
          <cell r="E52">
            <v>3195411.9062126698</v>
          </cell>
          <cell r="F52">
            <v>3527726.8011953998</v>
          </cell>
          <cell r="G52">
            <v>3402735.3469299702</v>
          </cell>
          <cell r="H52">
            <v>3507838.7856357298</v>
          </cell>
          <cell r="I52">
            <v>3384315.5632526302</v>
          </cell>
          <cell r="J52">
            <v>3480951.59840141</v>
          </cell>
          <cell r="K52">
            <v>3470589.3508989601</v>
          </cell>
          <cell r="L52">
            <v>3351028.4390445701</v>
          </cell>
          <cell r="M52">
            <v>3451410.7952347398</v>
          </cell>
          <cell r="O52">
            <v>41220326.592715129</v>
          </cell>
        </row>
        <row r="53">
          <cell r="A53" t="str">
            <v xml:space="preserve">    Demand - Commercial</v>
          </cell>
          <cell r="B53">
            <v>1452708.2828577601</v>
          </cell>
          <cell r="C53">
            <v>1518669.94432634</v>
          </cell>
          <cell r="D53">
            <v>1533429.2224481599</v>
          </cell>
          <cell r="E53">
            <v>1383605.62948888</v>
          </cell>
          <cell r="F53">
            <v>1529966.6577534201</v>
          </cell>
          <cell r="G53">
            <v>1478947.3863911</v>
          </cell>
          <cell r="H53">
            <v>1526524.3883970301</v>
          </cell>
          <cell r="I53">
            <v>1475717.9351305701</v>
          </cell>
          <cell r="J53">
            <v>1523145.1021507501</v>
          </cell>
          <cell r="K53">
            <v>1521410.69654424</v>
          </cell>
          <cell r="L53">
            <v>1470762.34031767</v>
          </cell>
          <cell r="M53">
            <v>1518115.76119143</v>
          </cell>
          <cell r="O53">
            <v>17933003.34699735</v>
          </cell>
        </row>
        <row r="54">
          <cell r="A54" t="str">
            <v xml:space="preserve">    Fixed Demand - Commercial</v>
          </cell>
          <cell r="B54">
            <v>163626.27620125</v>
          </cell>
          <cell r="C54">
            <v>170583.30268242001</v>
          </cell>
          <cell r="D54">
            <v>171399.71930761999</v>
          </cell>
          <cell r="E54">
            <v>153796.93618610999</v>
          </cell>
          <cell r="F54">
            <v>169035.66542544001</v>
          </cell>
          <cell r="G54">
            <v>163305.05892350001</v>
          </cell>
          <cell r="H54">
            <v>168379.92393855</v>
          </cell>
          <cell r="I54">
            <v>162545.54836387001</v>
          </cell>
          <cell r="J54">
            <v>167537.0642196</v>
          </cell>
          <cell r="K54">
            <v>167183.60045468999</v>
          </cell>
          <cell r="L54">
            <v>161634.00254650001</v>
          </cell>
          <cell r="M54">
            <v>166854.11980523</v>
          </cell>
          <cell r="O54">
            <v>1985881.21805478</v>
          </cell>
        </row>
        <row r="55">
          <cell r="A55" t="str">
            <v xml:space="preserve">    LOC - Commercial</v>
          </cell>
          <cell r="B55">
            <v>1884118.0991529999</v>
          </cell>
          <cell r="C55">
            <v>1977486.9108469901</v>
          </cell>
          <cell r="D55">
            <v>2010574.4841095901</v>
          </cell>
          <cell r="E55">
            <v>1814179.5344178099</v>
          </cell>
          <cell r="F55">
            <v>2006556.51502055</v>
          </cell>
          <cell r="G55">
            <v>1939764.7409246599</v>
          </cell>
          <cell r="H55">
            <v>2002372.5825</v>
          </cell>
          <cell r="I55">
            <v>1936178.26790411</v>
          </cell>
          <cell r="J55">
            <v>1998453.47371233</v>
          </cell>
          <cell r="K55">
            <v>1996429.8261164399</v>
          </cell>
          <cell r="L55">
            <v>1930250.70680137</v>
          </cell>
          <cell r="M55">
            <v>1992655.39284247</v>
          </cell>
          <cell r="O55">
            <v>23489020.534349319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8345270.1125396602</v>
          </cell>
          <cell r="C57">
            <v>8720721.3529722504</v>
          </cell>
          <cell r="D57">
            <v>8810571.8693369906</v>
          </cell>
          <cell r="E57">
            <v>7944315.0134074399</v>
          </cell>
          <cell r="F57">
            <v>8778425.2308552209</v>
          </cell>
          <cell r="G57">
            <v>8478387.4445684906</v>
          </cell>
          <cell r="H57">
            <v>8746805.4436216094</v>
          </cell>
          <cell r="I57">
            <v>8449170.94876929</v>
          </cell>
          <cell r="J57">
            <v>8708422.5373463295</v>
          </cell>
          <cell r="K57">
            <v>8692210.8411581405</v>
          </cell>
          <cell r="L57">
            <v>8399136.6168214995</v>
          </cell>
          <cell r="M57">
            <v>8662348.5926971696</v>
          </cell>
          <cell r="O57">
            <v>102735786.00409409</v>
          </cell>
        </row>
        <row r="58">
          <cell r="A58" t="str">
            <v xml:space="preserve">  Total Loans</v>
          </cell>
          <cell r="B58">
            <v>18672323.060378499</v>
          </cell>
          <cell r="C58">
            <v>19462928.378748499</v>
          </cell>
          <cell r="D58">
            <v>19619379.470425099</v>
          </cell>
          <cell r="E58">
            <v>17749659.062970299</v>
          </cell>
          <cell r="F58">
            <v>19625255.181267701</v>
          </cell>
          <cell r="G58">
            <v>18968384.9954748</v>
          </cell>
          <cell r="H58">
            <v>19693977.499931902</v>
          </cell>
          <cell r="I58">
            <v>19106542.662356101</v>
          </cell>
          <cell r="J58">
            <v>19772363.373348702</v>
          </cell>
          <cell r="K58">
            <v>19889884.469352901</v>
          </cell>
          <cell r="L58">
            <v>19324350.685432501</v>
          </cell>
          <cell r="M58">
            <v>20065910.681400701</v>
          </cell>
          <cell r="O58">
            <v>231950959.52108771</v>
          </cell>
        </row>
        <row r="59">
          <cell r="A59" t="str">
            <v xml:space="preserve"> Total Interest Income</v>
          </cell>
          <cell r="B59">
            <v>19647727.669058699</v>
          </cell>
          <cell r="C59">
            <v>20488928.083769601</v>
          </cell>
          <cell r="D59">
            <v>20615558.5948001</v>
          </cell>
          <cell r="E59">
            <v>18663441.0022223</v>
          </cell>
          <cell r="F59">
            <v>20637825.140190199</v>
          </cell>
          <cell r="G59">
            <v>19964776.619002301</v>
          </cell>
          <cell r="H59">
            <v>20729598.3598313</v>
          </cell>
          <cell r="I59">
            <v>20092912.739710901</v>
          </cell>
          <cell r="J59">
            <v>20790985.5742907</v>
          </cell>
          <cell r="K59">
            <v>20909793.7500805</v>
          </cell>
          <cell r="L59">
            <v>20300326.7159307</v>
          </cell>
          <cell r="M59">
            <v>21067219.827164199</v>
          </cell>
          <cell r="O59">
            <v>243909094.07605147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144483.84687809</v>
          </cell>
          <cell r="C65">
            <v>148772.17365583999</v>
          </cell>
          <cell r="D65">
            <v>150695.18088714001</v>
          </cell>
          <cell r="E65">
            <v>139755.7615277</v>
          </cell>
          <cell r="F65">
            <v>158494.48001505001</v>
          </cell>
          <cell r="G65">
            <v>157255.80166976</v>
          </cell>
          <cell r="H65">
            <v>167937.29440312</v>
          </cell>
          <cell r="I65">
            <v>167923.38226585</v>
          </cell>
          <cell r="J65">
            <v>178012.78153897001</v>
          </cell>
          <cell r="K65">
            <v>182764.12260201</v>
          </cell>
          <cell r="L65">
            <v>179117.08905762</v>
          </cell>
          <cell r="M65">
            <v>186427.54592634999</v>
          </cell>
          <cell r="O65">
            <v>1961639.4604275001</v>
          </cell>
        </row>
        <row r="66">
          <cell r="A66" t="str">
            <v xml:space="preserve">    Adv Savings - Retail</v>
          </cell>
          <cell r="B66">
            <v>1451425.8236680301</v>
          </cell>
          <cell r="C66">
            <v>1494504.6000922101</v>
          </cell>
          <cell r="D66">
            <v>1499410.38976027</v>
          </cell>
          <cell r="E66">
            <v>1365537.4049589001</v>
          </cell>
          <cell r="F66">
            <v>1520995.91175</v>
          </cell>
          <cell r="G66">
            <v>1483508.9102054799</v>
          </cell>
          <cell r="H66">
            <v>1561875.56885959</v>
          </cell>
          <cell r="I66">
            <v>1540579.41400685</v>
          </cell>
          <cell r="J66">
            <v>1607854.2548116399</v>
          </cell>
          <cell r="K66">
            <v>1627416.05507877</v>
          </cell>
          <cell r="L66">
            <v>1565186.3697945201</v>
          </cell>
          <cell r="M66">
            <v>1591986.61328425</v>
          </cell>
          <cell r="O66">
            <v>18310281.316270512</v>
          </cell>
        </row>
        <row r="67">
          <cell r="A67" t="str">
            <v xml:space="preserve">    Prime Related Chequing</v>
          </cell>
          <cell r="B67">
            <v>225683.40163451</v>
          </cell>
          <cell r="C67">
            <v>232381.75624647</v>
          </cell>
          <cell r="D67">
            <v>235385.48896789001</v>
          </cell>
          <cell r="E67">
            <v>218298.14475384</v>
          </cell>
          <cell r="F67">
            <v>247567.97592713</v>
          </cell>
          <cell r="G67">
            <v>245633.16372549001</v>
          </cell>
          <cell r="H67">
            <v>262317.62776200002</v>
          </cell>
          <cell r="I67">
            <v>262295.89651191002</v>
          </cell>
          <cell r="J67">
            <v>278055.51287054998</v>
          </cell>
          <cell r="K67">
            <v>285477.09601467999</v>
          </cell>
          <cell r="L67">
            <v>279780.43891118001</v>
          </cell>
          <cell r="M67">
            <v>291199.35283637</v>
          </cell>
          <cell r="O67">
            <v>3064075.85616202</v>
          </cell>
        </row>
        <row r="68">
          <cell r="A68" t="str">
            <v xml:space="preserve">    OHOSP/CAIS/RESP</v>
          </cell>
          <cell r="B68">
            <v>34165.429020219999</v>
          </cell>
          <cell r="C68">
            <v>35179.468756349997</v>
          </cell>
          <cell r="D68">
            <v>35294.946531879999</v>
          </cell>
          <cell r="E68">
            <v>32143.680616909998</v>
          </cell>
          <cell r="F68">
            <v>35803.052147549999</v>
          </cell>
          <cell r="G68">
            <v>34920.637668939999</v>
          </cell>
          <cell r="H68">
            <v>36765.3274762</v>
          </cell>
          <cell r="I68">
            <v>36264.032593780001</v>
          </cell>
          <cell r="J68">
            <v>37847.628423659997</v>
          </cell>
          <cell r="K68">
            <v>38308.097009869998</v>
          </cell>
          <cell r="L68">
            <v>36843.258153100003</v>
          </cell>
          <cell r="M68">
            <v>37474.114407480003</v>
          </cell>
          <cell r="O68">
            <v>431009.67280593998</v>
          </cell>
        </row>
        <row r="69">
          <cell r="A69" t="str">
            <v xml:space="preserve">   Demand Deposits</v>
          </cell>
          <cell r="B69">
            <v>1900128.62780523</v>
          </cell>
          <cell r="C69">
            <v>1956550.85675218</v>
          </cell>
          <cell r="D69">
            <v>1966644.9554368099</v>
          </cell>
          <cell r="E69">
            <v>1797444.6407689899</v>
          </cell>
          <cell r="F69">
            <v>2009275.1543879299</v>
          </cell>
          <cell r="G69">
            <v>1966532.5893302599</v>
          </cell>
          <cell r="H69">
            <v>2076360.2308577299</v>
          </cell>
          <cell r="I69">
            <v>2053743.61179397</v>
          </cell>
          <cell r="J69">
            <v>2150416.3215562599</v>
          </cell>
          <cell r="K69">
            <v>2183114.2866414702</v>
          </cell>
          <cell r="L69">
            <v>2108240.4835764999</v>
          </cell>
          <cell r="M69">
            <v>2155325.9446759601</v>
          </cell>
          <cell r="O69">
            <v>24323777.703583289</v>
          </cell>
        </row>
        <row r="70">
          <cell r="A70" t="str">
            <v xml:space="preserve">     Retail Short Terms</v>
          </cell>
          <cell r="B70">
            <v>263608.15244029998</v>
          </cell>
          <cell r="C70">
            <v>279107.65744143003</v>
          </cell>
          <cell r="D70">
            <v>284458.24618409999</v>
          </cell>
          <cell r="E70">
            <v>261054.12610173001</v>
          </cell>
          <cell r="F70">
            <v>293933.94017197</v>
          </cell>
          <cell r="G70">
            <v>289346.42392634001</v>
          </cell>
          <cell r="H70">
            <v>304667.17354772001</v>
          </cell>
          <cell r="I70">
            <v>296475.98797994002</v>
          </cell>
          <cell r="J70">
            <v>310003.78689833003</v>
          </cell>
          <cell r="K70">
            <v>314627.76284227002</v>
          </cell>
          <cell r="L70">
            <v>309434.27541305003</v>
          </cell>
          <cell r="M70">
            <v>325576.89314962999</v>
          </cell>
          <cell r="O70">
            <v>3532294.42609681</v>
          </cell>
        </row>
        <row r="71">
          <cell r="A71" t="str">
            <v xml:space="preserve">     CBC GSC</v>
          </cell>
          <cell r="B71">
            <v>64691.05934973</v>
          </cell>
          <cell r="C71">
            <v>68008.638439889997</v>
          </cell>
          <cell r="D71">
            <v>69302.782704109995</v>
          </cell>
          <cell r="E71">
            <v>63669.716734250003</v>
          </cell>
          <cell r="F71">
            <v>71667.099027400007</v>
          </cell>
          <cell r="G71">
            <v>70556.385758899996</v>
          </cell>
          <cell r="H71">
            <v>74281.354421919998</v>
          </cell>
          <cell r="I71">
            <v>72277.870454789998</v>
          </cell>
          <cell r="J71">
            <v>75587.254986300002</v>
          </cell>
          <cell r="K71">
            <v>76715.590013699999</v>
          </cell>
          <cell r="L71">
            <v>75448.751063010001</v>
          </cell>
          <cell r="M71">
            <v>79386.341167120001</v>
          </cell>
          <cell r="O71">
            <v>861592.84412112006</v>
          </cell>
        </row>
        <row r="72">
          <cell r="A72" t="str">
            <v xml:space="preserve">    Short Terms</v>
          </cell>
          <cell r="B72">
            <v>328299.21179003001</v>
          </cell>
          <cell r="C72">
            <v>347116.29588132002</v>
          </cell>
          <cell r="D72">
            <v>353761.02888821001</v>
          </cell>
          <cell r="E72">
            <v>324723.84283598</v>
          </cell>
          <cell r="F72">
            <v>365601.03919937002</v>
          </cell>
          <cell r="G72">
            <v>359902.80968523998</v>
          </cell>
          <cell r="H72">
            <v>378948.52796963998</v>
          </cell>
          <cell r="I72">
            <v>368753.85843472998</v>
          </cell>
          <cell r="J72">
            <v>385591.04188462999</v>
          </cell>
          <cell r="K72">
            <v>391343.35285596998</v>
          </cell>
          <cell r="L72">
            <v>384883.02647605998</v>
          </cell>
          <cell r="M72">
            <v>404963.23431675002</v>
          </cell>
          <cell r="O72">
            <v>4393887.27021793</v>
          </cell>
        </row>
        <row r="73">
          <cell r="A73" t="str">
            <v xml:space="preserve">     RSP/GIC 1 year</v>
          </cell>
          <cell r="B73">
            <v>754940.82552704995</v>
          </cell>
          <cell r="C73">
            <v>804985.60283351003</v>
          </cell>
          <cell r="D73">
            <v>827010.45274533995</v>
          </cell>
          <cell r="E73">
            <v>758695.34998997999</v>
          </cell>
          <cell r="F73">
            <v>857213.31758071005</v>
          </cell>
          <cell r="G73">
            <v>850499.89672415005</v>
          </cell>
          <cell r="H73">
            <v>905687.78940395999</v>
          </cell>
          <cell r="I73">
            <v>892932.17487078998</v>
          </cell>
          <cell r="J73">
            <v>951365.85630045005</v>
          </cell>
          <cell r="K73">
            <v>987331.32252600999</v>
          </cell>
          <cell r="L73">
            <v>986367.85525726003</v>
          </cell>
          <cell r="M73">
            <v>1039254.53628639</v>
          </cell>
          <cell r="O73">
            <v>10616284.9800456</v>
          </cell>
        </row>
        <row r="74">
          <cell r="A74" t="str">
            <v xml:space="preserve">     RSP/GIC 2 year</v>
          </cell>
          <cell r="B74">
            <v>272836.60915805999</v>
          </cell>
          <cell r="C74">
            <v>289524.48814827</v>
          </cell>
          <cell r="D74">
            <v>295482.42193036998</v>
          </cell>
          <cell r="E74">
            <v>271105.04737791</v>
          </cell>
          <cell r="F74">
            <v>304457.39370434999</v>
          </cell>
          <cell r="G74">
            <v>298824.88844697998</v>
          </cell>
          <cell r="H74">
            <v>313284.38689041999</v>
          </cell>
          <cell r="I74">
            <v>301232.70210111002</v>
          </cell>
          <cell r="J74">
            <v>310902.08269837999</v>
          </cell>
          <cell r="K74">
            <v>312080.12930417998</v>
          </cell>
          <cell r="L74">
            <v>304017.78938357002</v>
          </cell>
          <cell r="M74">
            <v>317462.97440185997</v>
          </cell>
          <cell r="O74">
            <v>3591210.91354546</v>
          </cell>
        </row>
        <row r="75">
          <cell r="A75" t="str">
            <v xml:space="preserve">     RSP/GIC 3 year</v>
          </cell>
          <cell r="B75">
            <v>460602.68737897999</v>
          </cell>
          <cell r="C75">
            <v>489082.21588822</v>
          </cell>
          <cell r="D75">
            <v>493198.18862302002</v>
          </cell>
          <cell r="E75">
            <v>443532.94122739998</v>
          </cell>
          <cell r="F75">
            <v>487814.57323005999</v>
          </cell>
          <cell r="G75">
            <v>469329.31948150002</v>
          </cell>
          <cell r="H75">
            <v>482639.41768572998</v>
          </cell>
          <cell r="I75">
            <v>456560.79437094001</v>
          </cell>
          <cell r="J75">
            <v>465744.59305483999</v>
          </cell>
          <cell r="K75">
            <v>462040.83933932998</v>
          </cell>
          <cell r="L75">
            <v>445154.19224717998</v>
          </cell>
          <cell r="M75">
            <v>458982.34206264</v>
          </cell>
          <cell r="O75">
            <v>5614682.1045898404</v>
          </cell>
        </row>
        <row r="76">
          <cell r="A76" t="str">
            <v xml:space="preserve">     RSP/GIC 4 year</v>
          </cell>
          <cell r="B76">
            <v>150186.81775280999</v>
          </cell>
          <cell r="C76">
            <v>160181.11332325</v>
          </cell>
          <cell r="D76">
            <v>164178.03768355999</v>
          </cell>
          <cell r="E76">
            <v>152060.16832048999</v>
          </cell>
          <cell r="F76">
            <v>173312.05412757001</v>
          </cell>
          <cell r="G76">
            <v>171599.12295711</v>
          </cell>
          <cell r="H76">
            <v>180889.32276787001</v>
          </cell>
          <cell r="I76">
            <v>175177.30022981</v>
          </cell>
          <cell r="J76">
            <v>182786.28337372001</v>
          </cell>
          <cell r="K76">
            <v>185153.66406901999</v>
          </cell>
          <cell r="L76">
            <v>181868.17563524999</v>
          </cell>
          <cell r="M76">
            <v>191183.94948710001</v>
          </cell>
          <cell r="O76">
            <v>2068576.00972756</v>
          </cell>
        </row>
        <row r="77">
          <cell r="A77" t="str">
            <v xml:space="preserve">     RSP/GIC 5 year</v>
          </cell>
          <cell r="B77">
            <v>833529.47059753002</v>
          </cell>
          <cell r="C77">
            <v>882184.14026656002</v>
          </cell>
          <cell r="D77">
            <v>899345.32408161997</v>
          </cell>
          <cell r="E77">
            <v>827110.45969009004</v>
          </cell>
          <cell r="F77">
            <v>932722.12412259995</v>
          </cell>
          <cell r="G77">
            <v>917100.87290116004</v>
          </cell>
          <cell r="H77">
            <v>963359.01963882998</v>
          </cell>
          <cell r="I77">
            <v>930540.63211079</v>
          </cell>
          <cell r="J77">
            <v>968712.87216363999</v>
          </cell>
          <cell r="K77">
            <v>980184.96576706006</v>
          </cell>
          <cell r="L77">
            <v>961950.13886088994</v>
          </cell>
          <cell r="M77">
            <v>1011467.00374333</v>
          </cell>
          <cell r="O77">
            <v>11108207.0239441</v>
          </cell>
        </row>
        <row r="78">
          <cell r="A78" t="str">
            <v xml:space="preserve">    GICs</v>
          </cell>
          <cell r="B78">
            <v>2472096.4104144298</v>
          </cell>
          <cell r="C78">
            <v>2625957.5604598098</v>
          </cell>
          <cell r="D78">
            <v>2679214.42506391</v>
          </cell>
          <cell r="E78">
            <v>2452503.9666058701</v>
          </cell>
          <cell r="F78">
            <v>2755519.4627652899</v>
          </cell>
          <cell r="G78">
            <v>2707354.1005108999</v>
          </cell>
          <cell r="H78">
            <v>2845859.9363868101</v>
          </cell>
          <cell r="I78">
            <v>2756443.60368344</v>
          </cell>
          <cell r="J78">
            <v>2879511.6875910298</v>
          </cell>
          <cell r="K78">
            <v>2926790.9210056001</v>
          </cell>
          <cell r="L78">
            <v>2879358.1513841501</v>
          </cell>
          <cell r="M78">
            <v>3018350.8059813199</v>
          </cell>
          <cell r="O78">
            <v>32998961.031852558</v>
          </cell>
        </row>
        <row r="79">
          <cell r="A79" t="str">
            <v xml:space="preserve">     LTR 1 year</v>
          </cell>
          <cell r="B79">
            <v>241101.25427462001</v>
          </cell>
          <cell r="C79">
            <v>237913.77081731</v>
          </cell>
          <cell r="D79">
            <v>225643.16293133001</v>
          </cell>
          <cell r="E79">
            <v>194622.50011990999</v>
          </cell>
          <cell r="F79">
            <v>212173.01427794</v>
          </cell>
          <cell r="G79">
            <v>202332.27922873999</v>
          </cell>
          <cell r="H79">
            <v>206142.57749431001</v>
          </cell>
          <cell r="I79">
            <v>195185.48574012</v>
          </cell>
          <cell r="J79">
            <v>196566.77501176999</v>
          </cell>
          <cell r="K79">
            <v>192710.38015906001</v>
          </cell>
          <cell r="L79">
            <v>182101.05514064</v>
          </cell>
          <cell r="M79">
            <v>186347.62778434</v>
          </cell>
          <cell r="O79">
            <v>2472839.8829800901</v>
          </cell>
        </row>
        <row r="80">
          <cell r="A80" t="str">
            <v xml:space="preserve">     LTR 2 year</v>
          </cell>
          <cell r="B80">
            <v>2764.8594425599999</v>
          </cell>
          <cell r="C80">
            <v>2875.6148110499998</v>
          </cell>
          <cell r="D80">
            <v>2901.2118843600001</v>
          </cell>
          <cell r="E80">
            <v>2630.6786474199998</v>
          </cell>
          <cell r="F80">
            <v>2914.87275916</v>
          </cell>
          <cell r="G80">
            <v>2815.2638693899999</v>
          </cell>
          <cell r="H80">
            <v>2876.1638845900002</v>
          </cell>
          <cell r="I80">
            <v>2738.15871053</v>
          </cell>
          <cell r="J80">
            <v>2784.0137368599999</v>
          </cell>
          <cell r="K80">
            <v>2752.44351173</v>
          </cell>
          <cell r="L80">
            <v>2677.0515407600001</v>
          </cell>
          <cell r="M80">
            <v>2759.9931435100002</v>
          </cell>
          <cell r="O80">
            <v>33490.325941919997</v>
          </cell>
        </row>
        <row r="81">
          <cell r="A81" t="str">
            <v xml:space="preserve">     LTR 3 year</v>
          </cell>
          <cell r="B81">
            <v>6428.1926689000002</v>
          </cell>
          <cell r="C81">
            <v>6805.5204799900002</v>
          </cell>
          <cell r="D81">
            <v>6916.0513255300002</v>
          </cell>
          <cell r="E81">
            <v>6312.3900068200001</v>
          </cell>
          <cell r="F81">
            <v>7041.6287944599999</v>
          </cell>
          <cell r="G81">
            <v>6867.0590069099999</v>
          </cell>
          <cell r="H81">
            <v>7130.76200281</v>
          </cell>
          <cell r="I81">
            <v>6817.6423519500004</v>
          </cell>
          <cell r="J81">
            <v>7013.8313919499997</v>
          </cell>
          <cell r="K81">
            <v>7027.5538975099998</v>
          </cell>
          <cell r="L81">
            <v>6847.99178192</v>
          </cell>
          <cell r="M81">
            <v>7077.4075075399996</v>
          </cell>
          <cell r="O81">
            <v>82286.031216289994</v>
          </cell>
        </row>
        <row r="82">
          <cell r="A82" t="str">
            <v xml:space="preserve">     LTR 4 year</v>
          </cell>
          <cell r="B82">
            <v>6714.8366656199996</v>
          </cell>
          <cell r="C82">
            <v>7055.0635322799999</v>
          </cell>
          <cell r="D82">
            <v>7153.2176474099997</v>
          </cell>
          <cell r="E82">
            <v>6537.8513040400003</v>
          </cell>
          <cell r="F82">
            <v>7295.6556449</v>
          </cell>
          <cell r="G82">
            <v>7112.7052796600001</v>
          </cell>
          <cell r="H82">
            <v>7403.8425074099996</v>
          </cell>
          <cell r="I82">
            <v>7117.5088973800002</v>
          </cell>
          <cell r="J82">
            <v>7383.1172181499996</v>
          </cell>
          <cell r="K82">
            <v>7435.5805453599996</v>
          </cell>
          <cell r="L82">
            <v>7262.1287731000002</v>
          </cell>
          <cell r="M82">
            <v>7588.8865310499996</v>
          </cell>
          <cell r="O82">
            <v>86060.394546359996</v>
          </cell>
        </row>
        <row r="83">
          <cell r="A83" t="str">
            <v xml:space="preserve">     LTR 5 year</v>
          </cell>
          <cell r="B83">
            <v>56815.309829309997</v>
          </cell>
          <cell r="C83">
            <v>59358.58713208</v>
          </cell>
          <cell r="D83">
            <v>59781.046862700001</v>
          </cell>
          <cell r="E83">
            <v>54323.558502009997</v>
          </cell>
          <cell r="F83">
            <v>60547.874160799998</v>
          </cell>
          <cell r="G83">
            <v>59122.279764649997</v>
          </cell>
          <cell r="H83">
            <v>61749.768415849998</v>
          </cell>
          <cell r="I83">
            <v>59395.911759130002</v>
          </cell>
          <cell r="J83">
            <v>61310.951215330002</v>
          </cell>
          <cell r="K83">
            <v>60906.090572169996</v>
          </cell>
          <cell r="L83">
            <v>58865.239266010001</v>
          </cell>
          <cell r="M83">
            <v>61447.889409919997</v>
          </cell>
          <cell r="O83">
            <v>713624.50688996003</v>
          </cell>
        </row>
        <row r="84">
          <cell r="A84" t="str">
            <v xml:space="preserve">    Cashable GICs</v>
          </cell>
          <cell r="B84">
            <v>313824.45288101002</v>
          </cell>
          <cell r="C84">
            <v>314008.55677271</v>
          </cell>
          <cell r="D84">
            <v>302394.69065132999</v>
          </cell>
          <cell r="E84">
            <v>264426.9785802</v>
          </cell>
          <cell r="F84">
            <v>289973.04563726002</v>
          </cell>
          <cell r="G84">
            <v>278249.58714934997</v>
          </cell>
          <cell r="H84">
            <v>285303.11430497002</v>
          </cell>
          <cell r="I84">
            <v>271254.70745911001</v>
          </cell>
          <cell r="J84">
            <v>275058.68857405998</v>
          </cell>
          <cell r="K84">
            <v>270832.04868583003</v>
          </cell>
          <cell r="L84">
            <v>257753.46650243</v>
          </cell>
          <cell r="M84">
            <v>265221.80437636003</v>
          </cell>
          <cell r="O84">
            <v>3388301.1415746198</v>
          </cell>
        </row>
        <row r="85">
          <cell r="A85" t="str">
            <v xml:space="preserve">     GIC 11-23 mth</v>
          </cell>
          <cell r="B85">
            <v>2738571.5551475701</v>
          </cell>
          <cell r="C85">
            <v>2877002.0810666401</v>
          </cell>
          <cell r="D85">
            <v>2917147.9170946199</v>
          </cell>
          <cell r="E85">
            <v>2663280.9926546402</v>
          </cell>
          <cell r="F85">
            <v>2956983.6255546301</v>
          </cell>
          <cell r="G85">
            <v>2847285.34799664</v>
          </cell>
          <cell r="H85">
            <v>2913967.34798051</v>
          </cell>
          <cell r="I85">
            <v>2770746.2644390599</v>
          </cell>
          <cell r="J85">
            <v>2879397.4934734702</v>
          </cell>
          <cell r="K85">
            <v>2913363.3805676699</v>
          </cell>
          <cell r="L85">
            <v>2861985.3322701901</v>
          </cell>
          <cell r="M85">
            <v>3015622.7742571202</v>
          </cell>
          <cell r="O85">
            <v>34355354.112502761</v>
          </cell>
        </row>
        <row r="86">
          <cell r="A86" t="str">
            <v xml:space="preserve">     GIC 25-35 mth</v>
          </cell>
          <cell r="B86">
            <v>413679.45892857999</v>
          </cell>
          <cell r="C86">
            <v>438669.47096051002</v>
          </cell>
          <cell r="D86">
            <v>446605.83603474998</v>
          </cell>
          <cell r="E86">
            <v>407752.62147612998</v>
          </cell>
          <cell r="F86">
            <v>455344.62986023002</v>
          </cell>
          <cell r="G86">
            <v>445509.97267972003</v>
          </cell>
          <cell r="H86">
            <v>466518.78885491</v>
          </cell>
          <cell r="I86">
            <v>448222.22758860001</v>
          </cell>
          <cell r="J86">
            <v>464529.71493304998</v>
          </cell>
          <cell r="K86">
            <v>468281.02726399997</v>
          </cell>
          <cell r="L86">
            <v>458074.64575869997</v>
          </cell>
          <cell r="M86">
            <v>479952.06757492002</v>
          </cell>
          <cell r="O86">
            <v>5393140.4619140998</v>
          </cell>
        </row>
        <row r="87">
          <cell r="A87" t="str">
            <v xml:space="preserve">     GIC 36-47 mth</v>
          </cell>
          <cell r="B87">
            <v>79648.98140397</v>
          </cell>
          <cell r="C87">
            <v>83822.900699680002</v>
          </cell>
          <cell r="D87">
            <v>85099.478584519995</v>
          </cell>
          <cell r="E87">
            <v>77723.186423310006</v>
          </cell>
          <cell r="F87">
            <v>86853.949015689999</v>
          </cell>
          <cell r="G87">
            <v>85042.778399820003</v>
          </cell>
          <cell r="H87">
            <v>89101.965236810007</v>
          </cell>
          <cell r="I87">
            <v>85624.118462290004</v>
          </cell>
          <cell r="J87">
            <v>88814.176966939995</v>
          </cell>
          <cell r="K87">
            <v>89596.531784100007</v>
          </cell>
          <cell r="L87">
            <v>87898.560288249995</v>
          </cell>
          <cell r="M87">
            <v>92618.548049339995</v>
          </cell>
          <cell r="O87">
            <v>1031845.17531472</v>
          </cell>
        </row>
        <row r="88">
          <cell r="A88" t="str">
            <v xml:space="preserve">     GIC 49-59 mth</v>
          </cell>
          <cell r="B88">
            <v>108639.27119404</v>
          </cell>
          <cell r="C88">
            <v>114925.94692878</v>
          </cell>
          <cell r="D88">
            <v>116968.30531086</v>
          </cell>
          <cell r="E88">
            <v>107066.28766144</v>
          </cell>
          <cell r="F88">
            <v>119867.17553271</v>
          </cell>
          <cell r="G88">
            <v>117581.67793436001</v>
          </cell>
          <cell r="H88">
            <v>123459.09530199</v>
          </cell>
          <cell r="I88">
            <v>118684.83721423001</v>
          </cell>
          <cell r="J88">
            <v>123205.51842397</v>
          </cell>
          <cell r="K88">
            <v>124410.67023561</v>
          </cell>
          <cell r="L88">
            <v>121892.32674388999</v>
          </cell>
          <cell r="M88">
            <v>127933.7078429</v>
          </cell>
          <cell r="O88">
            <v>1424634.82032478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3340539.26667416</v>
          </cell>
          <cell r="C90">
            <v>3514420.3996556099</v>
          </cell>
          <cell r="D90">
            <v>3565821.5370247499</v>
          </cell>
          <cell r="E90">
            <v>3255823.0882155201</v>
          </cell>
          <cell r="F90">
            <v>3619049.3799632601</v>
          </cell>
          <cell r="G90">
            <v>3495419.77701054</v>
          </cell>
          <cell r="H90">
            <v>3593047.19737422</v>
          </cell>
          <cell r="I90">
            <v>3423277.4477041801</v>
          </cell>
          <cell r="J90">
            <v>3555946.90379743</v>
          </cell>
          <cell r="K90">
            <v>3595651.6098513799</v>
          </cell>
          <cell r="L90">
            <v>3529850.8650610298</v>
          </cell>
          <cell r="M90">
            <v>3716127.0977242799</v>
          </cell>
          <cell r="O90">
            <v>42204974.570056356</v>
          </cell>
        </row>
        <row r="91">
          <cell r="A91" t="str">
            <v xml:space="preserve">     Brokerage Long Term</v>
          </cell>
          <cell r="B91">
            <v>78551.322526239994</v>
          </cell>
          <cell r="C91">
            <v>129958.86884833001</v>
          </cell>
          <cell r="D91">
            <v>133911.08802140999</v>
          </cell>
          <cell r="E91">
            <v>129497.92395760999</v>
          </cell>
          <cell r="F91">
            <v>151072.74821257</v>
          </cell>
          <cell r="G91">
            <v>151507.26679858999</v>
          </cell>
          <cell r="H91">
            <v>164852.80649068</v>
          </cell>
          <cell r="I91">
            <v>167260.70740747999</v>
          </cell>
          <cell r="J91">
            <v>177073.26253702</v>
          </cell>
          <cell r="K91">
            <v>186205.35402863001</v>
          </cell>
          <cell r="L91">
            <v>182108.55680671</v>
          </cell>
          <cell r="M91">
            <v>197064.52604145999</v>
          </cell>
          <cell r="O91">
            <v>1849064.43167673</v>
          </cell>
        </row>
        <row r="92">
          <cell r="A92" t="str">
            <v xml:space="preserve">     Brokerage Specific Length</v>
          </cell>
          <cell r="B92">
            <v>15066.06062305</v>
          </cell>
          <cell r="C92">
            <v>20010.40252874</v>
          </cell>
          <cell r="D92">
            <v>22815.76236289</v>
          </cell>
          <cell r="E92">
            <v>21553.247453430002</v>
          </cell>
          <cell r="F92">
            <v>24909.28746218</v>
          </cell>
          <cell r="G92">
            <v>25118.758991670002</v>
          </cell>
          <cell r="H92">
            <v>26281.97016746</v>
          </cell>
          <cell r="I92">
            <v>25819.972630209999</v>
          </cell>
          <cell r="J92">
            <v>27727.401880429999</v>
          </cell>
          <cell r="K92">
            <v>28774.16537631</v>
          </cell>
          <cell r="L92">
            <v>28858.961593280001</v>
          </cell>
          <cell r="M92">
            <v>30867.6904756</v>
          </cell>
          <cell r="O92">
            <v>297803.68154525</v>
          </cell>
        </row>
        <row r="93">
          <cell r="A93" t="str">
            <v xml:space="preserve">    Brokerage Deposit</v>
          </cell>
          <cell r="B93">
            <v>93617.383149290006</v>
          </cell>
          <cell r="C93">
            <v>149969.27137706999</v>
          </cell>
          <cell r="D93">
            <v>156726.85038429999</v>
          </cell>
          <cell r="E93">
            <v>151051.17141104001</v>
          </cell>
          <cell r="F93">
            <v>175982.03567474999</v>
          </cell>
          <cell r="G93">
            <v>176626.02579026</v>
          </cell>
          <cell r="H93">
            <v>191134.77665814001</v>
          </cell>
          <cell r="I93">
            <v>193080.68003769001</v>
          </cell>
          <cell r="J93">
            <v>204800.66441745</v>
          </cell>
          <cell r="K93">
            <v>214979.51940493999</v>
          </cell>
          <cell r="L93">
            <v>210967.51839998999</v>
          </cell>
          <cell r="M93">
            <v>227932.21651706001</v>
          </cell>
          <cell r="O93">
            <v>2146868.1132219802</v>
          </cell>
        </row>
        <row r="94">
          <cell r="A94" t="str">
            <v xml:space="preserve">     Indexed Linked</v>
          </cell>
          <cell r="B94">
            <v>121138.67377443</v>
          </cell>
          <cell r="C94">
            <v>127339.50292891001</v>
          </cell>
          <cell r="D94">
            <v>129089.24557164</v>
          </cell>
          <cell r="E94">
            <v>117663.81598866</v>
          </cell>
          <cell r="F94">
            <v>131203.88964688001</v>
          </cell>
          <cell r="G94">
            <v>128159.23714201</v>
          </cell>
          <cell r="H94">
            <v>133959.66870194001</v>
          </cell>
          <cell r="I94">
            <v>128773.47399447</v>
          </cell>
          <cell r="J94">
            <v>133384.42393247999</v>
          </cell>
          <cell r="K94">
            <v>134315.00558294999</v>
          </cell>
          <cell r="L94">
            <v>131213.55885867</v>
          </cell>
          <cell r="M94">
            <v>137248.83585743001</v>
          </cell>
          <cell r="O94">
            <v>1553489.3319804701</v>
          </cell>
        </row>
        <row r="95">
          <cell r="A95" t="str">
            <v xml:space="preserve">     5 Yr Escalator</v>
          </cell>
          <cell r="B95">
            <v>344082.55161636003</v>
          </cell>
          <cell r="C95">
            <v>363535.27702690999</v>
          </cell>
          <cell r="D95">
            <v>371388.12877130997</v>
          </cell>
          <cell r="E95">
            <v>344998.24792667001</v>
          </cell>
          <cell r="F95">
            <v>393354.59170240001</v>
          </cell>
          <cell r="G95">
            <v>387752.43018765998</v>
          </cell>
          <cell r="H95">
            <v>406556.43259475002</v>
          </cell>
          <cell r="I95">
            <v>390646.27655832999</v>
          </cell>
          <cell r="J95">
            <v>405047.70515286998</v>
          </cell>
          <cell r="K95">
            <v>408565.16602209001</v>
          </cell>
          <cell r="L95">
            <v>399945.12094915</v>
          </cell>
          <cell r="M95">
            <v>419393.26875142002</v>
          </cell>
          <cell r="O95">
            <v>4635265.1972599197</v>
          </cell>
        </row>
        <row r="96">
          <cell r="A96" t="str">
            <v xml:space="preserve">     3 Yr Escalator</v>
          </cell>
          <cell r="B96">
            <v>697573.80146400002</v>
          </cell>
          <cell r="C96">
            <v>749581.25104131002</v>
          </cell>
          <cell r="D96">
            <v>770004.71591904003</v>
          </cell>
          <cell r="E96">
            <v>711831.68754242</v>
          </cell>
          <cell r="F96">
            <v>804133.96574910998</v>
          </cell>
          <cell r="G96">
            <v>789431.61398398003</v>
          </cell>
          <cell r="H96">
            <v>827335.40702585003</v>
          </cell>
          <cell r="I96">
            <v>797576.22174901003</v>
          </cell>
          <cell r="J96">
            <v>831870.95880993002</v>
          </cell>
          <cell r="K96">
            <v>845419.46862079005</v>
          </cell>
          <cell r="L96">
            <v>831473.49154445005</v>
          </cell>
          <cell r="M96">
            <v>878921.94962590002</v>
          </cell>
          <cell r="O96">
            <v>9535154.5330757909</v>
          </cell>
        </row>
        <row r="97">
          <cell r="A97" t="str">
            <v xml:space="preserve">    Special Terms</v>
          </cell>
          <cell r="B97">
            <v>1162795.02685479</v>
          </cell>
          <cell r="C97">
            <v>1240456.0309971301</v>
          </cell>
          <cell r="D97">
            <v>1270482.09026199</v>
          </cell>
          <cell r="E97">
            <v>1174493.7514577501</v>
          </cell>
          <cell r="F97">
            <v>1328692.44709839</v>
          </cell>
          <cell r="G97">
            <v>1305343.2813136501</v>
          </cell>
          <cell r="H97">
            <v>1367851.50832254</v>
          </cell>
          <cell r="I97">
            <v>1316995.97230181</v>
          </cell>
          <cell r="J97">
            <v>1370303.08789528</v>
          </cell>
          <cell r="K97">
            <v>1388299.64022583</v>
          </cell>
          <cell r="L97">
            <v>1362632.1713522701</v>
          </cell>
          <cell r="M97">
            <v>1435564.0542347501</v>
          </cell>
          <cell r="O97">
            <v>15723909.062316179</v>
          </cell>
        </row>
        <row r="98">
          <cell r="A98" t="str">
            <v xml:space="preserve">   Fixed Deposits</v>
          </cell>
          <cell r="B98">
            <v>7711171.7517637098</v>
          </cell>
          <cell r="C98">
            <v>8191928.1151436502</v>
          </cell>
          <cell r="D98">
            <v>8328400.6222744901</v>
          </cell>
          <cell r="E98">
            <v>7623022.7991063604</v>
          </cell>
          <cell r="F98">
            <v>8534817.4103383198</v>
          </cell>
          <cell r="G98">
            <v>8322895.5814599404</v>
          </cell>
          <cell r="H98">
            <v>8662145.0610163193</v>
          </cell>
          <cell r="I98">
            <v>8329806.2696209596</v>
          </cell>
          <cell r="J98">
            <v>8671212.0741598792</v>
          </cell>
          <cell r="K98">
            <v>8787897.0920295492</v>
          </cell>
          <cell r="L98">
            <v>8625445.1991759297</v>
          </cell>
          <cell r="M98">
            <v>9068159.2131505199</v>
          </cell>
          <cell r="O98">
            <v>100856901.18923964</v>
          </cell>
        </row>
        <row r="99">
          <cell r="A99" t="str">
            <v xml:space="preserve">  Member Deposits</v>
          </cell>
          <cell r="B99">
            <v>9611300.37956894</v>
          </cell>
          <cell r="C99">
            <v>10148478.971895801</v>
          </cell>
          <cell r="D99">
            <v>10295045.577711301</v>
          </cell>
          <cell r="E99">
            <v>9420467.4398753494</v>
          </cell>
          <cell r="F99">
            <v>10544092.564726301</v>
          </cell>
          <cell r="G99">
            <v>10289428.170790199</v>
          </cell>
          <cell r="H99">
            <v>10738505.2918741</v>
          </cell>
          <cell r="I99">
            <v>10383549.8814149</v>
          </cell>
          <cell r="J99">
            <v>10821628.395716101</v>
          </cell>
          <cell r="K99">
            <v>10971011.378671</v>
          </cell>
          <cell r="L99">
            <v>10733685.682752401</v>
          </cell>
          <cell r="M99">
            <v>11223485.1578265</v>
          </cell>
          <cell r="O99">
            <v>125180678.89282289</v>
          </cell>
        </row>
        <row r="100">
          <cell r="A100" t="str">
            <v xml:space="preserve">   Cuco Loan</v>
          </cell>
          <cell r="B100">
            <v>899062.84153006005</v>
          </cell>
          <cell r="C100">
            <v>921245.90163933998</v>
          </cell>
          <cell r="D100">
            <v>867057.53424657998</v>
          </cell>
          <cell r="E100">
            <v>706980.82191781001</v>
          </cell>
          <cell r="F100">
            <v>665950.68493151001</v>
          </cell>
          <cell r="G100">
            <v>509326.02739726001</v>
          </cell>
          <cell r="H100">
            <v>391068.49315068999</v>
          </cell>
          <cell r="I100">
            <v>332778.08219177998</v>
          </cell>
          <cell r="J100">
            <v>277052.05479452002</v>
          </cell>
          <cell r="K100">
            <v>214816.43835616001</v>
          </cell>
          <cell r="L100">
            <v>199627.39726026999</v>
          </cell>
          <cell r="M100">
            <v>233358.90410958999</v>
          </cell>
          <cell r="O100">
            <v>6218325.1815255703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-60.776639340000003</v>
          </cell>
          <cell r="C106">
            <v>-62.802527320000003</v>
          </cell>
          <cell r="D106">
            <v>-62.974589039999998</v>
          </cell>
          <cell r="E106">
            <v>-56.880273969999998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-741.13642690999995</v>
          </cell>
        </row>
        <row r="107">
          <cell r="A107" t="str">
            <v xml:space="preserve">  Other Liabilities</v>
          </cell>
          <cell r="B107">
            <v>1492460.7191940099</v>
          </cell>
          <cell r="C107">
            <v>1545516.81462432</v>
          </cell>
          <cell r="D107">
            <v>1506551.45937672</v>
          </cell>
          <cell r="E107">
            <v>1284588.23816439</v>
          </cell>
          <cell r="F107">
            <v>1305444.6100616499</v>
          </cell>
          <cell r="G107">
            <v>1167643.1710274001</v>
          </cell>
          <cell r="H107">
            <v>1112096.6648561701</v>
          </cell>
          <cell r="I107">
            <v>1069999.33541096</v>
          </cell>
          <cell r="J107">
            <v>1079614.47307534</v>
          </cell>
          <cell r="K107">
            <v>1058145.9799246599</v>
          </cell>
          <cell r="L107">
            <v>1017077.35369863</v>
          </cell>
          <cell r="M107">
            <v>1084900.9261849299</v>
          </cell>
          <cell r="O107">
            <v>14724039.74559918</v>
          </cell>
        </row>
        <row r="108">
          <cell r="A108" t="str">
            <v xml:space="preserve"> Total Interest Expense</v>
          </cell>
          <cell r="B108">
            <v>11103761.098763</v>
          </cell>
          <cell r="C108">
            <v>11693995.786520099</v>
          </cell>
          <cell r="D108">
            <v>11801597.037087999</v>
          </cell>
          <cell r="E108">
            <v>10705055.6780397</v>
          </cell>
          <cell r="F108">
            <v>11849537.174787899</v>
          </cell>
          <cell r="G108">
            <v>11457071.341817601</v>
          </cell>
          <cell r="H108">
            <v>11850601.9567302</v>
          </cell>
          <cell r="I108">
            <v>11453549.216825901</v>
          </cell>
          <cell r="J108">
            <v>11901242.8687915</v>
          </cell>
          <cell r="K108">
            <v>12029157.358595699</v>
          </cell>
          <cell r="L108">
            <v>11750763.036451099</v>
          </cell>
          <cell r="M108">
            <v>12308386.0840114</v>
          </cell>
          <cell r="O108">
            <v>139904718.6384221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82172.13114754</v>
          </cell>
          <cell r="C113">
            <v>84911.202185789996</v>
          </cell>
          <cell r="D113">
            <v>83089.041095890003</v>
          </cell>
          <cell r="E113">
            <v>74986.301369859997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80342.465753419994</v>
          </cell>
          <cell r="J113">
            <v>83020.547945209997</v>
          </cell>
          <cell r="K113">
            <v>83020.547945209997</v>
          </cell>
          <cell r="L113">
            <v>87198.630136990003</v>
          </cell>
          <cell r="M113">
            <v>99369.8630137</v>
          </cell>
          <cell r="O113">
            <v>1004494.29223745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82172.13114754</v>
          </cell>
          <cell r="C115">
            <v>84911.202185789996</v>
          </cell>
          <cell r="D115">
            <v>83089.041095890003</v>
          </cell>
          <cell r="E115">
            <v>74986.301369859997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80342.465753419994</v>
          </cell>
          <cell r="J115">
            <v>83020.547945209997</v>
          </cell>
          <cell r="K115">
            <v>83020.547945209997</v>
          </cell>
          <cell r="L115">
            <v>87198.630136990003</v>
          </cell>
          <cell r="M115">
            <v>99369.8630137</v>
          </cell>
          <cell r="O115">
            <v>1004494.29223745</v>
          </cell>
        </row>
        <row r="117">
          <cell r="A117" t="str">
            <v xml:space="preserve"> Net Interest Income</v>
          </cell>
          <cell r="B117">
            <v>8626138.7014432997</v>
          </cell>
          <cell r="C117">
            <v>8879843.4994352609</v>
          </cell>
          <cell r="D117">
            <v>8897050.5988079999</v>
          </cell>
          <cell r="E117">
            <v>8033371.6255523898</v>
          </cell>
          <cell r="F117">
            <v>8871308.5133474693</v>
          </cell>
          <cell r="G117">
            <v>8588047.7429380901</v>
          </cell>
          <cell r="H117">
            <v>8962016.9510462992</v>
          </cell>
          <cell r="I117">
            <v>8719705.9886383805</v>
          </cell>
          <cell r="J117">
            <v>8972763.2534444705</v>
          </cell>
          <cell r="K117">
            <v>8963656.9394300003</v>
          </cell>
          <cell r="L117">
            <v>8636762.3096166104</v>
          </cell>
          <cell r="M117">
            <v>8858203.6061665099</v>
          </cell>
          <cell r="O117">
            <v>105008869.72986679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3077717.7014432997</v>
          </cell>
          <cell r="C127">
            <v>2827284.4994352609</v>
          </cell>
          <cell r="D127">
            <v>2063468.5988079999</v>
          </cell>
          <cell r="E127">
            <v>1757155.6255523898</v>
          </cell>
          <cell r="F127">
            <v>1505199.5133474693</v>
          </cell>
          <cell r="G127">
            <v>1652737.7429380901</v>
          </cell>
          <cell r="H127">
            <v>1960397.9510462992</v>
          </cell>
          <cell r="I127">
            <v>1897048.9886383805</v>
          </cell>
          <cell r="J127">
            <v>2275503.2534444705</v>
          </cell>
          <cell r="K127">
            <v>2448080.9394300003</v>
          </cell>
          <cell r="L127">
            <v>1869616.3096166104</v>
          </cell>
          <cell r="M127">
            <v>1986394.6061665099</v>
          </cell>
          <cell r="O127">
            <v>25320605.729866803</v>
          </cell>
        </row>
        <row r="129">
          <cell r="A129" t="str">
            <v xml:space="preserve"> Pretax Income</v>
          </cell>
          <cell r="B129">
            <v>3077717.7014432899</v>
          </cell>
          <cell r="C129">
            <v>2827284.4994352502</v>
          </cell>
          <cell r="D129">
            <v>2063468.5988080001</v>
          </cell>
          <cell r="E129">
            <v>1757155.62555239</v>
          </cell>
          <cell r="F129">
            <v>1505199.51334747</v>
          </cell>
          <cell r="G129">
            <v>1652737.7429380999</v>
          </cell>
          <cell r="H129">
            <v>1960397.9510462999</v>
          </cell>
          <cell r="I129">
            <v>1897048.9886383801</v>
          </cell>
          <cell r="J129">
            <v>2275503.25344447</v>
          </cell>
          <cell r="K129">
            <v>2448080.9394299998</v>
          </cell>
          <cell r="L129">
            <v>1869616.3096166099</v>
          </cell>
          <cell r="M129">
            <v>1986394.6061665099</v>
          </cell>
          <cell r="O129">
            <v>25320605.729866769</v>
          </cell>
        </row>
        <row r="130">
          <cell r="A130" t="str">
            <v xml:space="preserve"> Local Tax #1</v>
          </cell>
          <cell r="B130">
            <v>573071.03600873996</v>
          </cell>
          <cell r="C130">
            <v>526440.37379483005</v>
          </cell>
          <cell r="D130">
            <v>384217.85309804999</v>
          </cell>
          <cell r="E130">
            <v>327182.37747782998</v>
          </cell>
          <cell r="F130">
            <v>280268.1493853</v>
          </cell>
          <cell r="G130">
            <v>307739.76773503999</v>
          </cell>
          <cell r="H130">
            <v>365026.09848486999</v>
          </cell>
          <cell r="I130">
            <v>353230.52168447</v>
          </cell>
          <cell r="J130">
            <v>423698.70579137001</v>
          </cell>
          <cell r="K130">
            <v>455832.67092185002</v>
          </cell>
          <cell r="L130">
            <v>348122.55685066001</v>
          </cell>
          <cell r="M130">
            <v>369866.67566820001</v>
          </cell>
          <cell r="O130">
            <v>4714696.7869012104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573071.03600873996</v>
          </cell>
          <cell r="C134">
            <v>526440.37379483005</v>
          </cell>
          <cell r="D134">
            <v>384217.85309804999</v>
          </cell>
          <cell r="E134">
            <v>327182.37747782998</v>
          </cell>
          <cell r="F134">
            <v>280268.1493853</v>
          </cell>
          <cell r="G134">
            <v>307739.76773503999</v>
          </cell>
          <cell r="H134">
            <v>365026.09848486999</v>
          </cell>
          <cell r="I134">
            <v>353230.52168447</v>
          </cell>
          <cell r="J134">
            <v>423698.70579137001</v>
          </cell>
          <cell r="K134">
            <v>455832.67092185002</v>
          </cell>
          <cell r="L134">
            <v>348122.55685066001</v>
          </cell>
          <cell r="M134">
            <v>369866.67566820001</v>
          </cell>
          <cell r="O134">
            <v>4714696.7869012104</v>
          </cell>
        </row>
        <row r="136">
          <cell r="A136" t="str">
            <v xml:space="preserve"> Net Tax</v>
          </cell>
          <cell r="B136">
            <v>573071.03600873996</v>
          </cell>
          <cell r="C136">
            <v>526440.37379483005</v>
          </cell>
          <cell r="D136">
            <v>384217.85309804999</v>
          </cell>
          <cell r="E136">
            <v>327182.37747782998</v>
          </cell>
          <cell r="F136">
            <v>280268.1493853</v>
          </cell>
          <cell r="G136">
            <v>307739.76773503999</v>
          </cell>
          <cell r="H136">
            <v>365026.09848486999</v>
          </cell>
          <cell r="I136">
            <v>353230.52168447</v>
          </cell>
          <cell r="J136">
            <v>423698.70579137001</v>
          </cell>
          <cell r="K136">
            <v>455832.67092185002</v>
          </cell>
          <cell r="L136">
            <v>348122.55685066001</v>
          </cell>
          <cell r="M136">
            <v>369866.67566820001</v>
          </cell>
          <cell r="O136">
            <v>4714696.7869012104</v>
          </cell>
        </row>
        <row r="138">
          <cell r="A138" t="str">
            <v xml:space="preserve"> Net Income</v>
          </cell>
          <cell r="B138">
            <v>2504646.66543455</v>
          </cell>
          <cell r="C138">
            <v>2300844.1256404198</v>
          </cell>
          <cell r="D138">
            <v>1679250.7457099501</v>
          </cell>
          <cell r="E138">
            <v>1429973.24807456</v>
          </cell>
          <cell r="F138">
            <v>1224931.36396216</v>
          </cell>
          <cell r="G138">
            <v>1344997.9752030501</v>
          </cell>
          <cell r="H138">
            <v>1595371.8525614301</v>
          </cell>
          <cell r="I138">
            <v>1543818.46695391</v>
          </cell>
          <cell r="J138">
            <v>1851804.54765311</v>
          </cell>
          <cell r="K138">
            <v>1992248.26850816</v>
          </cell>
          <cell r="L138">
            <v>1521493.75276595</v>
          </cell>
          <cell r="M138">
            <v>1616527.9304983099</v>
          </cell>
          <cell r="O138">
            <v>20605908.94296556</v>
          </cell>
        </row>
      </sheetData>
      <sheetData sheetId="8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24512.609027319999</v>
          </cell>
          <cell r="C11">
            <v>26322.710630140002</v>
          </cell>
          <cell r="D11">
            <v>14637.206432880001</v>
          </cell>
          <cell r="E11">
            <v>4440.9260000000004</v>
          </cell>
          <cell r="F11">
            <v>3799.3499945200001</v>
          </cell>
          <cell r="G11">
            <v>5641.1792931500004</v>
          </cell>
          <cell r="H11">
            <v>5637.9890958899996</v>
          </cell>
          <cell r="I11">
            <v>6749.8567835599997</v>
          </cell>
          <cell r="J11">
            <v>9426.3416493200002</v>
          </cell>
          <cell r="K11">
            <v>10407.461380819999</v>
          </cell>
          <cell r="L11">
            <v>12933.72613151</v>
          </cell>
          <cell r="M11">
            <v>16424.4683726</v>
          </cell>
          <cell r="O11">
            <v>140933.82479171001</v>
          </cell>
        </row>
        <row r="12">
          <cell r="A12" t="str">
            <v xml:space="preserve">   CUCO Liquidity Reserve</v>
          </cell>
          <cell r="B12">
            <v>889317.09915204998</v>
          </cell>
          <cell r="C12">
            <v>887404.14247999003</v>
          </cell>
          <cell r="D12">
            <v>813547.08747614</v>
          </cell>
          <cell r="E12">
            <v>914008.95549114002</v>
          </cell>
          <cell r="F12">
            <v>878890.78287084005</v>
          </cell>
          <cell r="G12">
            <v>902545.53863422002</v>
          </cell>
          <cell r="H12">
            <v>859731.48044635996</v>
          </cell>
          <cell r="I12">
            <v>875454.45923918998</v>
          </cell>
          <cell r="J12">
            <v>868869.33553019003</v>
          </cell>
          <cell r="K12">
            <v>829102.61454482004</v>
          </cell>
          <cell r="L12">
            <v>844933.16732238</v>
          </cell>
          <cell r="M12">
            <v>808065.61434984999</v>
          </cell>
          <cell r="O12">
            <v>10371870.277537171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37383.111352499996</v>
          </cell>
          <cell r="C14">
            <v>37516.786934700001</v>
          </cell>
          <cell r="D14">
            <v>33724.49455843</v>
          </cell>
          <cell r="E14">
            <v>37413.355413290003</v>
          </cell>
          <cell r="F14">
            <v>36248.483147480001</v>
          </cell>
          <cell r="G14">
            <v>37400.605205189997</v>
          </cell>
          <cell r="H14">
            <v>36201.132847560002</v>
          </cell>
          <cell r="I14">
            <v>37429.266685690003</v>
          </cell>
          <cell r="J14">
            <v>37415.628818789999</v>
          </cell>
          <cell r="K14">
            <v>36206.0335528</v>
          </cell>
          <cell r="L14">
            <v>37420.398792510001</v>
          </cell>
          <cell r="M14">
            <v>36211.036008160001</v>
          </cell>
          <cell r="O14">
            <v>440570.33331710001</v>
          </cell>
        </row>
        <row r="15">
          <cell r="A15" t="str">
            <v xml:space="preserve">   Long Term Investments</v>
          </cell>
          <cell r="B15">
            <v>14866.020113209999</v>
          </cell>
          <cell r="C15">
            <v>14906.726209029999</v>
          </cell>
          <cell r="D15">
            <v>13464.13963763</v>
          </cell>
          <cell r="E15">
            <v>14906.72602577</v>
          </cell>
          <cell r="F15">
            <v>14425.863895889999</v>
          </cell>
          <cell r="G15">
            <v>14906.72602575</v>
          </cell>
          <cell r="H15">
            <v>14425.863895889999</v>
          </cell>
          <cell r="I15">
            <v>14906.72602575</v>
          </cell>
          <cell r="J15">
            <v>14906.72602575</v>
          </cell>
          <cell r="K15">
            <v>14425.863895889999</v>
          </cell>
          <cell r="L15">
            <v>14906.961921460001</v>
          </cell>
          <cell r="M15">
            <v>14426.27552779</v>
          </cell>
          <cell r="O15">
            <v>175474.61919981</v>
          </cell>
        </row>
        <row r="16">
          <cell r="A16" t="str">
            <v xml:space="preserve">   Asset Balancing Account</v>
          </cell>
          <cell r="B16">
            <v>58862.122206660002</v>
          </cell>
          <cell r="C16">
            <v>28967.114285600001</v>
          </cell>
          <cell r="D16">
            <v>37450.107037349997</v>
          </cell>
          <cell r="E16">
            <v>40738.352156679997</v>
          </cell>
          <cell r="F16">
            <v>61999.74635845</v>
          </cell>
          <cell r="G16">
            <v>74065.166905530001</v>
          </cell>
          <cell r="H16">
            <v>69346.213808820001</v>
          </cell>
          <cell r="I16">
            <v>83020.248372210001</v>
          </cell>
          <cell r="J16">
            <v>88229.604867870003</v>
          </cell>
          <cell r="K16">
            <v>84806.659863590001</v>
          </cell>
          <cell r="L16">
            <v>90053.247760049999</v>
          </cell>
          <cell r="M16">
            <v>91971.882906209998</v>
          </cell>
          <cell r="O16">
            <v>809510.46652901999</v>
          </cell>
        </row>
        <row r="17">
          <cell r="A17" t="str">
            <v xml:space="preserve">  Total Investments</v>
          </cell>
          <cell r="B17">
            <v>1024940.96185174</v>
          </cell>
          <cell r="C17">
            <v>995117.48053945997</v>
          </cell>
          <cell r="D17">
            <v>912823.03514242999</v>
          </cell>
          <cell r="E17">
            <v>1011508.31508688</v>
          </cell>
          <cell r="F17">
            <v>995364.22626718006</v>
          </cell>
          <cell r="G17">
            <v>1034559.21606384</v>
          </cell>
          <cell r="H17">
            <v>985342.68009451998</v>
          </cell>
          <cell r="I17">
            <v>1017560.5571064</v>
          </cell>
          <cell r="J17">
            <v>1018847.63689192</v>
          </cell>
          <cell r="K17">
            <v>974948.63323792</v>
          </cell>
          <cell r="L17">
            <v>1000247.50192791</v>
          </cell>
          <cell r="M17">
            <v>967099.27716460999</v>
          </cell>
          <cell r="O17">
            <v>11938359.52137481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830393.75931666</v>
          </cell>
          <cell r="D18">
            <v>753311.97290885996</v>
          </cell>
          <cell r="E18">
            <v>838680.67883771996</v>
          </cell>
          <cell r="F18">
            <v>817218.81101215002</v>
          </cell>
          <cell r="G18">
            <v>853421.01155228994</v>
          </cell>
          <cell r="H18">
            <v>834838.92366444995</v>
          </cell>
          <cell r="I18">
            <v>873128.83820187999</v>
          </cell>
          <cell r="J18">
            <v>885979.49644033995</v>
          </cell>
          <cell r="K18">
            <v>870842.94363151002</v>
          </cell>
          <cell r="L18">
            <v>914533.58934120997</v>
          </cell>
          <cell r="M18">
            <v>898187.89984607999</v>
          </cell>
          <cell r="O18">
            <v>10188142.76264401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12336.520485499999</v>
          </cell>
          <cell r="E19">
            <v>12998.58449535</v>
          </cell>
          <cell r="F19">
            <v>12389.929436410001</v>
          </cell>
          <cell r="G19">
            <v>12843.785379389999</v>
          </cell>
          <cell r="H19">
            <v>12466.555373310001</v>
          </cell>
          <cell r="I19">
            <v>12931.60167643</v>
          </cell>
          <cell r="J19">
            <v>12993.91310242</v>
          </cell>
          <cell r="K19">
            <v>12644.98304524</v>
          </cell>
          <cell r="L19">
            <v>13161.211874860001</v>
          </cell>
          <cell r="M19">
            <v>12811.191896779999</v>
          </cell>
          <cell r="O19">
            <v>155886.1605428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177914.60250271001</v>
          </cell>
          <cell r="E20">
            <v>192770.67263397999</v>
          </cell>
          <cell r="F20">
            <v>182961.29017754999</v>
          </cell>
          <cell r="G20">
            <v>184411.78861672999</v>
          </cell>
          <cell r="H20">
            <v>173467.44450464999</v>
          </cell>
          <cell r="I20">
            <v>174526.70316241001</v>
          </cell>
          <cell r="J20">
            <v>169385.81980974</v>
          </cell>
          <cell r="K20">
            <v>158907.13154160001</v>
          </cell>
          <cell r="L20">
            <v>162050.63771382999</v>
          </cell>
          <cell r="M20">
            <v>157742.47520424001</v>
          </cell>
          <cell r="O20">
            <v>2138819.5093815201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131891.24580755999</v>
          </cell>
          <cell r="E21">
            <v>145358.98930270999</v>
          </cell>
          <cell r="F21">
            <v>139941.07442675999</v>
          </cell>
          <cell r="G21">
            <v>144348.92531684</v>
          </cell>
          <cell r="H21">
            <v>139148.57393983001</v>
          </cell>
          <cell r="I21">
            <v>143308.67229630999</v>
          </cell>
          <cell r="J21">
            <v>143047.60741085</v>
          </cell>
          <cell r="K21">
            <v>137504.64361679001</v>
          </cell>
          <cell r="L21">
            <v>140920.03411735001</v>
          </cell>
          <cell r="M21">
            <v>135666.31534192001</v>
          </cell>
          <cell r="O21">
            <v>1693815.1102501501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330760.82578354998</v>
          </cell>
          <cell r="E22">
            <v>365916.90945391002</v>
          </cell>
          <cell r="F22">
            <v>354019.90620909998</v>
          </cell>
          <cell r="G22">
            <v>365840.21069902001</v>
          </cell>
          <cell r="H22">
            <v>354044.96878181997</v>
          </cell>
          <cell r="I22">
            <v>366171.24421684002</v>
          </cell>
          <cell r="J22">
            <v>366737.33106081001</v>
          </cell>
          <cell r="K22">
            <v>355881.10930771998</v>
          </cell>
          <cell r="L22">
            <v>368972.15417143999</v>
          </cell>
          <cell r="M22">
            <v>357108.21109638998</v>
          </cell>
          <cell r="O22">
            <v>4316842.5981335603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3548556.6624714499</v>
          </cell>
          <cell r="E23">
            <v>3929129.4621419599</v>
          </cell>
          <cell r="F23">
            <v>3806760.1430917</v>
          </cell>
          <cell r="G23">
            <v>3944428.9402768901</v>
          </cell>
          <cell r="H23">
            <v>3829277.26372228</v>
          </cell>
          <cell r="I23">
            <v>3975064.4947694801</v>
          </cell>
          <cell r="J23">
            <v>3996529.1839661701</v>
          </cell>
          <cell r="K23">
            <v>3890568.9346023598</v>
          </cell>
          <cell r="L23">
            <v>4048966.33563407</v>
          </cell>
          <cell r="M23">
            <v>3941172.0309919501</v>
          </cell>
          <cell r="O23">
            <v>46747308.681155048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3211317.76997292</v>
          </cell>
          <cell r="E24">
            <v>3553317.2273635301</v>
          </cell>
          <cell r="F24">
            <v>3440280.86404583</v>
          </cell>
          <cell r="G24">
            <v>3560074.9449006701</v>
          </cell>
          <cell r="H24">
            <v>3448808.5456196899</v>
          </cell>
          <cell r="I24">
            <v>3570346.7768459702</v>
          </cell>
          <cell r="J24">
            <v>3579557.13356956</v>
          </cell>
          <cell r="K24">
            <v>3475276.0248152502</v>
          </cell>
          <cell r="L24">
            <v>3608678.2317752298</v>
          </cell>
          <cell r="M24">
            <v>3505833.8841877598</v>
          </cell>
          <cell r="O24">
            <v>42050816.592227504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479952.60327604</v>
          </cell>
          <cell r="E25">
            <v>531420.38652076002</v>
          </cell>
          <cell r="F25">
            <v>514973.12275664002</v>
          </cell>
          <cell r="G25">
            <v>533278.90346572001</v>
          </cell>
          <cell r="H25">
            <v>516977.93369009002</v>
          </cell>
          <cell r="I25">
            <v>535819.14848570002</v>
          </cell>
          <cell r="J25">
            <v>537800.74612201995</v>
          </cell>
          <cell r="K25">
            <v>522971.11017731001</v>
          </cell>
          <cell r="L25">
            <v>543030.82209549996</v>
          </cell>
          <cell r="M25">
            <v>527357.03838922002</v>
          </cell>
          <cell r="O25">
            <v>6303723.5712295799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38039.58299771</v>
          </cell>
          <cell r="E26">
            <v>42154.70336698</v>
          </cell>
          <cell r="F26">
            <v>40873.21829569</v>
          </cell>
          <cell r="G26">
            <v>42366.909893260003</v>
          </cell>
          <cell r="H26">
            <v>41116.82514488</v>
          </cell>
          <cell r="I26">
            <v>42652.155029230002</v>
          </cell>
          <cell r="J26">
            <v>42845.119449739999</v>
          </cell>
          <cell r="K26">
            <v>41687.101917549997</v>
          </cell>
          <cell r="L26">
            <v>43358.801256489998</v>
          </cell>
          <cell r="M26">
            <v>42191.005013180002</v>
          </cell>
          <cell r="O26">
            <v>501198.57732227998</v>
          </cell>
        </row>
        <row r="27">
          <cell r="A27" t="str">
            <v xml:space="preserve">    Securitized Contra</v>
          </cell>
          <cell r="B27">
            <v>-1425276.31411599</v>
          </cell>
          <cell r="C27">
            <v>-1397535.15881876</v>
          </cell>
          <cell r="D27">
            <v>-1235309.42587779</v>
          </cell>
          <cell r="E27">
            <v>-1337401.3664448201</v>
          </cell>
          <cell r="F27">
            <v>-1263149.64468307</v>
          </cell>
          <cell r="G27">
            <v>-1257797.33263452</v>
          </cell>
          <cell r="H27">
            <v>-1159247.61193609</v>
          </cell>
          <cell r="I27">
            <v>-1128654.03223812</v>
          </cell>
          <cell r="J27">
            <v>-1063637.62991509</v>
          </cell>
          <cell r="K27">
            <v>-971833.78689691005</v>
          </cell>
          <cell r="L27">
            <v>-940315.54300177004</v>
          </cell>
          <cell r="M27">
            <v>-848129.52624476003</v>
          </cell>
          <cell r="O27">
            <v>-14028287.372807691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-1304054.5604922101</v>
          </cell>
          <cell r="C29">
            <v>-1294475.1775487801</v>
          </cell>
          <cell r="D29">
            <v>-1158039.7762934801</v>
          </cell>
          <cell r="E29">
            <v>-1268767.45550859</v>
          </cell>
          <cell r="F29">
            <v>-1215801.86257947</v>
          </cell>
          <cell r="G29">
            <v>-1243233.29533762</v>
          </cell>
          <cell r="H29">
            <v>-1190955.3946518099</v>
          </cell>
          <cell r="I29">
            <v>-1217666.25074533</v>
          </cell>
          <cell r="J29">
            <v>-1204938.10916697</v>
          </cell>
          <cell r="K29">
            <v>-1154424.76331514</v>
          </cell>
          <cell r="L29">
            <v>-1176792.4822533701</v>
          </cell>
          <cell r="M29">
            <v>-1115553.8203136199</v>
          </cell>
          <cell r="O29">
            <v>-14544702.948206389</v>
          </cell>
        </row>
        <row r="30">
          <cell r="A30" t="str">
            <v xml:space="preserve">    New CMB Contra</v>
          </cell>
          <cell r="B30">
            <v>-413612.66103552002</v>
          </cell>
          <cell r="C30">
            <v>-472396.30167808</v>
          </cell>
          <cell r="D30">
            <v>-422334.75568219001</v>
          </cell>
          <cell r="E30">
            <v>-524613.15943767002</v>
          </cell>
          <cell r="F30">
            <v>-562354.54415752995</v>
          </cell>
          <cell r="G30">
            <v>-575107.85268836003</v>
          </cell>
          <cell r="H30">
            <v>-610628.97663698997</v>
          </cell>
          <cell r="I30">
            <v>-686284.96960684995</v>
          </cell>
          <cell r="J30">
            <v>-679129.06341644004</v>
          </cell>
          <cell r="K30">
            <v>-710234.94807534001</v>
          </cell>
          <cell r="L30">
            <v>-787960.59881918004</v>
          </cell>
          <cell r="M30">
            <v>-754516.66323287995</v>
          </cell>
          <cell r="O30">
            <v>-7199174.4944670303</v>
          </cell>
        </row>
        <row r="31">
          <cell r="A31" t="str">
            <v xml:space="preserve">   Retail  Mortgages</v>
          </cell>
          <cell r="B31">
            <v>6418098.4589226795</v>
          </cell>
          <cell r="C31">
            <v>6457842.8777388604</v>
          </cell>
          <cell r="D31">
            <v>5868397.8283528397</v>
          </cell>
          <cell r="E31">
            <v>6480965.6327258199</v>
          </cell>
          <cell r="F31">
            <v>6268112.3080317602</v>
          </cell>
          <cell r="G31">
            <v>6564876.93944031</v>
          </cell>
          <cell r="H31">
            <v>6389315.0512161097</v>
          </cell>
          <cell r="I31">
            <v>6661344.3820939502</v>
          </cell>
          <cell r="J31">
            <v>6787171.5484331502</v>
          </cell>
          <cell r="K31">
            <v>6629790.4843679396</v>
          </cell>
          <cell r="L31">
            <v>6938603.19390566</v>
          </cell>
          <cell r="M31">
            <v>6859870.0421762597</v>
          </cell>
          <cell r="O31">
            <v>78324388.747405335</v>
          </cell>
        </row>
        <row r="32">
          <cell r="A32" t="str">
            <v xml:space="preserve">    Instalment - Retail</v>
          </cell>
          <cell r="B32">
            <v>557025.11154849001</v>
          </cell>
          <cell r="C32">
            <v>553459.42755251005</v>
          </cell>
          <cell r="D32">
            <v>501072.80569892999</v>
          </cell>
          <cell r="E32">
            <v>548441.14851322002</v>
          </cell>
          <cell r="F32">
            <v>527259.51202958997</v>
          </cell>
          <cell r="G32">
            <v>552326.85222112003</v>
          </cell>
          <cell r="H32">
            <v>541981.45318315004</v>
          </cell>
          <cell r="I32">
            <v>558259.7503059</v>
          </cell>
          <cell r="J32">
            <v>558225.14584811998</v>
          </cell>
          <cell r="K32">
            <v>550181.43374225998</v>
          </cell>
          <cell r="L32">
            <v>578589.51382107998</v>
          </cell>
          <cell r="M32">
            <v>563931.27803489997</v>
          </cell>
          <cell r="O32">
            <v>6590753.43249927</v>
          </cell>
        </row>
        <row r="33">
          <cell r="A33" t="str">
            <v xml:space="preserve">    Fixed Rate Instalment</v>
          </cell>
          <cell r="B33">
            <v>81841.805221450006</v>
          </cell>
          <cell r="C33">
            <v>81457.994458929999</v>
          </cell>
          <cell r="D33">
            <v>74177.239069090007</v>
          </cell>
          <cell r="E33">
            <v>81716.912049999999</v>
          </cell>
          <cell r="F33">
            <v>78903.560279309997</v>
          </cell>
          <cell r="G33">
            <v>82904.891717420003</v>
          </cell>
          <cell r="H33">
            <v>81754.539982699993</v>
          </cell>
          <cell r="I33">
            <v>84534.594383529999</v>
          </cell>
          <cell r="J33">
            <v>84750.943310040006</v>
          </cell>
          <cell r="K33">
            <v>83754.743505630002</v>
          </cell>
          <cell r="L33">
            <v>88387.638952840003</v>
          </cell>
          <cell r="M33">
            <v>86303.483432420006</v>
          </cell>
          <cell r="O33">
            <v>990488.34636335995</v>
          </cell>
        </row>
        <row r="34">
          <cell r="A34" t="str">
            <v xml:space="preserve">    Demand - Retail</v>
          </cell>
          <cell r="B34">
            <v>58013.008580579997</v>
          </cell>
          <cell r="C34">
            <v>58127.805174059999</v>
          </cell>
          <cell r="D34">
            <v>52294.823195390003</v>
          </cell>
          <cell r="E34">
            <v>57561.116976789999</v>
          </cell>
          <cell r="F34">
            <v>55743.698421649999</v>
          </cell>
          <cell r="G34">
            <v>58363.261124910001</v>
          </cell>
          <cell r="H34">
            <v>57014.44257978</v>
          </cell>
          <cell r="I34">
            <v>58709.684928219998</v>
          </cell>
          <cell r="J34">
            <v>58804.720645449997</v>
          </cell>
          <cell r="K34">
            <v>57918.164502669999</v>
          </cell>
          <cell r="L34">
            <v>60647.217309920001</v>
          </cell>
          <cell r="M34">
            <v>58988.792395500001</v>
          </cell>
          <cell r="O34">
            <v>692186.73583491996</v>
          </cell>
        </row>
        <row r="35">
          <cell r="A35" t="str">
            <v xml:space="preserve">    Student</v>
          </cell>
          <cell r="B35">
            <v>24396.655238880001</v>
          </cell>
          <cell r="C35">
            <v>24541.118497799998</v>
          </cell>
          <cell r="D35">
            <v>22229.583524009999</v>
          </cell>
          <cell r="E35">
            <v>24694.50227348</v>
          </cell>
          <cell r="F35">
            <v>23965.183518000002</v>
          </cell>
          <cell r="G35">
            <v>24820.537005949998</v>
          </cell>
          <cell r="H35">
            <v>24072.436960930001</v>
          </cell>
          <cell r="I35">
            <v>24931.635031350001</v>
          </cell>
          <cell r="J35">
            <v>24989.2419524</v>
          </cell>
          <cell r="K35">
            <v>24237.206397450002</v>
          </cell>
          <cell r="L35">
            <v>25148.350318410001</v>
          </cell>
          <cell r="M35">
            <v>24449.920745769999</v>
          </cell>
          <cell r="O35">
            <v>292476.37146443001</v>
          </cell>
        </row>
        <row r="36">
          <cell r="A36" t="str">
            <v xml:space="preserve">    LOC </v>
          </cell>
          <cell r="B36">
            <v>1909701.94232681</v>
          </cell>
          <cell r="C36">
            <v>1914934.0024427699</v>
          </cell>
          <cell r="D36">
            <v>1731072.0263506901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1854720.0282328799</v>
          </cell>
          <cell r="O36">
            <v>22557308.229921639</v>
          </cell>
        </row>
        <row r="37">
          <cell r="A37" t="str">
            <v xml:space="preserve">    Fixed Rate Demands</v>
          </cell>
          <cell r="B37">
            <v>1986.1065058500001</v>
          </cell>
          <cell r="C37">
            <v>1973.5206192400001</v>
          </cell>
          <cell r="D37">
            <v>1780.11112198</v>
          </cell>
          <cell r="E37">
            <v>1944.13713876</v>
          </cell>
          <cell r="F37">
            <v>1866.9542222</v>
          </cell>
          <cell r="G37">
            <v>1950.9346553</v>
          </cell>
          <cell r="H37">
            <v>1905.5329278700001</v>
          </cell>
          <cell r="I37">
            <v>1956.9713687599999</v>
          </cell>
          <cell r="J37">
            <v>1954.3586740999999</v>
          </cell>
          <cell r="K37">
            <v>1922.3050009599999</v>
          </cell>
          <cell r="L37">
            <v>2013.0721660700001</v>
          </cell>
          <cell r="M37">
            <v>1957.00363988</v>
          </cell>
          <cell r="O37">
            <v>23211.008040969999</v>
          </cell>
        </row>
        <row r="38">
          <cell r="A38" t="str">
            <v xml:space="preserve">    Meritline</v>
          </cell>
          <cell r="B38">
            <v>886387.95774644997</v>
          </cell>
          <cell r="C38">
            <v>909472.20983014</v>
          </cell>
          <cell r="D38">
            <v>828605.92565480003</v>
          </cell>
          <cell r="E38">
            <v>934169.83064547996</v>
          </cell>
          <cell r="F38">
            <v>906233.28889589</v>
          </cell>
          <cell r="G38">
            <v>951136.57620000001</v>
          </cell>
          <cell r="H38">
            <v>944912.06001752999</v>
          </cell>
          <cell r="I38">
            <v>979160.99256137002</v>
          </cell>
          <cell r="J38">
            <v>992155.28651780996</v>
          </cell>
          <cell r="K38">
            <v>976377.05310410995</v>
          </cell>
          <cell r="L38">
            <v>1027694.45532</v>
          </cell>
          <cell r="M38">
            <v>1006468.3566126</v>
          </cell>
          <cell r="O38">
            <v>11342773.993106181</v>
          </cell>
        </row>
        <row r="39">
          <cell r="A39" t="str">
            <v xml:space="preserve">    Meritline/RSPLC CONTRA</v>
          </cell>
          <cell r="B39">
            <v>-997.51639918000001</v>
          </cell>
          <cell r="C39">
            <v>-1004.3071274</v>
          </cell>
          <cell r="D39">
            <v>-908.94867288</v>
          </cell>
          <cell r="E39">
            <v>-1010.3938372600001</v>
          </cell>
          <cell r="F39">
            <v>-979.76394246999996</v>
          </cell>
          <cell r="G39">
            <v>-1016.48054712</v>
          </cell>
          <cell r="H39">
            <v>-985.65430685000001</v>
          </cell>
          <cell r="I39">
            <v>-1020.5383537</v>
          </cell>
          <cell r="J39">
            <v>-1024.5961602699999</v>
          </cell>
          <cell r="K39">
            <v>-993.50812602999997</v>
          </cell>
          <cell r="L39">
            <v>-1028.65396685</v>
          </cell>
          <cell r="M39">
            <v>-997.43503562000001</v>
          </cell>
          <cell r="O39">
            <v>-11967.796475630001</v>
          </cell>
        </row>
        <row r="40">
          <cell r="A40" t="str">
            <v xml:space="preserve">    Loan Advance Suspense</v>
          </cell>
          <cell r="B40">
            <v>5372.6652663900004</v>
          </cell>
          <cell r="C40">
            <v>5387.3848972599999</v>
          </cell>
          <cell r="D40">
            <v>4866.0250684900002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5213.59828767</v>
          </cell>
          <cell r="O40">
            <v>63417.392869119998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3581572.9813635899</v>
          </cell>
          <cell r="C42">
            <v>3606352.8817973598</v>
          </cell>
          <cell r="D42">
            <v>3267580.0527091301</v>
          </cell>
          <cell r="E42">
            <v>3627452.3932837499</v>
          </cell>
          <cell r="F42">
            <v>3509058.69747897</v>
          </cell>
          <cell r="G42">
            <v>3650421.7119008601</v>
          </cell>
          <cell r="H42">
            <v>3566721.0753999101</v>
          </cell>
          <cell r="I42">
            <v>3686468.2297487101</v>
          </cell>
          <cell r="J42">
            <v>3699790.2403109302</v>
          </cell>
          <cell r="K42">
            <v>3609463.6621818501</v>
          </cell>
          <cell r="L42">
            <v>3761386.7334447498</v>
          </cell>
          <cell r="M42">
            <v>3657167.66388025</v>
          </cell>
          <cell r="O42">
            <v>43223436.32350006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21562.731995890001</v>
          </cell>
          <cell r="D43">
            <v>19456.587406369999</v>
          </cell>
          <cell r="E43">
            <v>21518.237237820002</v>
          </cell>
          <cell r="F43">
            <v>20804.61037608</v>
          </cell>
          <cell r="G43">
            <v>21478.627421599998</v>
          </cell>
          <cell r="H43">
            <v>20767.314214490001</v>
          </cell>
          <cell r="I43">
            <v>21441.24594438</v>
          </cell>
          <cell r="J43">
            <v>21424.06212939</v>
          </cell>
          <cell r="K43">
            <v>20718.323807770001</v>
          </cell>
          <cell r="L43">
            <v>21394.392061400002</v>
          </cell>
          <cell r="M43">
            <v>20689.524221669999</v>
          </cell>
          <cell r="O43">
            <v>252594.64972399001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1385.1684440900001</v>
          </cell>
          <cell r="E44">
            <v>1471.0255183300001</v>
          </cell>
          <cell r="F44">
            <v>1365.41787241</v>
          </cell>
          <cell r="G44">
            <v>1409.6521291199999</v>
          </cell>
          <cell r="H44">
            <v>1362.97031158</v>
          </cell>
          <cell r="I44">
            <v>1407.1943153300001</v>
          </cell>
          <cell r="J44">
            <v>1406.0685650200001</v>
          </cell>
          <cell r="K44">
            <v>1359.7437655000001</v>
          </cell>
          <cell r="L44">
            <v>1404.1181159400001</v>
          </cell>
          <cell r="M44">
            <v>1357.85826937</v>
          </cell>
          <cell r="O44">
            <v>17202.31037893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87805.243206910003</v>
          </cell>
          <cell r="E45">
            <v>96571.112332760007</v>
          </cell>
          <cell r="F45">
            <v>93039.680057399994</v>
          </cell>
          <cell r="G45">
            <v>94575.537230550006</v>
          </cell>
          <cell r="H45">
            <v>90021.301298489998</v>
          </cell>
          <cell r="I45">
            <v>88142.229358950004</v>
          </cell>
          <cell r="J45">
            <v>83932.879890679993</v>
          </cell>
          <cell r="K45">
            <v>80562.388006890003</v>
          </cell>
          <cell r="L45">
            <v>82942.079773310004</v>
          </cell>
          <cell r="M45">
            <v>80209.410402349997</v>
          </cell>
          <cell r="O45">
            <v>1074974.8478753399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32859.064658570001</v>
          </cell>
          <cell r="E46">
            <v>36289.767067369998</v>
          </cell>
          <cell r="F46">
            <v>35076.295519430001</v>
          </cell>
          <cell r="G46">
            <v>36201.797924630002</v>
          </cell>
          <cell r="H46">
            <v>34829.354045400003</v>
          </cell>
          <cell r="I46">
            <v>35834.454670749998</v>
          </cell>
          <cell r="J46">
            <v>35796.919567420002</v>
          </cell>
          <cell r="K46">
            <v>34606.867315420001</v>
          </cell>
          <cell r="L46">
            <v>35630.594198400002</v>
          </cell>
          <cell r="M46">
            <v>34017.537209670001</v>
          </cell>
          <cell r="O46">
            <v>426194.50589446002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48772.284410269996</v>
          </cell>
          <cell r="E47">
            <v>53637.299248310002</v>
          </cell>
          <cell r="F47">
            <v>51613.628330430001</v>
          </cell>
          <cell r="G47">
            <v>51852.278051330002</v>
          </cell>
          <cell r="H47">
            <v>47725.638645530002</v>
          </cell>
          <cell r="I47">
            <v>48009.608647219997</v>
          </cell>
          <cell r="J47">
            <v>47715.058916319998</v>
          </cell>
          <cell r="K47">
            <v>45865.915317530002</v>
          </cell>
          <cell r="L47">
            <v>46411.284347219997</v>
          </cell>
          <cell r="M47">
            <v>44238.139832269997</v>
          </cell>
          <cell r="O47">
            <v>594829.49268357002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68557.510001360002</v>
          </cell>
          <cell r="E48">
            <v>75800.322038929997</v>
          </cell>
          <cell r="F48">
            <v>73424.622736780002</v>
          </cell>
          <cell r="G48">
            <v>75879.521736170005</v>
          </cell>
          <cell r="H48">
            <v>73345.833928940003</v>
          </cell>
          <cell r="I48">
            <v>75705.503079820002</v>
          </cell>
          <cell r="J48">
            <v>75622.816214239996</v>
          </cell>
          <cell r="K48">
            <v>73252.181572560003</v>
          </cell>
          <cell r="L48">
            <v>75702.197088970002</v>
          </cell>
          <cell r="M48">
            <v>73168.413278430002</v>
          </cell>
          <cell r="O48">
            <v>892283.93259202002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410530.31037327001</v>
          </cell>
          <cell r="E49">
            <v>453124.16095935</v>
          </cell>
          <cell r="F49">
            <v>437502.29050306999</v>
          </cell>
          <cell r="G49">
            <v>450475.99047567003</v>
          </cell>
          <cell r="H49">
            <v>433283.17452632001</v>
          </cell>
          <cell r="I49">
            <v>445587.98814327997</v>
          </cell>
          <cell r="J49">
            <v>444814.03416764003</v>
          </cell>
          <cell r="K49">
            <v>429594.50227553002</v>
          </cell>
          <cell r="L49">
            <v>440087.49576786999</v>
          </cell>
          <cell r="M49">
            <v>421872.80303174001</v>
          </cell>
          <cell r="O49">
            <v>5274807.1514028599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744611.84155183996</v>
          </cell>
          <cell r="D50">
            <v>669366.16850083997</v>
          </cell>
          <cell r="E50">
            <v>738411.92440287</v>
          </cell>
          <cell r="F50">
            <v>712826.54539560003</v>
          </cell>
          <cell r="G50">
            <v>731873.40496906999</v>
          </cell>
          <cell r="H50">
            <v>701335.58697075001</v>
          </cell>
          <cell r="I50">
            <v>716128.22415973002</v>
          </cell>
          <cell r="J50">
            <v>710711.83945070999</v>
          </cell>
          <cell r="K50">
            <v>685959.92206120002</v>
          </cell>
          <cell r="L50">
            <v>703572.16135310999</v>
          </cell>
          <cell r="M50">
            <v>675553.68624549999</v>
          </cell>
          <cell r="O50">
            <v>8532886.8905511703</v>
          </cell>
        </row>
        <row r="51">
          <cell r="A51" t="str">
            <v xml:space="preserve">    Instalment - Commercial</v>
          </cell>
          <cell r="B51">
            <v>1512460.3995183699</v>
          </cell>
          <cell r="C51">
            <v>1529256.3204516999</v>
          </cell>
          <cell r="D51">
            <v>1379866.6378964901</v>
          </cell>
          <cell r="E51">
            <v>1525815.11126863</v>
          </cell>
          <cell r="F51">
            <v>1474933.8015362499</v>
          </cell>
          <cell r="G51">
            <v>1522365.2829585201</v>
          </cell>
          <cell r="H51">
            <v>1471712.5242550999</v>
          </cell>
          <cell r="I51">
            <v>1519010.81867046</v>
          </cell>
          <cell r="J51">
            <v>1517272.88695203</v>
          </cell>
          <cell r="K51">
            <v>1466760.0182483799</v>
          </cell>
          <cell r="L51">
            <v>1513988.04343152</v>
          </cell>
          <cell r="M51">
            <v>1463559.0797945301</v>
          </cell>
          <cell r="O51">
            <v>17897000.924981982</v>
          </cell>
        </row>
        <row r="52">
          <cell r="A52" t="str">
            <v xml:space="preserve">    Fixed Instalment - Commercial</v>
          </cell>
          <cell r="B52">
            <v>3522249.1145325601</v>
          </cell>
          <cell r="C52">
            <v>3546587.6428281399</v>
          </cell>
          <cell r="D52">
            <v>3195411.9062126698</v>
          </cell>
          <cell r="E52">
            <v>3527726.8011953998</v>
          </cell>
          <cell r="F52">
            <v>3402735.3469299702</v>
          </cell>
          <cell r="G52">
            <v>3507838.7856357298</v>
          </cell>
          <cell r="H52">
            <v>3384315.5632526302</v>
          </cell>
          <cell r="I52">
            <v>3480951.59840141</v>
          </cell>
          <cell r="J52">
            <v>3470589.3508989601</v>
          </cell>
          <cell r="K52">
            <v>3351028.4390445701</v>
          </cell>
          <cell r="L52">
            <v>3451410.7952347398</v>
          </cell>
          <cell r="M52">
            <v>3325197.4020937099</v>
          </cell>
          <cell r="O52">
            <v>41166042.746260487</v>
          </cell>
        </row>
        <row r="53">
          <cell r="A53" t="str">
            <v xml:space="preserve">    Demand - Commercial</v>
          </cell>
          <cell r="B53">
            <v>1518669.94432634</v>
          </cell>
          <cell r="C53">
            <v>1533429.2224481599</v>
          </cell>
          <cell r="D53">
            <v>1383605.62948888</v>
          </cell>
          <cell r="E53">
            <v>1529966.6577534201</v>
          </cell>
          <cell r="F53">
            <v>1478947.3863911</v>
          </cell>
          <cell r="G53">
            <v>1526524.3883970301</v>
          </cell>
          <cell r="H53">
            <v>1475717.9351305701</v>
          </cell>
          <cell r="I53">
            <v>1523145.1021507501</v>
          </cell>
          <cell r="J53">
            <v>1521410.69654424</v>
          </cell>
          <cell r="K53">
            <v>1470762.34031767</v>
          </cell>
          <cell r="L53">
            <v>1518115.76119143</v>
          </cell>
          <cell r="M53">
            <v>1467543.07358869</v>
          </cell>
          <cell r="O53">
            <v>17947838.137728281</v>
          </cell>
        </row>
        <row r="54">
          <cell r="A54" t="str">
            <v xml:space="preserve">    Fixed Demand - Commercial</v>
          </cell>
          <cell r="B54">
            <v>170583.30268242001</v>
          </cell>
          <cell r="C54">
            <v>171399.71930761999</v>
          </cell>
          <cell r="D54">
            <v>153796.93618610999</v>
          </cell>
          <cell r="E54">
            <v>169035.66542544001</v>
          </cell>
          <cell r="F54">
            <v>163305.05892350001</v>
          </cell>
          <cell r="G54">
            <v>168379.92393855</v>
          </cell>
          <cell r="H54">
            <v>162545.54836387001</v>
          </cell>
          <cell r="I54">
            <v>167537.0642196</v>
          </cell>
          <cell r="J54">
            <v>167183.60045468999</v>
          </cell>
          <cell r="K54">
            <v>161634.00254650001</v>
          </cell>
          <cell r="L54">
            <v>166854.11980523</v>
          </cell>
          <cell r="M54">
            <v>161310.72670658</v>
          </cell>
          <cell r="O54">
            <v>1983565.66856011</v>
          </cell>
        </row>
        <row r="55">
          <cell r="A55" t="str">
            <v xml:space="preserve">    LOC - Commercial</v>
          </cell>
          <cell r="B55">
            <v>1977486.9108469901</v>
          </cell>
          <cell r="C55">
            <v>2010574.4841095901</v>
          </cell>
          <cell r="D55">
            <v>1814179.5344178099</v>
          </cell>
          <cell r="E55">
            <v>2006556.51502055</v>
          </cell>
          <cell r="F55">
            <v>1939764.7409246599</v>
          </cell>
          <cell r="G55">
            <v>2002372.5825</v>
          </cell>
          <cell r="H55">
            <v>1936178.26790411</v>
          </cell>
          <cell r="I55">
            <v>1998453.47371233</v>
          </cell>
          <cell r="J55">
            <v>1996429.8261164399</v>
          </cell>
          <cell r="K55">
            <v>1930250.70680137</v>
          </cell>
          <cell r="L55">
            <v>1992655.39284247</v>
          </cell>
          <cell r="M55">
            <v>1926505.6582328801</v>
          </cell>
          <cell r="O55">
            <v>23531408.0934292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8720721.3529722504</v>
          </cell>
          <cell r="C57">
            <v>8810571.8693369906</v>
          </cell>
          <cell r="D57">
            <v>7944315.0134074399</v>
          </cell>
          <cell r="E57">
            <v>8778425.2308552209</v>
          </cell>
          <cell r="F57">
            <v>8478387.4445684906</v>
          </cell>
          <cell r="G57">
            <v>8746805.4436216094</v>
          </cell>
          <cell r="H57">
            <v>8449170.94876929</v>
          </cell>
          <cell r="I57">
            <v>8708422.5373463295</v>
          </cell>
          <cell r="J57">
            <v>8692210.8411581405</v>
          </cell>
          <cell r="K57">
            <v>8399136.6168214995</v>
          </cell>
          <cell r="L57">
            <v>8662348.5926971696</v>
          </cell>
          <cell r="M57">
            <v>8362817.0502794003</v>
          </cell>
          <cell r="O57">
            <v>102753332.94183382</v>
          </cell>
        </row>
        <row r="58">
          <cell r="A58" t="str">
            <v xml:space="preserve">  Total Loans</v>
          </cell>
          <cell r="B58">
            <v>19462928.378748499</v>
          </cell>
          <cell r="C58">
            <v>19619379.470425099</v>
          </cell>
          <cell r="D58">
            <v>17749659.062970299</v>
          </cell>
          <cell r="E58">
            <v>19625255.181267701</v>
          </cell>
          <cell r="F58">
            <v>18968384.9954748</v>
          </cell>
          <cell r="G58">
            <v>19693977.499931902</v>
          </cell>
          <cell r="H58">
            <v>19106542.662356101</v>
          </cell>
          <cell r="I58">
            <v>19772363.373348702</v>
          </cell>
          <cell r="J58">
            <v>19889884.469352901</v>
          </cell>
          <cell r="K58">
            <v>19324350.685432501</v>
          </cell>
          <cell r="L58">
            <v>20065910.681400701</v>
          </cell>
          <cell r="M58">
            <v>19555408.4425814</v>
          </cell>
          <cell r="O58">
            <v>232834044.90329063</v>
          </cell>
        </row>
        <row r="59">
          <cell r="A59" t="str">
            <v xml:space="preserve"> Total Interest Income</v>
          </cell>
          <cell r="B59">
            <v>20488928.083769601</v>
          </cell>
          <cell r="C59">
            <v>20615558.5948001</v>
          </cell>
          <cell r="D59">
            <v>18663441.0022223</v>
          </cell>
          <cell r="E59">
            <v>20637825.140190199</v>
          </cell>
          <cell r="F59">
            <v>19964776.619002301</v>
          </cell>
          <cell r="G59">
            <v>20729598.3598313</v>
          </cell>
          <cell r="H59">
            <v>20092912.739710901</v>
          </cell>
          <cell r="I59">
            <v>20790985.5742907</v>
          </cell>
          <cell r="J59">
            <v>20909793.7500805</v>
          </cell>
          <cell r="K59">
            <v>20300326.7159307</v>
          </cell>
          <cell r="L59">
            <v>21067219.827164199</v>
          </cell>
          <cell r="M59">
            <v>20523535.117006298</v>
          </cell>
          <cell r="O59">
            <v>244784901.52399909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148772.17365583999</v>
          </cell>
          <cell r="C65">
            <v>150695.18088714001</v>
          </cell>
          <cell r="D65">
            <v>139755.7615277</v>
          </cell>
          <cell r="E65">
            <v>158494.48001505001</v>
          </cell>
          <cell r="F65">
            <v>157255.80166976</v>
          </cell>
          <cell r="G65">
            <v>167937.29440312</v>
          </cell>
          <cell r="H65">
            <v>167923.38226585</v>
          </cell>
          <cell r="I65">
            <v>178012.78153897001</v>
          </cell>
          <cell r="J65">
            <v>182764.12260201</v>
          </cell>
          <cell r="K65">
            <v>179117.08905762</v>
          </cell>
          <cell r="L65">
            <v>186427.54592634999</v>
          </cell>
          <cell r="M65">
            <v>183960.60806488001</v>
          </cell>
          <cell r="O65">
            <v>2001116.22161429</v>
          </cell>
        </row>
        <row r="66">
          <cell r="A66" t="str">
            <v xml:space="preserve">    Adv Savings - Retail</v>
          </cell>
          <cell r="B66">
            <v>1494504.6000922101</v>
          </cell>
          <cell r="C66">
            <v>1499410.38976027</v>
          </cell>
          <cell r="D66">
            <v>1365537.4049589001</v>
          </cell>
          <cell r="E66">
            <v>1520995.91175</v>
          </cell>
          <cell r="F66">
            <v>1483508.9102054799</v>
          </cell>
          <cell r="G66">
            <v>1561875.56885959</v>
          </cell>
          <cell r="H66">
            <v>1540579.41400685</v>
          </cell>
          <cell r="I66">
            <v>1607854.2548116399</v>
          </cell>
          <cell r="J66">
            <v>1627416.05507877</v>
          </cell>
          <cell r="K66">
            <v>1565186.3697945201</v>
          </cell>
          <cell r="L66">
            <v>1591986.61328425</v>
          </cell>
          <cell r="M66">
            <v>1543034.73575342</v>
          </cell>
          <cell r="O66">
            <v>18401890.228355899</v>
          </cell>
        </row>
        <row r="67">
          <cell r="A67" t="str">
            <v xml:space="preserve">    Prime Related Chequing</v>
          </cell>
          <cell r="B67">
            <v>232381.75624647</v>
          </cell>
          <cell r="C67">
            <v>235385.48896789001</v>
          </cell>
          <cell r="D67">
            <v>218298.14475384</v>
          </cell>
          <cell r="E67">
            <v>247567.97592713</v>
          </cell>
          <cell r="F67">
            <v>245633.16372549001</v>
          </cell>
          <cell r="G67">
            <v>262317.62776200002</v>
          </cell>
          <cell r="H67">
            <v>262295.89651191002</v>
          </cell>
          <cell r="I67">
            <v>278055.51287054998</v>
          </cell>
          <cell r="J67">
            <v>285477.09601467999</v>
          </cell>
          <cell r="K67">
            <v>279780.43891118001</v>
          </cell>
          <cell r="L67">
            <v>291199.35283637</v>
          </cell>
          <cell r="M67">
            <v>287346.00165885</v>
          </cell>
          <cell r="O67">
            <v>3125738.4561863602</v>
          </cell>
        </row>
        <row r="68">
          <cell r="A68" t="str">
            <v xml:space="preserve">    OHOSP/CAIS/RESP</v>
          </cell>
          <cell r="B68">
            <v>35179.468756349997</v>
          </cell>
          <cell r="C68">
            <v>35294.946531879999</v>
          </cell>
          <cell r="D68">
            <v>32143.680616909998</v>
          </cell>
          <cell r="E68">
            <v>35803.052147549999</v>
          </cell>
          <cell r="F68">
            <v>34920.637668939999</v>
          </cell>
          <cell r="G68">
            <v>36765.3274762</v>
          </cell>
          <cell r="H68">
            <v>36264.032593780001</v>
          </cell>
          <cell r="I68">
            <v>37847.628423659997</v>
          </cell>
          <cell r="J68">
            <v>38308.097009869998</v>
          </cell>
          <cell r="K68">
            <v>36843.258153100003</v>
          </cell>
          <cell r="L68">
            <v>37474.114407480003</v>
          </cell>
          <cell r="M68">
            <v>36321.826265919997</v>
          </cell>
          <cell r="O68">
            <v>433166.07005163998</v>
          </cell>
        </row>
        <row r="69">
          <cell r="A69" t="str">
            <v xml:space="preserve">   Demand Deposits</v>
          </cell>
          <cell r="B69">
            <v>1956550.85675218</v>
          </cell>
          <cell r="C69">
            <v>1966644.9554368099</v>
          </cell>
          <cell r="D69">
            <v>1797444.6407689899</v>
          </cell>
          <cell r="E69">
            <v>2009275.1543879299</v>
          </cell>
          <cell r="F69">
            <v>1966532.5893302599</v>
          </cell>
          <cell r="G69">
            <v>2076360.2308577299</v>
          </cell>
          <cell r="H69">
            <v>2053743.61179397</v>
          </cell>
          <cell r="I69">
            <v>2150416.3215562599</v>
          </cell>
          <cell r="J69">
            <v>2183114.2866414702</v>
          </cell>
          <cell r="K69">
            <v>2108240.4835764999</v>
          </cell>
          <cell r="L69">
            <v>2155325.9446759601</v>
          </cell>
          <cell r="M69">
            <v>2097407.1645634202</v>
          </cell>
          <cell r="O69">
            <v>24521056.240341481</v>
          </cell>
        </row>
        <row r="70">
          <cell r="A70" t="str">
            <v xml:space="preserve">     Retail Short Terms</v>
          </cell>
          <cell r="B70">
            <v>279107.65744143003</v>
          </cell>
          <cell r="C70">
            <v>284458.24618409999</v>
          </cell>
          <cell r="D70">
            <v>261054.12610173001</v>
          </cell>
          <cell r="E70">
            <v>293933.94017197</v>
          </cell>
          <cell r="F70">
            <v>289346.42392634001</v>
          </cell>
          <cell r="G70">
            <v>304667.17354772001</v>
          </cell>
          <cell r="H70">
            <v>296475.98797994002</v>
          </cell>
          <cell r="I70">
            <v>310003.78689833003</v>
          </cell>
          <cell r="J70">
            <v>314627.76284227002</v>
          </cell>
          <cell r="K70">
            <v>309434.27541305003</v>
          </cell>
          <cell r="L70">
            <v>325576.89314962999</v>
          </cell>
          <cell r="M70">
            <v>319024.21158443001</v>
          </cell>
          <cell r="O70">
            <v>3587710.48524094</v>
          </cell>
        </row>
        <row r="71">
          <cell r="A71" t="str">
            <v xml:space="preserve">     CBC GSC</v>
          </cell>
          <cell r="B71">
            <v>68008.638439889997</v>
          </cell>
          <cell r="C71">
            <v>69302.782704109995</v>
          </cell>
          <cell r="D71">
            <v>63669.716734250003</v>
          </cell>
          <cell r="E71">
            <v>71667.099027400007</v>
          </cell>
          <cell r="F71">
            <v>70556.385758899996</v>
          </cell>
          <cell r="G71">
            <v>74281.354421919998</v>
          </cell>
          <cell r="H71">
            <v>72277.870454789998</v>
          </cell>
          <cell r="I71">
            <v>75587.254986300002</v>
          </cell>
          <cell r="J71">
            <v>76715.590013699999</v>
          </cell>
          <cell r="K71">
            <v>75448.751063010001</v>
          </cell>
          <cell r="L71">
            <v>79386.341167120001</v>
          </cell>
          <cell r="M71">
            <v>77784.508317810003</v>
          </cell>
          <cell r="O71">
            <v>874686.29308920004</v>
          </cell>
        </row>
        <row r="72">
          <cell r="A72" t="str">
            <v xml:space="preserve">    Short Terms</v>
          </cell>
          <cell r="B72">
            <v>347116.29588132002</v>
          </cell>
          <cell r="C72">
            <v>353761.02888821001</v>
          </cell>
          <cell r="D72">
            <v>324723.84283598</v>
          </cell>
          <cell r="E72">
            <v>365601.03919937002</v>
          </cell>
          <cell r="F72">
            <v>359902.80968523998</v>
          </cell>
          <cell r="G72">
            <v>378948.52796963998</v>
          </cell>
          <cell r="H72">
            <v>368753.85843472998</v>
          </cell>
          <cell r="I72">
            <v>385591.04188462999</v>
          </cell>
          <cell r="J72">
            <v>391343.35285596998</v>
          </cell>
          <cell r="K72">
            <v>384883.02647605998</v>
          </cell>
          <cell r="L72">
            <v>404963.23431675002</v>
          </cell>
          <cell r="M72">
            <v>396808.71990223997</v>
          </cell>
          <cell r="O72">
            <v>4462396.7783301398</v>
          </cell>
        </row>
        <row r="73">
          <cell r="A73" t="str">
            <v xml:space="preserve">     RSP/GIC 1 year</v>
          </cell>
          <cell r="B73">
            <v>804985.60283351003</v>
          </cell>
          <cell r="C73">
            <v>827010.45274533995</v>
          </cell>
          <cell r="D73">
            <v>758695.34998997999</v>
          </cell>
          <cell r="E73">
            <v>857213.31758071005</v>
          </cell>
          <cell r="F73">
            <v>850499.89672415005</v>
          </cell>
          <cell r="G73">
            <v>905687.78940395999</v>
          </cell>
          <cell r="H73">
            <v>892932.17487078998</v>
          </cell>
          <cell r="I73">
            <v>951365.85630045005</v>
          </cell>
          <cell r="J73">
            <v>987331.32252600999</v>
          </cell>
          <cell r="K73">
            <v>986367.85525726003</v>
          </cell>
          <cell r="L73">
            <v>1039254.53628639</v>
          </cell>
          <cell r="M73">
            <v>1011810.24032701</v>
          </cell>
          <cell r="O73">
            <v>10873154.39484556</v>
          </cell>
        </row>
        <row r="74">
          <cell r="A74" t="str">
            <v xml:space="preserve">     RSP/GIC 2 year</v>
          </cell>
          <cell r="B74">
            <v>289524.48814827</v>
          </cell>
          <cell r="C74">
            <v>295482.42193036998</v>
          </cell>
          <cell r="D74">
            <v>271105.04737791</v>
          </cell>
          <cell r="E74">
            <v>304457.39370434999</v>
          </cell>
          <cell r="F74">
            <v>298824.88844697998</v>
          </cell>
          <cell r="G74">
            <v>313284.38689041999</v>
          </cell>
          <cell r="H74">
            <v>301232.70210111002</v>
          </cell>
          <cell r="I74">
            <v>310902.08269837999</v>
          </cell>
          <cell r="J74">
            <v>312080.12930417998</v>
          </cell>
          <cell r="K74">
            <v>304017.78938357002</v>
          </cell>
          <cell r="L74">
            <v>317462.97440185997</v>
          </cell>
          <cell r="M74">
            <v>309041.06454290001</v>
          </cell>
          <cell r="O74">
            <v>3627415.3689303002</v>
          </cell>
        </row>
        <row r="75">
          <cell r="A75" t="str">
            <v xml:space="preserve">     RSP/GIC 3 year</v>
          </cell>
          <cell r="B75">
            <v>489082.21588822</v>
          </cell>
          <cell r="C75">
            <v>493198.18862302002</v>
          </cell>
          <cell r="D75">
            <v>443532.94122739998</v>
          </cell>
          <cell r="E75">
            <v>487814.57323005999</v>
          </cell>
          <cell r="F75">
            <v>469329.31948150002</v>
          </cell>
          <cell r="G75">
            <v>482639.41768572998</v>
          </cell>
          <cell r="H75">
            <v>456560.79437094001</v>
          </cell>
          <cell r="I75">
            <v>465744.59305483999</v>
          </cell>
          <cell r="J75">
            <v>462040.83933932998</v>
          </cell>
          <cell r="K75">
            <v>445154.19224717998</v>
          </cell>
          <cell r="L75">
            <v>458982.34206264</v>
          </cell>
          <cell r="M75">
            <v>438895.71936385997</v>
          </cell>
          <cell r="O75">
            <v>5592975.13657472</v>
          </cell>
        </row>
        <row r="76">
          <cell r="A76" t="str">
            <v xml:space="preserve">     RSP/GIC 4 year</v>
          </cell>
          <cell r="B76">
            <v>160181.11332325</v>
          </cell>
          <cell r="C76">
            <v>164178.03768355999</v>
          </cell>
          <cell r="D76">
            <v>152060.16832048999</v>
          </cell>
          <cell r="E76">
            <v>173312.05412757001</v>
          </cell>
          <cell r="F76">
            <v>171599.12295711</v>
          </cell>
          <cell r="G76">
            <v>180889.32276787001</v>
          </cell>
          <cell r="H76">
            <v>175177.30022981</v>
          </cell>
          <cell r="I76">
            <v>182786.28337372001</v>
          </cell>
          <cell r="J76">
            <v>185153.66406901999</v>
          </cell>
          <cell r="K76">
            <v>181868.17563524999</v>
          </cell>
          <cell r="L76">
            <v>191183.94948710001</v>
          </cell>
          <cell r="M76">
            <v>186903.93149936001</v>
          </cell>
          <cell r="O76">
            <v>2105293.1234741099</v>
          </cell>
        </row>
        <row r="77">
          <cell r="A77" t="str">
            <v xml:space="preserve">     RSP/GIC 5 year</v>
          </cell>
          <cell r="B77">
            <v>882184.14026656002</v>
          </cell>
          <cell r="C77">
            <v>899345.32408161997</v>
          </cell>
          <cell r="D77">
            <v>827110.45969009004</v>
          </cell>
          <cell r="E77">
            <v>932722.12412259995</v>
          </cell>
          <cell r="F77">
            <v>917100.87290116004</v>
          </cell>
          <cell r="G77">
            <v>963359.01963882998</v>
          </cell>
          <cell r="H77">
            <v>930540.63211079</v>
          </cell>
          <cell r="I77">
            <v>968712.87216363999</v>
          </cell>
          <cell r="J77">
            <v>980184.96576706006</v>
          </cell>
          <cell r="K77">
            <v>961950.13886088994</v>
          </cell>
          <cell r="L77">
            <v>1011467.00374333</v>
          </cell>
          <cell r="M77">
            <v>989194.84809879004</v>
          </cell>
          <cell r="O77">
            <v>11263872.401445361</v>
          </cell>
        </row>
        <row r="78">
          <cell r="A78" t="str">
            <v xml:space="preserve">    GICs</v>
          </cell>
          <cell r="B78">
            <v>2625957.5604598098</v>
          </cell>
          <cell r="C78">
            <v>2679214.42506391</v>
          </cell>
          <cell r="D78">
            <v>2452503.9666058701</v>
          </cell>
          <cell r="E78">
            <v>2755519.4627652899</v>
          </cell>
          <cell r="F78">
            <v>2707354.1005108999</v>
          </cell>
          <cell r="G78">
            <v>2845859.9363868101</v>
          </cell>
          <cell r="H78">
            <v>2756443.60368344</v>
          </cell>
          <cell r="I78">
            <v>2879511.6875910298</v>
          </cell>
          <cell r="J78">
            <v>2926790.9210056001</v>
          </cell>
          <cell r="K78">
            <v>2879358.1513841501</v>
          </cell>
          <cell r="L78">
            <v>3018350.8059813199</v>
          </cell>
          <cell r="M78">
            <v>2935845.80383192</v>
          </cell>
          <cell r="O78">
            <v>33462710.425270051</v>
          </cell>
        </row>
        <row r="79">
          <cell r="A79" t="str">
            <v xml:space="preserve">     LTR 1 year</v>
          </cell>
          <cell r="B79">
            <v>237913.77081731</v>
          </cell>
          <cell r="C79">
            <v>225643.16293133001</v>
          </cell>
          <cell r="D79">
            <v>194622.50011990999</v>
          </cell>
          <cell r="E79">
            <v>212173.01427794</v>
          </cell>
          <cell r="F79">
            <v>202332.27922873999</v>
          </cell>
          <cell r="G79">
            <v>206142.57749431001</v>
          </cell>
          <cell r="H79">
            <v>195185.48574012</v>
          </cell>
          <cell r="I79">
            <v>196566.77501176999</v>
          </cell>
          <cell r="J79">
            <v>192710.38015906001</v>
          </cell>
          <cell r="K79">
            <v>182101.05514064</v>
          </cell>
          <cell r="L79">
            <v>186347.62778434</v>
          </cell>
          <cell r="M79">
            <v>181305.12770849001</v>
          </cell>
          <cell r="O79">
            <v>2413043.7564139599</v>
          </cell>
        </row>
        <row r="80">
          <cell r="A80" t="str">
            <v xml:space="preserve">     LTR 2 year</v>
          </cell>
          <cell r="B80">
            <v>2875.6148110499998</v>
          </cell>
          <cell r="C80">
            <v>2901.2118843600001</v>
          </cell>
          <cell r="D80">
            <v>2630.6786474199998</v>
          </cell>
          <cell r="E80">
            <v>2914.87275916</v>
          </cell>
          <cell r="F80">
            <v>2815.2638693899999</v>
          </cell>
          <cell r="G80">
            <v>2876.1638845900002</v>
          </cell>
          <cell r="H80">
            <v>2738.15871053</v>
          </cell>
          <cell r="I80">
            <v>2784.0137368599999</v>
          </cell>
          <cell r="J80">
            <v>2752.44351173</v>
          </cell>
          <cell r="K80">
            <v>2677.0515407600001</v>
          </cell>
          <cell r="L80">
            <v>2759.9931435100002</v>
          </cell>
          <cell r="M80">
            <v>2652.7762085899999</v>
          </cell>
          <cell r="O80">
            <v>33378.242707949998</v>
          </cell>
        </row>
        <row r="81">
          <cell r="A81" t="str">
            <v xml:space="preserve">     LTR 3 year</v>
          </cell>
          <cell r="B81">
            <v>6805.5204799900002</v>
          </cell>
          <cell r="C81">
            <v>6916.0513255300002</v>
          </cell>
          <cell r="D81">
            <v>6312.3900068200001</v>
          </cell>
          <cell r="E81">
            <v>7041.6287944599999</v>
          </cell>
          <cell r="F81">
            <v>6867.0590069099999</v>
          </cell>
          <cell r="G81">
            <v>7130.76200281</v>
          </cell>
          <cell r="H81">
            <v>6817.6423519500004</v>
          </cell>
          <cell r="I81">
            <v>7013.8313919499997</v>
          </cell>
          <cell r="J81">
            <v>7027.5538975099998</v>
          </cell>
          <cell r="K81">
            <v>6847.99178192</v>
          </cell>
          <cell r="L81">
            <v>7077.4075075399996</v>
          </cell>
          <cell r="M81">
            <v>6792.7192723799999</v>
          </cell>
          <cell r="O81">
            <v>82650.557819769994</v>
          </cell>
        </row>
        <row r="82">
          <cell r="A82" t="str">
            <v xml:space="preserve">     LTR 4 year</v>
          </cell>
          <cell r="B82">
            <v>7055.0635322799999</v>
          </cell>
          <cell r="C82">
            <v>7153.2176474099997</v>
          </cell>
          <cell r="D82">
            <v>6537.8513040400003</v>
          </cell>
          <cell r="E82">
            <v>7295.6556449</v>
          </cell>
          <cell r="F82">
            <v>7112.7052796600001</v>
          </cell>
          <cell r="G82">
            <v>7403.8425074099996</v>
          </cell>
          <cell r="H82">
            <v>7117.5088973800002</v>
          </cell>
          <cell r="I82">
            <v>7383.1172181499996</v>
          </cell>
          <cell r="J82">
            <v>7435.5805453599996</v>
          </cell>
          <cell r="K82">
            <v>7262.1287731000002</v>
          </cell>
          <cell r="L82">
            <v>7588.8865310499996</v>
          </cell>
          <cell r="M82">
            <v>7379.4621972000004</v>
          </cell>
          <cell r="O82">
            <v>86725.020077940004</v>
          </cell>
        </row>
        <row r="83">
          <cell r="A83" t="str">
            <v xml:space="preserve">     LTR 5 year</v>
          </cell>
          <cell r="B83">
            <v>59358.58713208</v>
          </cell>
          <cell r="C83">
            <v>59781.046862700001</v>
          </cell>
          <cell r="D83">
            <v>54323.558502009997</v>
          </cell>
          <cell r="E83">
            <v>60547.874160799998</v>
          </cell>
          <cell r="F83">
            <v>59122.279764649997</v>
          </cell>
          <cell r="G83">
            <v>61749.768415849998</v>
          </cell>
          <cell r="H83">
            <v>59395.911759130002</v>
          </cell>
          <cell r="I83">
            <v>61310.951215330002</v>
          </cell>
          <cell r="J83">
            <v>60906.090572169996</v>
          </cell>
          <cell r="K83">
            <v>58865.239266010001</v>
          </cell>
          <cell r="L83">
            <v>61447.889409919997</v>
          </cell>
          <cell r="M83">
            <v>59727.554436409999</v>
          </cell>
          <cell r="O83">
            <v>716536.75149705994</v>
          </cell>
        </row>
        <row r="84">
          <cell r="A84" t="str">
            <v xml:space="preserve">    Cashable GICs</v>
          </cell>
          <cell r="B84">
            <v>314008.55677271</v>
          </cell>
          <cell r="C84">
            <v>302394.69065132999</v>
          </cell>
          <cell r="D84">
            <v>264426.9785802</v>
          </cell>
          <cell r="E84">
            <v>289973.04563726002</v>
          </cell>
          <cell r="F84">
            <v>278249.58714934997</v>
          </cell>
          <cell r="G84">
            <v>285303.11430497002</v>
          </cell>
          <cell r="H84">
            <v>271254.70745911001</v>
          </cell>
          <cell r="I84">
            <v>275058.68857405998</v>
          </cell>
          <cell r="J84">
            <v>270832.04868583003</v>
          </cell>
          <cell r="K84">
            <v>257753.46650243</v>
          </cell>
          <cell r="L84">
            <v>265221.80437636003</v>
          </cell>
          <cell r="M84">
            <v>257857.63982307</v>
          </cell>
          <cell r="O84">
            <v>3332334.3285166798</v>
          </cell>
        </row>
        <row r="85">
          <cell r="A85" t="str">
            <v xml:space="preserve">     GIC 11-23 mth</v>
          </cell>
          <cell r="B85">
            <v>2877002.0810666401</v>
          </cell>
          <cell r="C85">
            <v>2917147.9170946199</v>
          </cell>
          <cell r="D85">
            <v>2663280.9926546402</v>
          </cell>
          <cell r="E85">
            <v>2956983.6255546301</v>
          </cell>
          <cell r="F85">
            <v>2847285.34799664</v>
          </cell>
          <cell r="G85">
            <v>2913967.34798051</v>
          </cell>
          <cell r="H85">
            <v>2770746.2644390599</v>
          </cell>
          <cell r="I85">
            <v>2879397.4934734702</v>
          </cell>
          <cell r="J85">
            <v>2913363.3805676699</v>
          </cell>
          <cell r="K85">
            <v>2861985.3322701901</v>
          </cell>
          <cell r="L85">
            <v>3015622.7742571202</v>
          </cell>
          <cell r="M85">
            <v>2942343.4380157101</v>
          </cell>
          <cell r="O85">
            <v>34559125.995370902</v>
          </cell>
        </row>
        <row r="86">
          <cell r="A86" t="str">
            <v xml:space="preserve">     GIC 25-35 mth</v>
          </cell>
          <cell r="B86">
            <v>438669.47096051002</v>
          </cell>
          <cell r="C86">
            <v>446605.83603474998</v>
          </cell>
          <cell r="D86">
            <v>407752.62147612998</v>
          </cell>
          <cell r="E86">
            <v>455344.62986023002</v>
          </cell>
          <cell r="F86">
            <v>445509.97267972003</v>
          </cell>
          <cell r="G86">
            <v>466518.78885491</v>
          </cell>
          <cell r="H86">
            <v>448222.22758860001</v>
          </cell>
          <cell r="I86">
            <v>464529.71493304998</v>
          </cell>
          <cell r="J86">
            <v>468281.02726399997</v>
          </cell>
          <cell r="K86">
            <v>458074.64575869997</v>
          </cell>
          <cell r="L86">
            <v>479952.06757492002</v>
          </cell>
          <cell r="M86">
            <v>466881.34270183003</v>
          </cell>
          <cell r="O86">
            <v>5446342.3456873503</v>
          </cell>
        </row>
        <row r="87">
          <cell r="A87" t="str">
            <v xml:space="preserve">     GIC 36-47 mth</v>
          </cell>
          <cell r="B87">
            <v>83822.900699680002</v>
          </cell>
          <cell r="C87">
            <v>85099.478584519995</v>
          </cell>
          <cell r="D87">
            <v>77723.186423310006</v>
          </cell>
          <cell r="E87">
            <v>86853.949015689999</v>
          </cell>
          <cell r="F87">
            <v>85042.778399820003</v>
          </cell>
          <cell r="G87">
            <v>89101.965236810007</v>
          </cell>
          <cell r="H87">
            <v>85624.118462290004</v>
          </cell>
          <cell r="I87">
            <v>88814.176966939995</v>
          </cell>
          <cell r="J87">
            <v>89596.531784100007</v>
          </cell>
          <cell r="K87">
            <v>87898.560288249995</v>
          </cell>
          <cell r="L87">
            <v>92618.548049339995</v>
          </cell>
          <cell r="M87">
            <v>90616.659990999993</v>
          </cell>
          <cell r="O87">
            <v>1042812.8539017499</v>
          </cell>
        </row>
        <row r="88">
          <cell r="A88" t="str">
            <v xml:space="preserve">     GIC 49-59 mth</v>
          </cell>
          <cell r="B88">
            <v>114925.94692878</v>
          </cell>
          <cell r="C88">
            <v>116968.30531086</v>
          </cell>
          <cell r="D88">
            <v>107066.28766144</v>
          </cell>
          <cell r="E88">
            <v>119867.17553271</v>
          </cell>
          <cell r="F88">
            <v>117581.67793436001</v>
          </cell>
          <cell r="G88">
            <v>123459.09530199</v>
          </cell>
          <cell r="H88">
            <v>118684.83721423001</v>
          </cell>
          <cell r="I88">
            <v>123205.51842397</v>
          </cell>
          <cell r="J88">
            <v>124410.67023561</v>
          </cell>
          <cell r="K88">
            <v>121892.32674388999</v>
          </cell>
          <cell r="L88">
            <v>127933.7078429</v>
          </cell>
          <cell r="M88">
            <v>124591.03051031999</v>
          </cell>
          <cell r="O88">
            <v>1440586.57964106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3514420.3996556099</v>
          </cell>
          <cell r="C90">
            <v>3565821.5370247499</v>
          </cell>
          <cell r="D90">
            <v>3255823.0882155201</v>
          </cell>
          <cell r="E90">
            <v>3619049.3799632601</v>
          </cell>
          <cell r="F90">
            <v>3495419.77701054</v>
          </cell>
          <cell r="G90">
            <v>3593047.19737422</v>
          </cell>
          <cell r="H90">
            <v>3423277.4477041801</v>
          </cell>
          <cell r="I90">
            <v>3555946.90379743</v>
          </cell>
          <cell r="J90">
            <v>3595651.6098513799</v>
          </cell>
          <cell r="K90">
            <v>3529850.8650610298</v>
          </cell>
          <cell r="L90">
            <v>3716127.0977242799</v>
          </cell>
          <cell r="M90">
            <v>3624432.4712188598</v>
          </cell>
          <cell r="O90">
            <v>42488867.774601057</v>
          </cell>
        </row>
        <row r="91">
          <cell r="A91" t="str">
            <v xml:space="preserve">     Brokerage Long Term</v>
          </cell>
          <cell r="B91">
            <v>129958.86884833001</v>
          </cell>
          <cell r="C91">
            <v>133911.08802140999</v>
          </cell>
          <cell r="D91">
            <v>129497.92395760999</v>
          </cell>
          <cell r="E91">
            <v>151072.74821257</v>
          </cell>
          <cell r="F91">
            <v>151507.26679858999</v>
          </cell>
          <cell r="G91">
            <v>164852.80649068</v>
          </cell>
          <cell r="H91">
            <v>167260.70740747999</v>
          </cell>
          <cell r="I91">
            <v>177073.26253702</v>
          </cell>
          <cell r="J91">
            <v>186205.35402863001</v>
          </cell>
          <cell r="K91">
            <v>182108.55680671</v>
          </cell>
          <cell r="L91">
            <v>197064.52604145999</v>
          </cell>
          <cell r="M91">
            <v>195408.91357696999</v>
          </cell>
          <cell r="O91">
            <v>1965922.0227274599</v>
          </cell>
        </row>
        <row r="92">
          <cell r="A92" t="str">
            <v xml:space="preserve">     Brokerage Specific Length</v>
          </cell>
          <cell r="B92">
            <v>20010.40252874</v>
          </cell>
          <cell r="C92">
            <v>22815.76236289</v>
          </cell>
          <cell r="D92">
            <v>21553.247453430002</v>
          </cell>
          <cell r="E92">
            <v>24909.28746218</v>
          </cell>
          <cell r="F92">
            <v>25118.758991670002</v>
          </cell>
          <cell r="G92">
            <v>26281.97016746</v>
          </cell>
          <cell r="H92">
            <v>25819.972630209999</v>
          </cell>
          <cell r="I92">
            <v>27727.401880429999</v>
          </cell>
          <cell r="J92">
            <v>28774.16537631</v>
          </cell>
          <cell r="K92">
            <v>28858.961593280001</v>
          </cell>
          <cell r="L92">
            <v>30867.6904756</v>
          </cell>
          <cell r="M92">
            <v>30884.95545627</v>
          </cell>
          <cell r="O92">
            <v>313622.57637847</v>
          </cell>
        </row>
        <row r="93">
          <cell r="A93" t="str">
            <v xml:space="preserve">    Brokerage Deposit</v>
          </cell>
          <cell r="B93">
            <v>149969.27137706999</v>
          </cell>
          <cell r="C93">
            <v>156726.85038429999</v>
          </cell>
          <cell r="D93">
            <v>151051.17141104001</v>
          </cell>
          <cell r="E93">
            <v>175982.03567474999</v>
          </cell>
          <cell r="F93">
            <v>176626.02579026</v>
          </cell>
          <cell r="G93">
            <v>191134.77665814001</v>
          </cell>
          <cell r="H93">
            <v>193080.68003769001</v>
          </cell>
          <cell r="I93">
            <v>204800.66441745</v>
          </cell>
          <cell r="J93">
            <v>214979.51940493999</v>
          </cell>
          <cell r="K93">
            <v>210967.51839998999</v>
          </cell>
          <cell r="L93">
            <v>227932.21651706001</v>
          </cell>
          <cell r="M93">
            <v>226293.86903323999</v>
          </cell>
          <cell r="O93">
            <v>2279544.59910593</v>
          </cell>
        </row>
        <row r="94">
          <cell r="A94" t="str">
            <v xml:space="preserve">     Indexed Linked</v>
          </cell>
          <cell r="B94">
            <v>127339.50292891001</v>
          </cell>
          <cell r="C94">
            <v>129089.24557164</v>
          </cell>
          <cell r="D94">
            <v>117663.81598866</v>
          </cell>
          <cell r="E94">
            <v>131203.88964688001</v>
          </cell>
          <cell r="F94">
            <v>128159.23714201</v>
          </cell>
          <cell r="G94">
            <v>133959.66870194001</v>
          </cell>
          <cell r="H94">
            <v>128773.47399447</v>
          </cell>
          <cell r="I94">
            <v>133384.42393247999</v>
          </cell>
          <cell r="J94">
            <v>134315.00558294999</v>
          </cell>
          <cell r="K94">
            <v>131213.55885867</v>
          </cell>
          <cell r="L94">
            <v>137248.83585743001</v>
          </cell>
          <cell r="M94">
            <v>133406.78557539001</v>
          </cell>
          <cell r="O94">
            <v>1565757.4437814299</v>
          </cell>
        </row>
        <row r="95">
          <cell r="A95" t="str">
            <v xml:space="preserve">     5 Yr Escalator</v>
          </cell>
          <cell r="B95">
            <v>363535.27702690999</v>
          </cell>
          <cell r="C95">
            <v>371388.12877130997</v>
          </cell>
          <cell r="D95">
            <v>344998.24792667001</v>
          </cell>
          <cell r="E95">
            <v>393354.59170240001</v>
          </cell>
          <cell r="F95">
            <v>387752.43018765998</v>
          </cell>
          <cell r="G95">
            <v>406556.43259475002</v>
          </cell>
          <cell r="H95">
            <v>390646.27655832999</v>
          </cell>
          <cell r="I95">
            <v>405047.70515286998</v>
          </cell>
          <cell r="J95">
            <v>408565.16602209001</v>
          </cell>
          <cell r="K95">
            <v>399945.12094915</v>
          </cell>
          <cell r="L95">
            <v>419393.26875142002</v>
          </cell>
          <cell r="M95">
            <v>408196.97156779998</v>
          </cell>
          <cell r="O95">
            <v>4699379.6172113596</v>
          </cell>
        </row>
        <row r="96">
          <cell r="A96" t="str">
            <v xml:space="preserve">     3 Yr Escalator</v>
          </cell>
          <cell r="B96">
            <v>749581.25104131002</v>
          </cell>
          <cell r="C96">
            <v>770004.71591904003</v>
          </cell>
          <cell r="D96">
            <v>711831.68754242</v>
          </cell>
          <cell r="E96">
            <v>804133.96574910998</v>
          </cell>
          <cell r="F96">
            <v>789431.61398398003</v>
          </cell>
          <cell r="G96">
            <v>827335.40702585003</v>
          </cell>
          <cell r="H96">
            <v>797576.22174901003</v>
          </cell>
          <cell r="I96">
            <v>831870.95880993002</v>
          </cell>
          <cell r="J96">
            <v>845419.46862079005</v>
          </cell>
          <cell r="K96">
            <v>831473.49154445005</v>
          </cell>
          <cell r="L96">
            <v>878921.94962590002</v>
          </cell>
          <cell r="M96">
            <v>865990.60293056001</v>
          </cell>
          <cell r="O96">
            <v>9703571.3345423508</v>
          </cell>
        </row>
        <row r="97">
          <cell r="A97" t="str">
            <v xml:space="preserve">    Special Terms</v>
          </cell>
          <cell r="B97">
            <v>1240456.0309971301</v>
          </cell>
          <cell r="C97">
            <v>1270482.09026199</v>
          </cell>
          <cell r="D97">
            <v>1174493.7514577501</v>
          </cell>
          <cell r="E97">
            <v>1328692.44709839</v>
          </cell>
          <cell r="F97">
            <v>1305343.2813136501</v>
          </cell>
          <cell r="G97">
            <v>1367851.50832254</v>
          </cell>
          <cell r="H97">
            <v>1316995.97230181</v>
          </cell>
          <cell r="I97">
            <v>1370303.08789528</v>
          </cell>
          <cell r="J97">
            <v>1388299.64022583</v>
          </cell>
          <cell r="K97">
            <v>1362632.1713522701</v>
          </cell>
          <cell r="L97">
            <v>1435564.0542347501</v>
          </cell>
          <cell r="M97">
            <v>1407594.3600737499</v>
          </cell>
          <cell r="O97">
            <v>15968708.395535139</v>
          </cell>
        </row>
        <row r="98">
          <cell r="A98" t="str">
            <v xml:space="preserve">   Fixed Deposits</v>
          </cell>
          <cell r="B98">
            <v>8191928.1151436502</v>
          </cell>
          <cell r="C98">
            <v>8328400.6222744901</v>
          </cell>
          <cell r="D98">
            <v>7623022.7991063604</v>
          </cell>
          <cell r="E98">
            <v>8534817.4103383198</v>
          </cell>
          <cell r="F98">
            <v>8322895.5814599404</v>
          </cell>
          <cell r="G98">
            <v>8662145.0610163193</v>
          </cell>
          <cell r="H98">
            <v>8329806.2696209596</v>
          </cell>
          <cell r="I98">
            <v>8671212.0741598792</v>
          </cell>
          <cell r="J98">
            <v>8787897.0920295492</v>
          </cell>
          <cell r="K98">
            <v>8625445.1991759297</v>
          </cell>
          <cell r="L98">
            <v>9068159.2131505199</v>
          </cell>
          <cell r="M98">
            <v>8848832.86388308</v>
          </cell>
          <cell r="O98">
            <v>101994562.30135898</v>
          </cell>
        </row>
        <row r="99">
          <cell r="A99" t="str">
            <v xml:space="preserve">  Member Deposits</v>
          </cell>
          <cell r="B99">
            <v>10148478.971895801</v>
          </cell>
          <cell r="C99">
            <v>10295045.577711301</v>
          </cell>
          <cell r="D99">
            <v>9420467.4398753494</v>
          </cell>
          <cell r="E99">
            <v>10544092.564726301</v>
          </cell>
          <cell r="F99">
            <v>10289428.170790199</v>
          </cell>
          <cell r="G99">
            <v>10738505.2918741</v>
          </cell>
          <cell r="H99">
            <v>10383549.8814149</v>
          </cell>
          <cell r="I99">
            <v>10821628.395716101</v>
          </cell>
          <cell r="J99">
            <v>10971011.378671</v>
          </cell>
          <cell r="K99">
            <v>10733685.682752401</v>
          </cell>
          <cell r="L99">
            <v>11223485.1578265</v>
          </cell>
          <cell r="M99">
            <v>10946240.028446499</v>
          </cell>
          <cell r="O99">
            <v>126515618.54170045</v>
          </cell>
        </row>
        <row r="100">
          <cell r="A100" t="str">
            <v xml:space="preserve">   Cuco Loan</v>
          </cell>
          <cell r="B100">
            <v>921245.90163933998</v>
          </cell>
          <cell r="C100">
            <v>867057.53424657998</v>
          </cell>
          <cell r="D100">
            <v>706980.82191781001</v>
          </cell>
          <cell r="E100">
            <v>665950.68493151001</v>
          </cell>
          <cell r="F100">
            <v>509326.02739726001</v>
          </cell>
          <cell r="G100">
            <v>391068.49315068999</v>
          </cell>
          <cell r="H100">
            <v>332778.08219177998</v>
          </cell>
          <cell r="I100">
            <v>277052.05479452002</v>
          </cell>
          <cell r="J100">
            <v>214816.43835616001</v>
          </cell>
          <cell r="K100">
            <v>199627.39726026999</v>
          </cell>
          <cell r="L100">
            <v>233358.90410958999</v>
          </cell>
          <cell r="M100">
            <v>280109.5890411</v>
          </cell>
          <cell r="O100">
            <v>5599371.9290366098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-62.802527320000003</v>
          </cell>
          <cell r="C106">
            <v>-62.974589039999998</v>
          </cell>
          <cell r="D106">
            <v>-56.880273969999998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-60.943150680000002</v>
          </cell>
          <cell r="O106">
            <v>-741.30293825000001</v>
          </cell>
        </row>
        <row r="107">
          <cell r="A107" t="str">
            <v xml:space="preserve">  Other Liabilities</v>
          </cell>
          <cell r="B107">
            <v>1545516.81462432</v>
          </cell>
          <cell r="C107">
            <v>1506551.45937672</v>
          </cell>
          <cell r="D107">
            <v>1284588.23816439</v>
          </cell>
          <cell r="E107">
            <v>1305444.6100616499</v>
          </cell>
          <cell r="F107">
            <v>1167643.1710274001</v>
          </cell>
          <cell r="G107">
            <v>1112096.6648561701</v>
          </cell>
          <cell r="H107">
            <v>1069999.33541096</v>
          </cell>
          <cell r="I107">
            <v>1079614.47307534</v>
          </cell>
          <cell r="J107">
            <v>1058145.9799246599</v>
          </cell>
          <cell r="K107">
            <v>1017077.35369863</v>
          </cell>
          <cell r="L107">
            <v>1084900.9261849299</v>
          </cell>
          <cell r="M107">
            <v>1104182.5136301499</v>
          </cell>
          <cell r="O107">
            <v>14335761.54003532</v>
          </cell>
        </row>
        <row r="108">
          <cell r="A108" t="str">
            <v xml:space="preserve"> Total Interest Expense</v>
          </cell>
          <cell r="B108">
            <v>11693995.786520099</v>
          </cell>
          <cell r="C108">
            <v>11801597.037087999</v>
          </cell>
          <cell r="D108">
            <v>10705055.6780397</v>
          </cell>
          <cell r="E108">
            <v>11849537.174787899</v>
          </cell>
          <cell r="F108">
            <v>11457071.341817601</v>
          </cell>
          <cell r="G108">
            <v>11850601.9567302</v>
          </cell>
          <cell r="H108">
            <v>11453549.216825901</v>
          </cell>
          <cell r="I108">
            <v>11901242.8687915</v>
          </cell>
          <cell r="J108">
            <v>12029157.358595699</v>
          </cell>
          <cell r="K108">
            <v>11750763.036451099</v>
          </cell>
          <cell r="L108">
            <v>12308386.0840114</v>
          </cell>
          <cell r="M108">
            <v>12050422.542076699</v>
          </cell>
          <cell r="O108">
            <v>140851380.08173582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84911.202185789996</v>
          </cell>
          <cell r="C113">
            <v>83089.041095890003</v>
          </cell>
          <cell r="D113">
            <v>74986.301369859997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80342.465753419994</v>
          </cell>
          <cell r="I113">
            <v>83020.547945209997</v>
          </cell>
          <cell r="J113">
            <v>83020.547945209997</v>
          </cell>
          <cell r="K113">
            <v>87198.630136990003</v>
          </cell>
          <cell r="L113">
            <v>99369.8630137</v>
          </cell>
          <cell r="M113">
            <v>96164.383561640003</v>
          </cell>
          <cell r="O113">
            <v>1018486.54465155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84911.202185789996</v>
          </cell>
          <cell r="C115">
            <v>83089.041095890003</v>
          </cell>
          <cell r="D115">
            <v>74986.301369859997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80342.465753419994</v>
          </cell>
          <cell r="I115">
            <v>83020.547945209997</v>
          </cell>
          <cell r="J115">
            <v>83020.547945209997</v>
          </cell>
          <cell r="K115">
            <v>87198.630136990003</v>
          </cell>
          <cell r="L115">
            <v>99369.8630137</v>
          </cell>
          <cell r="M115">
            <v>96164.383561640003</v>
          </cell>
          <cell r="O115">
            <v>1018486.54465155</v>
          </cell>
        </row>
        <row r="117">
          <cell r="A117" t="str">
            <v xml:space="preserve"> Net Interest Income</v>
          </cell>
          <cell r="B117">
            <v>8879843.4994352609</v>
          </cell>
          <cell r="C117">
            <v>8897050.5988079999</v>
          </cell>
          <cell r="D117">
            <v>8033371.6255523898</v>
          </cell>
          <cell r="E117">
            <v>8871308.5133474693</v>
          </cell>
          <cell r="F117">
            <v>8588047.7429380901</v>
          </cell>
          <cell r="G117">
            <v>8962016.9510462992</v>
          </cell>
          <cell r="H117">
            <v>8719705.9886383805</v>
          </cell>
          <cell r="I117">
            <v>8972763.2534444705</v>
          </cell>
          <cell r="J117">
            <v>8963656.9394300003</v>
          </cell>
          <cell r="K117">
            <v>8636762.3096166104</v>
          </cell>
          <cell r="L117">
            <v>8858203.6061665099</v>
          </cell>
          <cell r="M117">
            <v>8569276.9584912807</v>
          </cell>
          <cell r="O117">
            <v>104952007.98691475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2827284.4994352609</v>
          </cell>
          <cell r="C127">
            <v>2063468.5988079999</v>
          </cell>
          <cell r="D127">
            <v>1757155.6255523898</v>
          </cell>
          <cell r="E127">
            <v>1505199.5133474693</v>
          </cell>
          <cell r="F127">
            <v>1652737.7429380901</v>
          </cell>
          <cell r="G127">
            <v>1960397.9510462992</v>
          </cell>
          <cell r="H127">
            <v>1897048.9886383805</v>
          </cell>
          <cell r="I127">
            <v>2275503.2534444705</v>
          </cell>
          <cell r="J127">
            <v>2448080.9394300003</v>
          </cell>
          <cell r="K127">
            <v>1869616.3096166104</v>
          </cell>
          <cell r="L127">
            <v>1986394.6061665099</v>
          </cell>
          <cell r="M127">
            <v>2100512.9584912807</v>
          </cell>
          <cell r="O127">
            <v>24343400.986914754</v>
          </cell>
        </row>
        <row r="129">
          <cell r="A129" t="str">
            <v xml:space="preserve"> Pretax Income</v>
          </cell>
          <cell r="B129">
            <v>2827284.4994352502</v>
          </cell>
          <cell r="C129">
            <v>2063468.5988080001</v>
          </cell>
          <cell r="D129">
            <v>1757155.62555239</v>
          </cell>
          <cell r="E129">
            <v>1505199.51334747</v>
          </cell>
          <cell r="F129">
            <v>1652737.7429380999</v>
          </cell>
          <cell r="G129">
            <v>1960397.9510462999</v>
          </cell>
          <cell r="H129">
            <v>1897048.9886383801</v>
          </cell>
          <cell r="I129">
            <v>2275503.25344447</v>
          </cell>
          <cell r="J129">
            <v>2448080.9394299998</v>
          </cell>
          <cell r="K129">
            <v>1869616.3096166099</v>
          </cell>
          <cell r="L129">
            <v>1986394.6061665099</v>
          </cell>
          <cell r="M129">
            <v>2100512.95849127</v>
          </cell>
          <cell r="O129">
            <v>24343400.98691475</v>
          </cell>
        </row>
        <row r="130">
          <cell r="A130" t="str">
            <v xml:space="preserve"> Local Tax #1</v>
          </cell>
          <cell r="B130">
            <v>526440.37379483005</v>
          </cell>
          <cell r="C130">
            <v>384217.85309804999</v>
          </cell>
          <cell r="D130">
            <v>327182.37747782998</v>
          </cell>
          <cell r="E130">
            <v>280268.1493853</v>
          </cell>
          <cell r="F130">
            <v>307739.76773503999</v>
          </cell>
          <cell r="G130">
            <v>365026.09848486999</v>
          </cell>
          <cell r="H130">
            <v>353230.52168447</v>
          </cell>
          <cell r="I130">
            <v>423698.70579137001</v>
          </cell>
          <cell r="J130">
            <v>455832.67092185002</v>
          </cell>
          <cell r="K130">
            <v>348122.55685066001</v>
          </cell>
          <cell r="L130">
            <v>369866.67566820001</v>
          </cell>
          <cell r="M130">
            <v>391115.51287108002</v>
          </cell>
          <cell r="O130">
            <v>4532741.2637635497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526440.37379483005</v>
          </cell>
          <cell r="C134">
            <v>384217.85309804999</v>
          </cell>
          <cell r="D134">
            <v>327182.37747782998</v>
          </cell>
          <cell r="E134">
            <v>280268.1493853</v>
          </cell>
          <cell r="F134">
            <v>307739.76773503999</v>
          </cell>
          <cell r="G134">
            <v>365026.09848486999</v>
          </cell>
          <cell r="H134">
            <v>353230.52168447</v>
          </cell>
          <cell r="I134">
            <v>423698.70579137001</v>
          </cell>
          <cell r="J134">
            <v>455832.67092185002</v>
          </cell>
          <cell r="K134">
            <v>348122.55685066001</v>
          </cell>
          <cell r="L134">
            <v>369866.67566820001</v>
          </cell>
          <cell r="M134">
            <v>391115.51287108002</v>
          </cell>
          <cell r="O134">
            <v>4532741.2637635497</v>
          </cell>
        </row>
        <row r="136">
          <cell r="A136" t="str">
            <v xml:space="preserve"> Net Tax</v>
          </cell>
          <cell r="B136">
            <v>526440.37379483005</v>
          </cell>
          <cell r="C136">
            <v>384217.85309804999</v>
          </cell>
          <cell r="D136">
            <v>327182.37747782998</v>
          </cell>
          <cell r="E136">
            <v>280268.1493853</v>
          </cell>
          <cell r="F136">
            <v>307739.76773503999</v>
          </cell>
          <cell r="G136">
            <v>365026.09848486999</v>
          </cell>
          <cell r="H136">
            <v>353230.52168447</v>
          </cell>
          <cell r="I136">
            <v>423698.70579137001</v>
          </cell>
          <cell r="J136">
            <v>455832.67092185002</v>
          </cell>
          <cell r="K136">
            <v>348122.55685066001</v>
          </cell>
          <cell r="L136">
            <v>369866.67566820001</v>
          </cell>
          <cell r="M136">
            <v>391115.51287108002</v>
          </cell>
          <cell r="O136">
            <v>4532741.2637635497</v>
          </cell>
        </row>
        <row r="138">
          <cell r="A138" t="str">
            <v xml:space="preserve"> Net Income</v>
          </cell>
          <cell r="B138">
            <v>2300844.1256404198</v>
          </cell>
          <cell r="C138">
            <v>1679250.7457099501</v>
          </cell>
          <cell r="D138">
            <v>1429973.24807456</v>
          </cell>
          <cell r="E138">
            <v>1224931.36396216</v>
          </cell>
          <cell r="F138">
            <v>1344997.9752030501</v>
          </cell>
          <cell r="G138">
            <v>1595371.8525614301</v>
          </cell>
          <cell r="H138">
            <v>1543818.46695391</v>
          </cell>
          <cell r="I138">
            <v>1851804.54765311</v>
          </cell>
          <cell r="J138">
            <v>1992248.26850816</v>
          </cell>
          <cell r="K138">
            <v>1521493.75276595</v>
          </cell>
          <cell r="L138">
            <v>1616527.9304983099</v>
          </cell>
          <cell r="M138">
            <v>1709397.4456201899</v>
          </cell>
          <cell r="O138">
            <v>19810659.7231512</v>
          </cell>
        </row>
      </sheetData>
      <sheetData sheetId="9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26322.710630140002</v>
          </cell>
          <cell r="C11">
            <v>14637.206432880001</v>
          </cell>
          <cell r="D11">
            <v>4440.9260000000004</v>
          </cell>
          <cell r="E11">
            <v>3799.3499945200001</v>
          </cell>
          <cell r="F11">
            <v>5641.1792931500004</v>
          </cell>
          <cell r="G11">
            <v>5637.9890958899996</v>
          </cell>
          <cell r="H11">
            <v>6749.8567835599997</v>
          </cell>
          <cell r="I11">
            <v>9426.3416493200002</v>
          </cell>
          <cell r="J11">
            <v>10407.461380819999</v>
          </cell>
          <cell r="K11">
            <v>12933.72613151</v>
          </cell>
          <cell r="L11">
            <v>16424.4683726</v>
          </cell>
          <cell r="M11">
            <v>19319.557369859998</v>
          </cell>
          <cell r="O11">
            <v>135740.77313424999</v>
          </cell>
        </row>
        <row r="12">
          <cell r="A12" t="str">
            <v xml:space="preserve">   CUCO Liquidity Reserve</v>
          </cell>
          <cell r="B12">
            <v>887404.14247999003</v>
          </cell>
          <cell r="C12">
            <v>813547.08747614</v>
          </cell>
          <cell r="D12">
            <v>914008.95549114002</v>
          </cell>
          <cell r="E12">
            <v>878890.78287084005</v>
          </cell>
          <cell r="F12">
            <v>902545.53863422002</v>
          </cell>
          <cell r="G12">
            <v>859731.48044635996</v>
          </cell>
          <cell r="H12">
            <v>875454.45923918998</v>
          </cell>
          <cell r="I12">
            <v>868869.33553019003</v>
          </cell>
          <cell r="J12">
            <v>829102.61454482004</v>
          </cell>
          <cell r="K12">
            <v>844933.16732238</v>
          </cell>
          <cell r="L12">
            <v>808065.61434984999</v>
          </cell>
          <cell r="M12">
            <v>829068.55660605</v>
          </cell>
          <cell r="O12">
            <v>10311621.73499117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37516.786934700001</v>
          </cell>
          <cell r="C14">
            <v>33724.49455843</v>
          </cell>
          <cell r="D14">
            <v>37413.355413290003</v>
          </cell>
          <cell r="E14">
            <v>36248.483147480001</v>
          </cell>
          <cell r="F14">
            <v>37400.605205189997</v>
          </cell>
          <cell r="G14">
            <v>36201.132847560002</v>
          </cell>
          <cell r="H14">
            <v>37429.266685690003</v>
          </cell>
          <cell r="I14">
            <v>37415.628818789999</v>
          </cell>
          <cell r="J14">
            <v>36206.0335528</v>
          </cell>
          <cell r="K14">
            <v>37420.398792510001</v>
          </cell>
          <cell r="L14">
            <v>36211.036008160001</v>
          </cell>
          <cell r="M14">
            <v>37415.896424550003</v>
          </cell>
          <cell r="O14">
            <v>440603.11838915001</v>
          </cell>
        </row>
        <row r="15">
          <cell r="A15" t="str">
            <v xml:space="preserve">   Long Term Investments</v>
          </cell>
          <cell r="B15">
            <v>14906.726209029999</v>
          </cell>
          <cell r="C15">
            <v>13464.13963763</v>
          </cell>
          <cell r="D15">
            <v>14906.72602577</v>
          </cell>
          <cell r="E15">
            <v>14425.863895889999</v>
          </cell>
          <cell r="F15">
            <v>14906.72602575</v>
          </cell>
          <cell r="G15">
            <v>14425.863895889999</v>
          </cell>
          <cell r="H15">
            <v>14906.72602575</v>
          </cell>
          <cell r="I15">
            <v>14906.72602575</v>
          </cell>
          <cell r="J15">
            <v>14425.863895889999</v>
          </cell>
          <cell r="K15">
            <v>14906.961921460001</v>
          </cell>
          <cell r="L15">
            <v>14426.27552779</v>
          </cell>
          <cell r="M15">
            <v>14907.14707592</v>
          </cell>
          <cell r="O15">
            <v>175515.74616251999</v>
          </cell>
        </row>
        <row r="16">
          <cell r="A16" t="str">
            <v xml:space="preserve">   Asset Balancing Account</v>
          </cell>
          <cell r="B16">
            <v>28967.114285600001</v>
          </cell>
          <cell r="C16">
            <v>37450.107037349997</v>
          </cell>
          <cell r="D16">
            <v>40738.352156679997</v>
          </cell>
          <cell r="E16">
            <v>61999.74635845</v>
          </cell>
          <cell r="F16">
            <v>74065.166905530001</v>
          </cell>
          <cell r="G16">
            <v>69346.213808820001</v>
          </cell>
          <cell r="H16">
            <v>83020.248372210001</v>
          </cell>
          <cell r="I16">
            <v>88229.604867870003</v>
          </cell>
          <cell r="J16">
            <v>84806.659863590001</v>
          </cell>
          <cell r="K16">
            <v>90053.247760049999</v>
          </cell>
          <cell r="L16">
            <v>91971.882906209998</v>
          </cell>
          <cell r="M16">
            <v>100953.52533329</v>
          </cell>
          <cell r="O16">
            <v>851601.86965564999</v>
          </cell>
        </row>
        <row r="17">
          <cell r="A17" t="str">
            <v xml:space="preserve">  Total Investments</v>
          </cell>
          <cell r="B17">
            <v>995117.48053945997</v>
          </cell>
          <cell r="C17">
            <v>912823.03514242999</v>
          </cell>
          <cell r="D17">
            <v>1011508.31508688</v>
          </cell>
          <cell r="E17">
            <v>995364.22626718006</v>
          </cell>
          <cell r="F17">
            <v>1034559.21606384</v>
          </cell>
          <cell r="G17">
            <v>985342.68009451998</v>
          </cell>
          <cell r="H17">
            <v>1017560.5571064</v>
          </cell>
          <cell r="I17">
            <v>1018847.63689192</v>
          </cell>
          <cell r="J17">
            <v>974948.63323792</v>
          </cell>
          <cell r="K17">
            <v>1000247.50192791</v>
          </cell>
          <cell r="L17">
            <v>967099.27716460999</v>
          </cell>
          <cell r="M17">
            <v>1001664.68280967</v>
          </cell>
          <cell r="O17">
            <v>11915083.24233274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753311.97290885996</v>
          </cell>
          <cell r="D18">
            <v>838680.67883771996</v>
          </cell>
          <cell r="E18">
            <v>817218.81101215002</v>
          </cell>
          <cell r="F18">
            <v>853421.01155228994</v>
          </cell>
          <cell r="G18">
            <v>834838.92366444995</v>
          </cell>
          <cell r="H18">
            <v>873128.83820187999</v>
          </cell>
          <cell r="I18">
            <v>885979.49644033995</v>
          </cell>
          <cell r="J18">
            <v>870842.94363151002</v>
          </cell>
          <cell r="K18">
            <v>914533.58934120997</v>
          </cell>
          <cell r="L18">
            <v>898187.89984607999</v>
          </cell>
          <cell r="M18">
            <v>942100.56310390995</v>
          </cell>
          <cell r="O18">
            <v>10312638.487857061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12998.58449535</v>
          </cell>
          <cell r="E19">
            <v>12389.929436410001</v>
          </cell>
          <cell r="F19">
            <v>12843.785379389999</v>
          </cell>
          <cell r="G19">
            <v>12466.555373310001</v>
          </cell>
          <cell r="H19">
            <v>12931.60167643</v>
          </cell>
          <cell r="I19">
            <v>12993.91310242</v>
          </cell>
          <cell r="J19">
            <v>12644.98304524</v>
          </cell>
          <cell r="K19">
            <v>13161.211874860001</v>
          </cell>
          <cell r="L19">
            <v>12811.191896779999</v>
          </cell>
          <cell r="M19">
            <v>13318.295754319999</v>
          </cell>
          <cell r="O19">
            <v>155023.67108070001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192770.67263397999</v>
          </cell>
          <cell r="E20">
            <v>182961.29017754999</v>
          </cell>
          <cell r="F20">
            <v>184411.78861672999</v>
          </cell>
          <cell r="G20">
            <v>173467.44450464999</v>
          </cell>
          <cell r="H20">
            <v>174526.70316241001</v>
          </cell>
          <cell r="I20">
            <v>169385.81980974</v>
          </cell>
          <cell r="J20">
            <v>158907.13154160001</v>
          </cell>
          <cell r="K20">
            <v>162050.63771382999</v>
          </cell>
          <cell r="L20">
            <v>157742.47520424001</v>
          </cell>
          <cell r="M20">
            <v>163984.01782231999</v>
          </cell>
          <cell r="O20">
            <v>2098671.36059125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145358.98930270999</v>
          </cell>
          <cell r="E21">
            <v>139941.07442675999</v>
          </cell>
          <cell r="F21">
            <v>144348.92531684</v>
          </cell>
          <cell r="G21">
            <v>139148.57393983001</v>
          </cell>
          <cell r="H21">
            <v>143308.67229630999</v>
          </cell>
          <cell r="I21">
            <v>143047.60741085</v>
          </cell>
          <cell r="J21">
            <v>137504.64361679001</v>
          </cell>
          <cell r="K21">
            <v>140920.03411735001</v>
          </cell>
          <cell r="L21">
            <v>135666.31534192001</v>
          </cell>
          <cell r="M21">
            <v>140113.39781801999</v>
          </cell>
          <cell r="O21">
            <v>1687732.5427238501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365916.90945391002</v>
          </cell>
          <cell r="E22">
            <v>354019.90620909998</v>
          </cell>
          <cell r="F22">
            <v>365840.21069902001</v>
          </cell>
          <cell r="G22">
            <v>354044.96878181997</v>
          </cell>
          <cell r="H22">
            <v>366171.24421684002</v>
          </cell>
          <cell r="I22">
            <v>366737.33106081001</v>
          </cell>
          <cell r="J22">
            <v>355881.10930771998</v>
          </cell>
          <cell r="K22">
            <v>368972.15417143999</v>
          </cell>
          <cell r="L22">
            <v>357108.21109638998</v>
          </cell>
          <cell r="M22">
            <v>368441.05052537</v>
          </cell>
          <cell r="O22">
            <v>4320518.9629256101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3929129.4621419599</v>
          </cell>
          <cell r="E23">
            <v>3806760.1430917</v>
          </cell>
          <cell r="F23">
            <v>3944428.9402768901</v>
          </cell>
          <cell r="G23">
            <v>3829277.26372228</v>
          </cell>
          <cell r="H23">
            <v>3975064.4947694801</v>
          </cell>
          <cell r="I23">
            <v>3996529.1839661701</v>
          </cell>
          <cell r="J23">
            <v>3890568.9346023598</v>
          </cell>
          <cell r="K23">
            <v>4048966.33563407</v>
          </cell>
          <cell r="L23">
            <v>3941172.0309919501</v>
          </cell>
          <cell r="M23">
            <v>4095382.7841371298</v>
          </cell>
          <cell r="O23">
            <v>46936908.576414853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3553317.2273635301</v>
          </cell>
          <cell r="E24">
            <v>3440280.86404583</v>
          </cell>
          <cell r="F24">
            <v>3560074.9449006701</v>
          </cell>
          <cell r="G24">
            <v>3448808.5456196899</v>
          </cell>
          <cell r="H24">
            <v>3570346.7768459702</v>
          </cell>
          <cell r="I24">
            <v>3579557.13356956</v>
          </cell>
          <cell r="J24">
            <v>3475276.0248152502</v>
          </cell>
          <cell r="K24">
            <v>3608678.2317752298</v>
          </cell>
          <cell r="L24">
            <v>3505833.8841877598</v>
          </cell>
          <cell r="M24">
            <v>3637374.5299778399</v>
          </cell>
          <cell r="O24">
            <v>42150096.342243649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531420.38652076002</v>
          </cell>
          <cell r="E25">
            <v>514973.12275664002</v>
          </cell>
          <cell r="F25">
            <v>533278.90346572001</v>
          </cell>
          <cell r="G25">
            <v>516977.93369009002</v>
          </cell>
          <cell r="H25">
            <v>535819.14848570002</v>
          </cell>
          <cell r="I25">
            <v>537800.74612201995</v>
          </cell>
          <cell r="J25">
            <v>522971.11017731001</v>
          </cell>
          <cell r="K25">
            <v>543030.82209549996</v>
          </cell>
          <cell r="L25">
            <v>527357.03838922002</v>
          </cell>
          <cell r="M25">
            <v>547350.92578249006</v>
          </cell>
          <cell r="O25">
            <v>6322595.6196111003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42154.70336698</v>
          </cell>
          <cell r="E26">
            <v>40873.21829569</v>
          </cell>
          <cell r="F26">
            <v>42366.909893260003</v>
          </cell>
          <cell r="G26">
            <v>41116.82514488</v>
          </cell>
          <cell r="H26">
            <v>42652.155029230002</v>
          </cell>
          <cell r="I26">
            <v>42845.119449739999</v>
          </cell>
          <cell r="J26">
            <v>41687.101917549997</v>
          </cell>
          <cell r="K26">
            <v>43358.801256489998</v>
          </cell>
          <cell r="L26">
            <v>42191.005013180002</v>
          </cell>
          <cell r="M26">
            <v>43847.035712719997</v>
          </cell>
          <cell r="O26">
            <v>503238.60550608998</v>
          </cell>
        </row>
        <row r="27">
          <cell r="A27" t="str">
            <v xml:space="preserve">    Securitized Contra</v>
          </cell>
          <cell r="B27">
            <v>-1397535.15881876</v>
          </cell>
          <cell r="C27">
            <v>-1235309.42587779</v>
          </cell>
          <cell r="D27">
            <v>-1337401.3664448201</v>
          </cell>
          <cell r="E27">
            <v>-1263149.64468307</v>
          </cell>
          <cell r="F27">
            <v>-1257797.33263452</v>
          </cell>
          <cell r="G27">
            <v>-1159247.61193609</v>
          </cell>
          <cell r="H27">
            <v>-1128654.03223812</v>
          </cell>
          <cell r="I27">
            <v>-1063637.62991509</v>
          </cell>
          <cell r="J27">
            <v>-971833.78689691005</v>
          </cell>
          <cell r="K27">
            <v>-940315.54300177004</v>
          </cell>
          <cell r="L27">
            <v>-848129.52624476003</v>
          </cell>
          <cell r="M27">
            <v>-810846.26271734003</v>
          </cell>
          <cell r="O27">
            <v>-13413857.321409039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-1294475.1775487801</v>
          </cell>
          <cell r="C29">
            <v>-1158039.7762934801</v>
          </cell>
          <cell r="D29">
            <v>-1268767.45550859</v>
          </cell>
          <cell r="E29">
            <v>-1215801.86257947</v>
          </cell>
          <cell r="F29">
            <v>-1243233.29533762</v>
          </cell>
          <cell r="G29">
            <v>-1190955.3946518099</v>
          </cell>
          <cell r="H29">
            <v>-1217666.25074533</v>
          </cell>
          <cell r="I29">
            <v>-1204938.10916697</v>
          </cell>
          <cell r="J29">
            <v>-1154424.76331514</v>
          </cell>
          <cell r="K29">
            <v>-1176792.4822533701</v>
          </cell>
          <cell r="L29">
            <v>-1115553.8203136199</v>
          </cell>
          <cell r="M29">
            <v>-1127318.3929201399</v>
          </cell>
          <cell r="O29">
            <v>-14367966.780634319</v>
          </cell>
        </row>
        <row r="30">
          <cell r="A30" t="str">
            <v xml:space="preserve">    New CMB Contra</v>
          </cell>
          <cell r="B30">
            <v>-472396.30167808</v>
          </cell>
          <cell r="C30">
            <v>-422334.75568219001</v>
          </cell>
          <cell r="D30">
            <v>-524613.15943767002</v>
          </cell>
          <cell r="E30">
            <v>-562354.54415752995</v>
          </cell>
          <cell r="F30">
            <v>-575107.85268836003</v>
          </cell>
          <cell r="G30">
            <v>-610628.97663698997</v>
          </cell>
          <cell r="H30">
            <v>-686284.96960684995</v>
          </cell>
          <cell r="I30">
            <v>-679129.06341644004</v>
          </cell>
          <cell r="J30">
            <v>-710234.94807534001</v>
          </cell>
          <cell r="K30">
            <v>-787960.59881918004</v>
          </cell>
          <cell r="L30">
            <v>-754516.66323287995</v>
          </cell>
          <cell r="M30">
            <v>-833395.58411575004</v>
          </cell>
          <cell r="O30">
            <v>-7618957.4175472604</v>
          </cell>
        </row>
        <row r="31">
          <cell r="A31" t="str">
            <v xml:space="preserve">   Retail  Mortgages</v>
          </cell>
          <cell r="B31">
            <v>6457842.8777388604</v>
          </cell>
          <cell r="C31">
            <v>5868397.8283528397</v>
          </cell>
          <cell r="D31">
            <v>6480965.6327258199</v>
          </cell>
          <cell r="E31">
            <v>6268112.3080317602</v>
          </cell>
          <cell r="F31">
            <v>6564876.93944031</v>
          </cell>
          <cell r="G31">
            <v>6389315.0512161097</v>
          </cell>
          <cell r="H31">
            <v>6661344.3820939502</v>
          </cell>
          <cell r="I31">
            <v>6787171.5484331502</v>
          </cell>
          <cell r="J31">
            <v>6629790.4843679396</v>
          </cell>
          <cell r="K31">
            <v>6938603.19390566</v>
          </cell>
          <cell r="L31">
            <v>6859870.0421762597</v>
          </cell>
          <cell r="M31">
            <v>7180352.3608808899</v>
          </cell>
          <cell r="O31">
            <v>79086642.649363548</v>
          </cell>
        </row>
        <row r="32">
          <cell r="A32" t="str">
            <v xml:space="preserve">    Instalment - Retail</v>
          </cell>
          <cell r="B32">
            <v>553459.42755251005</v>
          </cell>
          <cell r="C32">
            <v>501072.80569892999</v>
          </cell>
          <cell r="D32">
            <v>548441.14851322002</v>
          </cell>
          <cell r="E32">
            <v>527259.51202958997</v>
          </cell>
          <cell r="F32">
            <v>552326.85222112003</v>
          </cell>
          <cell r="G32">
            <v>541981.45318315004</v>
          </cell>
          <cell r="H32">
            <v>558259.7503059</v>
          </cell>
          <cell r="I32">
            <v>558225.14584811998</v>
          </cell>
          <cell r="J32">
            <v>550181.43374225998</v>
          </cell>
          <cell r="K32">
            <v>578589.51382107998</v>
          </cell>
          <cell r="L32">
            <v>563931.27803489997</v>
          </cell>
          <cell r="M32">
            <v>587003.18563901004</v>
          </cell>
          <cell r="O32">
            <v>6620731.5065897899</v>
          </cell>
        </row>
        <row r="33">
          <cell r="A33" t="str">
            <v xml:space="preserve">    Fixed Rate Instalment</v>
          </cell>
          <cell r="B33">
            <v>81457.994458929999</v>
          </cell>
          <cell r="C33">
            <v>74177.239069090007</v>
          </cell>
          <cell r="D33">
            <v>81716.912049999999</v>
          </cell>
          <cell r="E33">
            <v>78903.560279309997</v>
          </cell>
          <cell r="F33">
            <v>82904.891717420003</v>
          </cell>
          <cell r="G33">
            <v>81754.539982699993</v>
          </cell>
          <cell r="H33">
            <v>84534.594383529999</v>
          </cell>
          <cell r="I33">
            <v>84750.943310040006</v>
          </cell>
          <cell r="J33">
            <v>83754.743505630002</v>
          </cell>
          <cell r="K33">
            <v>88387.638952840003</v>
          </cell>
          <cell r="L33">
            <v>86303.483432420006</v>
          </cell>
          <cell r="M33">
            <v>90051.106844349997</v>
          </cell>
          <cell r="O33">
            <v>998697.64798626001</v>
          </cell>
        </row>
        <row r="34">
          <cell r="A34" t="str">
            <v xml:space="preserve">    Demand - Retail</v>
          </cell>
          <cell r="B34">
            <v>58127.805174059999</v>
          </cell>
          <cell r="C34">
            <v>52294.823195390003</v>
          </cell>
          <cell r="D34">
            <v>57561.116976789999</v>
          </cell>
          <cell r="E34">
            <v>55743.698421649999</v>
          </cell>
          <cell r="F34">
            <v>58363.261124910001</v>
          </cell>
          <cell r="G34">
            <v>57014.44257978</v>
          </cell>
          <cell r="H34">
            <v>58709.684928219998</v>
          </cell>
          <cell r="I34">
            <v>58804.720645449997</v>
          </cell>
          <cell r="J34">
            <v>57918.164502669999</v>
          </cell>
          <cell r="K34">
            <v>60647.217309920001</v>
          </cell>
          <cell r="L34">
            <v>58988.792395500001</v>
          </cell>
          <cell r="M34">
            <v>61275.095116700002</v>
          </cell>
          <cell r="O34">
            <v>695448.82237104001</v>
          </cell>
        </row>
        <row r="35">
          <cell r="A35" t="str">
            <v xml:space="preserve">    Student</v>
          </cell>
          <cell r="B35">
            <v>24541.118497799998</v>
          </cell>
          <cell r="C35">
            <v>22229.583524009999</v>
          </cell>
          <cell r="D35">
            <v>24694.50227348</v>
          </cell>
          <cell r="E35">
            <v>23965.183518000002</v>
          </cell>
          <cell r="F35">
            <v>24820.537005949998</v>
          </cell>
          <cell r="G35">
            <v>24072.436960930001</v>
          </cell>
          <cell r="H35">
            <v>24931.635031350001</v>
          </cell>
          <cell r="I35">
            <v>24989.2419524</v>
          </cell>
          <cell r="J35">
            <v>24237.206397450002</v>
          </cell>
          <cell r="K35">
            <v>25148.350318410001</v>
          </cell>
          <cell r="L35">
            <v>24449.920745769999</v>
          </cell>
          <cell r="M35">
            <v>25345.188258499998</v>
          </cell>
          <cell r="O35">
            <v>293424.90448405</v>
          </cell>
        </row>
        <row r="36">
          <cell r="A36" t="str">
            <v xml:space="preserve">    LOC </v>
          </cell>
          <cell r="B36">
            <v>1914934.0024427699</v>
          </cell>
          <cell r="C36">
            <v>1731072.0263506901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22564150.316768799</v>
          </cell>
        </row>
        <row r="37">
          <cell r="A37" t="str">
            <v xml:space="preserve">    Fixed Rate Demands</v>
          </cell>
          <cell r="B37">
            <v>1973.5206192400001</v>
          </cell>
          <cell r="C37">
            <v>1780.11112198</v>
          </cell>
          <cell r="D37">
            <v>1944.13713876</v>
          </cell>
          <cell r="E37">
            <v>1866.9542222</v>
          </cell>
          <cell r="F37">
            <v>1950.9346553</v>
          </cell>
          <cell r="G37">
            <v>1905.5329278700001</v>
          </cell>
          <cell r="H37">
            <v>1956.9713687599999</v>
          </cell>
          <cell r="I37">
            <v>1954.3586740999999</v>
          </cell>
          <cell r="J37">
            <v>1922.3050009599999</v>
          </cell>
          <cell r="K37">
            <v>2013.0721660700001</v>
          </cell>
          <cell r="L37">
            <v>1957.00363988</v>
          </cell>
          <cell r="M37">
            <v>2031.1763276700001</v>
          </cell>
          <cell r="O37">
            <v>23256.07786279</v>
          </cell>
        </row>
        <row r="38">
          <cell r="A38" t="str">
            <v xml:space="preserve">    Meritline</v>
          </cell>
          <cell r="B38">
            <v>909472.20983014</v>
          </cell>
          <cell r="C38">
            <v>828605.92565480003</v>
          </cell>
          <cell r="D38">
            <v>934169.83064547996</v>
          </cell>
          <cell r="E38">
            <v>906233.28889589</v>
          </cell>
          <cell r="F38">
            <v>951136.57620000001</v>
          </cell>
          <cell r="G38">
            <v>944912.06001752999</v>
          </cell>
          <cell r="H38">
            <v>979160.99256137002</v>
          </cell>
          <cell r="I38">
            <v>992155.28651780996</v>
          </cell>
          <cell r="J38">
            <v>976377.05310410995</v>
          </cell>
          <cell r="K38">
            <v>1027694.45532</v>
          </cell>
          <cell r="L38">
            <v>1006468.3566126</v>
          </cell>
          <cell r="M38">
            <v>1053048.22680575</v>
          </cell>
          <cell r="O38">
            <v>11509434.262165479</v>
          </cell>
        </row>
        <row r="39">
          <cell r="A39" t="str">
            <v xml:space="preserve">    Meritline/RSPLC CONTRA</v>
          </cell>
          <cell r="B39">
            <v>-1004.3071274</v>
          </cell>
          <cell r="C39">
            <v>-908.94867288</v>
          </cell>
          <cell r="D39">
            <v>-1010.3938372600001</v>
          </cell>
          <cell r="E39">
            <v>-979.76394246999996</v>
          </cell>
          <cell r="F39">
            <v>-1016.48054712</v>
          </cell>
          <cell r="G39">
            <v>-985.65430685000001</v>
          </cell>
          <cell r="H39">
            <v>-1020.5383537</v>
          </cell>
          <cell r="I39">
            <v>-1024.5961602699999</v>
          </cell>
          <cell r="J39">
            <v>-993.50812602999997</v>
          </cell>
          <cell r="K39">
            <v>-1028.65396685</v>
          </cell>
          <cell r="L39">
            <v>-997.43503562000001</v>
          </cell>
          <cell r="M39">
            <v>-1032.7117734200001</v>
          </cell>
          <cell r="O39">
            <v>-12002.991849870001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4866.0250684900002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63432.112499989998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3606352.8817973598</v>
          </cell>
          <cell r="C42">
            <v>3267580.0527091301</v>
          </cell>
          <cell r="D42">
            <v>3627452.3932837499</v>
          </cell>
          <cell r="E42">
            <v>3509058.69747897</v>
          </cell>
          <cell r="F42">
            <v>3650421.7119008601</v>
          </cell>
          <cell r="G42">
            <v>3566721.0753999101</v>
          </cell>
          <cell r="H42">
            <v>3686468.2297487101</v>
          </cell>
          <cell r="I42">
            <v>3699790.2403109302</v>
          </cell>
          <cell r="J42">
            <v>3609463.6621818501</v>
          </cell>
          <cell r="K42">
            <v>3761386.7334447498</v>
          </cell>
          <cell r="L42">
            <v>3657167.66388025</v>
          </cell>
          <cell r="M42">
            <v>3797656.4067418398</v>
          </cell>
          <cell r="O42">
            <v>43439519.748878323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19456.587406369999</v>
          </cell>
          <cell r="D43">
            <v>21518.237237820002</v>
          </cell>
          <cell r="E43">
            <v>20804.61037608</v>
          </cell>
          <cell r="F43">
            <v>21478.627421599998</v>
          </cell>
          <cell r="G43">
            <v>20767.314214490001</v>
          </cell>
          <cell r="H43">
            <v>21441.24594438</v>
          </cell>
          <cell r="I43">
            <v>21424.06212939</v>
          </cell>
          <cell r="J43">
            <v>20718.323807770001</v>
          </cell>
          <cell r="K43">
            <v>21394.392061400002</v>
          </cell>
          <cell r="L43">
            <v>20689.524221669999</v>
          </cell>
          <cell r="M43">
            <v>21363.469688789999</v>
          </cell>
          <cell r="O43">
            <v>252619.12650565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1471.0255183300001</v>
          </cell>
          <cell r="E44">
            <v>1365.41787241</v>
          </cell>
          <cell r="F44">
            <v>1409.6521291199999</v>
          </cell>
          <cell r="G44">
            <v>1362.97031158</v>
          </cell>
          <cell r="H44">
            <v>1407.1943153300001</v>
          </cell>
          <cell r="I44">
            <v>1406.0685650200001</v>
          </cell>
          <cell r="J44">
            <v>1359.7437655000001</v>
          </cell>
          <cell r="K44">
            <v>1404.1181159400001</v>
          </cell>
          <cell r="L44">
            <v>1357.85826937</v>
          </cell>
          <cell r="M44">
            <v>1402.0885926599999</v>
          </cell>
          <cell r="O44">
            <v>16888.800620589998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96571.112332760007</v>
          </cell>
          <cell r="E45">
            <v>93039.680057399994</v>
          </cell>
          <cell r="F45">
            <v>94575.537230550006</v>
          </cell>
          <cell r="G45">
            <v>90021.301298489998</v>
          </cell>
          <cell r="H45">
            <v>88142.229358950004</v>
          </cell>
          <cell r="I45">
            <v>83932.879890679993</v>
          </cell>
          <cell r="J45">
            <v>80562.388006890003</v>
          </cell>
          <cell r="K45">
            <v>82942.079773310004</v>
          </cell>
          <cell r="L45">
            <v>80209.410402349997</v>
          </cell>
          <cell r="M45">
            <v>82822.214035219993</v>
          </cell>
          <cell r="O45">
            <v>1058738.9621238001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36289.767067369998</v>
          </cell>
          <cell r="E46">
            <v>35076.295519430001</v>
          </cell>
          <cell r="F46">
            <v>36201.797924630002</v>
          </cell>
          <cell r="G46">
            <v>34829.354045400003</v>
          </cell>
          <cell r="H46">
            <v>35834.454670749998</v>
          </cell>
          <cell r="I46">
            <v>35796.919567420002</v>
          </cell>
          <cell r="J46">
            <v>34606.867315420001</v>
          </cell>
          <cell r="K46">
            <v>35630.594198400002</v>
          </cell>
          <cell r="L46">
            <v>34017.537209670001</v>
          </cell>
          <cell r="M46">
            <v>34751.772680189999</v>
          </cell>
          <cell r="O46">
            <v>423032.76974175998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53637.299248310002</v>
          </cell>
          <cell r="E47">
            <v>51613.628330430001</v>
          </cell>
          <cell r="F47">
            <v>51852.278051330002</v>
          </cell>
          <cell r="G47">
            <v>47725.638645530002</v>
          </cell>
          <cell r="H47">
            <v>48009.608647219997</v>
          </cell>
          <cell r="I47">
            <v>47715.058916319998</v>
          </cell>
          <cell r="J47">
            <v>45865.915317530002</v>
          </cell>
          <cell r="K47">
            <v>46411.284347219997</v>
          </cell>
          <cell r="L47">
            <v>44238.139832269997</v>
          </cell>
          <cell r="M47">
            <v>45543.062660429998</v>
          </cell>
          <cell r="O47">
            <v>585758.97683973995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75800.322038929997</v>
          </cell>
          <cell r="E48">
            <v>73424.622736780002</v>
          </cell>
          <cell r="F48">
            <v>75879.521736170005</v>
          </cell>
          <cell r="G48">
            <v>73345.833928940003</v>
          </cell>
          <cell r="H48">
            <v>75705.503079820002</v>
          </cell>
          <cell r="I48">
            <v>75622.816214239996</v>
          </cell>
          <cell r="J48">
            <v>73252.181572560003</v>
          </cell>
          <cell r="K48">
            <v>75702.197088970002</v>
          </cell>
          <cell r="L48">
            <v>73168.413278430002</v>
          </cell>
          <cell r="M48">
            <v>75512.262484969993</v>
          </cell>
          <cell r="O48">
            <v>892063.26179988997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453124.16095935</v>
          </cell>
          <cell r="E49">
            <v>437502.29050306999</v>
          </cell>
          <cell r="F49">
            <v>450475.99047567003</v>
          </cell>
          <cell r="G49">
            <v>433283.17452632001</v>
          </cell>
          <cell r="H49">
            <v>445587.98814327997</v>
          </cell>
          <cell r="I49">
            <v>444814.03416764003</v>
          </cell>
          <cell r="J49">
            <v>429594.50227553002</v>
          </cell>
          <cell r="K49">
            <v>440087.49576786999</v>
          </cell>
          <cell r="L49">
            <v>421872.80303174001</v>
          </cell>
          <cell r="M49">
            <v>434252.76915728999</v>
          </cell>
          <cell r="O49">
            <v>5256897.0467293402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669366.16850083997</v>
          </cell>
          <cell r="D50">
            <v>738411.92440287</v>
          </cell>
          <cell r="E50">
            <v>712826.54539560003</v>
          </cell>
          <cell r="F50">
            <v>731873.40496906999</v>
          </cell>
          <cell r="G50">
            <v>701335.58697075001</v>
          </cell>
          <cell r="H50">
            <v>716128.22415973002</v>
          </cell>
          <cell r="I50">
            <v>710711.83945070999</v>
          </cell>
          <cell r="J50">
            <v>685959.92206120002</v>
          </cell>
          <cell r="K50">
            <v>703572.16135310999</v>
          </cell>
          <cell r="L50">
            <v>675553.68624549999</v>
          </cell>
          <cell r="M50">
            <v>695647.63929954998</v>
          </cell>
          <cell r="O50">
            <v>8485998.9443607703</v>
          </cell>
        </row>
        <row r="51">
          <cell r="A51" t="str">
            <v xml:space="preserve">    Instalment - Commercial</v>
          </cell>
          <cell r="B51">
            <v>1529256.3204516999</v>
          </cell>
          <cell r="C51">
            <v>1379866.6378964901</v>
          </cell>
          <cell r="D51">
            <v>1525815.11126863</v>
          </cell>
          <cell r="E51">
            <v>1474933.8015362499</v>
          </cell>
          <cell r="F51">
            <v>1522365.2829585201</v>
          </cell>
          <cell r="G51">
            <v>1471712.5242550999</v>
          </cell>
          <cell r="H51">
            <v>1519010.81867046</v>
          </cell>
          <cell r="I51">
            <v>1517272.88695203</v>
          </cell>
          <cell r="J51">
            <v>1466760.0182483799</v>
          </cell>
          <cell r="K51">
            <v>1513988.04343152</v>
          </cell>
          <cell r="L51">
            <v>1463559.0797945301</v>
          </cell>
          <cell r="M51">
            <v>1510615.23013793</v>
          </cell>
          <cell r="O51">
            <v>17895155.75560154</v>
          </cell>
        </row>
        <row r="52">
          <cell r="A52" t="str">
            <v xml:space="preserve">    Fixed Instalment - Commercial</v>
          </cell>
          <cell r="B52">
            <v>3546587.6428281399</v>
          </cell>
          <cell r="C52">
            <v>3195411.9062126698</v>
          </cell>
          <cell r="D52">
            <v>3527726.8011953998</v>
          </cell>
          <cell r="E52">
            <v>3402735.3469299702</v>
          </cell>
          <cell r="F52">
            <v>3507838.7856357298</v>
          </cell>
          <cell r="G52">
            <v>3384315.5632526302</v>
          </cell>
          <cell r="H52">
            <v>3480951.59840141</v>
          </cell>
          <cell r="I52">
            <v>3470589.3508989601</v>
          </cell>
          <cell r="J52">
            <v>3351028.4390445701</v>
          </cell>
          <cell r="K52">
            <v>3451410.7952347398</v>
          </cell>
          <cell r="L52">
            <v>3325197.4020937099</v>
          </cell>
          <cell r="M52">
            <v>3421914.3253583298</v>
          </cell>
          <cell r="O52">
            <v>41065707.95708625</v>
          </cell>
        </row>
        <row r="53">
          <cell r="A53" t="str">
            <v xml:space="preserve">    Demand - Commercial</v>
          </cell>
          <cell r="B53">
            <v>1533429.2224481599</v>
          </cell>
          <cell r="C53">
            <v>1383605.62948888</v>
          </cell>
          <cell r="D53">
            <v>1529966.6577534201</v>
          </cell>
          <cell r="E53">
            <v>1478947.3863911</v>
          </cell>
          <cell r="F53">
            <v>1526524.3883970301</v>
          </cell>
          <cell r="G53">
            <v>1475717.9351305701</v>
          </cell>
          <cell r="H53">
            <v>1523145.1021507501</v>
          </cell>
          <cell r="I53">
            <v>1521410.69654424</v>
          </cell>
          <cell r="J53">
            <v>1470762.34031767</v>
          </cell>
          <cell r="K53">
            <v>1518115.76119143</v>
          </cell>
          <cell r="L53">
            <v>1467543.07358869</v>
          </cell>
          <cell r="M53">
            <v>1514733.3306004601</v>
          </cell>
          <cell r="O53">
            <v>17943901.524002399</v>
          </cell>
        </row>
        <row r="54">
          <cell r="A54" t="str">
            <v xml:space="preserve">    Fixed Demand - Commercial</v>
          </cell>
          <cell r="B54">
            <v>171399.71930761999</v>
          </cell>
          <cell r="C54">
            <v>153796.93618610999</v>
          </cell>
          <cell r="D54">
            <v>169035.66542544001</v>
          </cell>
          <cell r="E54">
            <v>163305.05892350001</v>
          </cell>
          <cell r="F54">
            <v>168379.92393855</v>
          </cell>
          <cell r="G54">
            <v>162545.54836387001</v>
          </cell>
          <cell r="H54">
            <v>167537.0642196</v>
          </cell>
          <cell r="I54">
            <v>167183.60045468999</v>
          </cell>
          <cell r="J54">
            <v>161634.00254650001</v>
          </cell>
          <cell r="K54">
            <v>166854.11980523</v>
          </cell>
          <cell r="L54">
            <v>161310.72670658</v>
          </cell>
          <cell r="M54">
            <v>166558.09818632001</v>
          </cell>
          <cell r="O54">
            <v>1979540.46406401</v>
          </cell>
        </row>
        <row r="55">
          <cell r="A55" t="str">
            <v xml:space="preserve">    LOC - Commercial</v>
          </cell>
          <cell r="B55">
            <v>2010574.4841095901</v>
          </cell>
          <cell r="C55">
            <v>1814179.5344178099</v>
          </cell>
          <cell r="D55">
            <v>2006556.51502055</v>
          </cell>
          <cell r="E55">
            <v>1939764.7409246599</v>
          </cell>
          <cell r="F55">
            <v>2002372.5825</v>
          </cell>
          <cell r="G55">
            <v>1936178.26790411</v>
          </cell>
          <cell r="H55">
            <v>1998453.47371233</v>
          </cell>
          <cell r="I55">
            <v>1996429.8261164399</v>
          </cell>
          <cell r="J55">
            <v>1930250.70680137</v>
          </cell>
          <cell r="K55">
            <v>1992655.39284247</v>
          </cell>
          <cell r="L55">
            <v>1926505.6582328801</v>
          </cell>
          <cell r="M55">
            <v>1988665.17262329</v>
          </cell>
          <cell r="O55">
            <v>23542586.355205499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8810571.8693369906</v>
          </cell>
          <cell r="C57">
            <v>7944315.0134074399</v>
          </cell>
          <cell r="D57">
            <v>8778425.2308552209</v>
          </cell>
          <cell r="E57">
            <v>8478387.4445684906</v>
          </cell>
          <cell r="F57">
            <v>8746805.4436216094</v>
          </cell>
          <cell r="G57">
            <v>8449170.94876929</v>
          </cell>
          <cell r="H57">
            <v>8708422.5373463295</v>
          </cell>
          <cell r="I57">
            <v>8692210.8411581405</v>
          </cell>
          <cell r="J57">
            <v>8399136.6168214995</v>
          </cell>
          <cell r="K57">
            <v>8662348.5926971696</v>
          </cell>
          <cell r="L57">
            <v>8362817.0502794003</v>
          </cell>
          <cell r="M57">
            <v>8621810.6370981093</v>
          </cell>
          <cell r="O57">
            <v>102654422.22595967</v>
          </cell>
        </row>
        <row r="58">
          <cell r="A58" t="str">
            <v xml:space="preserve">  Total Loans</v>
          </cell>
          <cell r="B58">
            <v>19619379.470425099</v>
          </cell>
          <cell r="C58">
            <v>17749659.062970299</v>
          </cell>
          <cell r="D58">
            <v>19625255.181267701</v>
          </cell>
          <cell r="E58">
            <v>18968384.9954748</v>
          </cell>
          <cell r="F58">
            <v>19693977.499931902</v>
          </cell>
          <cell r="G58">
            <v>19106542.662356101</v>
          </cell>
          <cell r="H58">
            <v>19772363.373348702</v>
          </cell>
          <cell r="I58">
            <v>19889884.469352901</v>
          </cell>
          <cell r="J58">
            <v>19324350.685432501</v>
          </cell>
          <cell r="K58">
            <v>20065910.681400701</v>
          </cell>
          <cell r="L58">
            <v>19555408.4425814</v>
          </cell>
          <cell r="M58">
            <v>20295467.044020399</v>
          </cell>
          <cell r="O58">
            <v>233666583.56856257</v>
          </cell>
        </row>
        <row r="59">
          <cell r="A59" t="str">
            <v xml:space="preserve"> Total Interest Income</v>
          </cell>
          <cell r="B59">
            <v>20615558.5948001</v>
          </cell>
          <cell r="C59">
            <v>18663441.0022223</v>
          </cell>
          <cell r="D59">
            <v>20637825.140190199</v>
          </cell>
          <cell r="E59">
            <v>19964776.619002301</v>
          </cell>
          <cell r="F59">
            <v>20729598.3598313</v>
          </cell>
          <cell r="G59">
            <v>20092912.739710901</v>
          </cell>
          <cell r="H59">
            <v>20790985.5742907</v>
          </cell>
          <cell r="I59">
            <v>20909793.7500805</v>
          </cell>
          <cell r="J59">
            <v>20300326.7159307</v>
          </cell>
          <cell r="K59">
            <v>21067219.827164199</v>
          </cell>
          <cell r="L59">
            <v>20523535.117006298</v>
          </cell>
          <cell r="M59">
            <v>21298193.370665699</v>
          </cell>
          <cell r="O59">
            <v>245594166.8108952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150695.18088714001</v>
          </cell>
          <cell r="C65">
            <v>139755.7615277</v>
          </cell>
          <cell r="D65">
            <v>158494.48001505001</v>
          </cell>
          <cell r="E65">
            <v>157255.80166976</v>
          </cell>
          <cell r="F65">
            <v>167937.29440312</v>
          </cell>
          <cell r="G65">
            <v>167923.38226585</v>
          </cell>
          <cell r="H65">
            <v>178012.78153897001</v>
          </cell>
          <cell r="I65">
            <v>182764.12260201</v>
          </cell>
          <cell r="J65">
            <v>179117.08905762</v>
          </cell>
          <cell r="K65">
            <v>186427.54592634999</v>
          </cell>
          <cell r="L65">
            <v>183960.60806488001</v>
          </cell>
          <cell r="M65">
            <v>193677.41323422</v>
          </cell>
          <cell r="O65">
            <v>2046021.46119267</v>
          </cell>
        </row>
        <row r="66">
          <cell r="A66" t="str">
            <v xml:space="preserve">    Adv Savings - Retail</v>
          </cell>
          <cell r="B66">
            <v>1499410.38976027</v>
          </cell>
          <cell r="C66">
            <v>1365537.4049589001</v>
          </cell>
          <cell r="D66">
            <v>1520995.91175</v>
          </cell>
          <cell r="E66">
            <v>1483508.9102054799</v>
          </cell>
          <cell r="F66">
            <v>1561875.56885959</v>
          </cell>
          <cell r="G66">
            <v>1540579.41400685</v>
          </cell>
          <cell r="H66">
            <v>1607854.2548116399</v>
          </cell>
          <cell r="I66">
            <v>1627416.05507877</v>
          </cell>
          <cell r="J66">
            <v>1565186.3697945201</v>
          </cell>
          <cell r="K66">
            <v>1591986.61328425</v>
          </cell>
          <cell r="L66">
            <v>1543034.73575342</v>
          </cell>
          <cell r="M66">
            <v>1597383.7211404101</v>
          </cell>
          <cell r="O66">
            <v>18504769.3494041</v>
          </cell>
        </row>
        <row r="67">
          <cell r="A67" t="str">
            <v xml:space="preserve">    Prime Related Chequing</v>
          </cell>
          <cell r="B67">
            <v>235385.48896789001</v>
          </cell>
          <cell r="C67">
            <v>218298.14475384</v>
          </cell>
          <cell r="D67">
            <v>247567.97592713</v>
          </cell>
          <cell r="E67">
            <v>245633.16372549001</v>
          </cell>
          <cell r="F67">
            <v>262317.62776200002</v>
          </cell>
          <cell r="G67">
            <v>262295.89651191002</v>
          </cell>
          <cell r="H67">
            <v>278055.51287054998</v>
          </cell>
          <cell r="I67">
            <v>285477.09601467999</v>
          </cell>
          <cell r="J67">
            <v>279780.43891118001</v>
          </cell>
          <cell r="K67">
            <v>291199.35283637</v>
          </cell>
          <cell r="L67">
            <v>287346.00165885</v>
          </cell>
          <cell r="M67">
            <v>302523.62803000998</v>
          </cell>
          <cell r="O67">
            <v>3195880.3279698999</v>
          </cell>
        </row>
        <row r="68">
          <cell r="A68" t="str">
            <v xml:space="preserve">    OHOSP/CAIS/RESP</v>
          </cell>
          <cell r="B68">
            <v>35294.946531879999</v>
          </cell>
          <cell r="C68">
            <v>32143.680616909998</v>
          </cell>
          <cell r="D68">
            <v>35803.052147549999</v>
          </cell>
          <cell r="E68">
            <v>34920.637668939999</v>
          </cell>
          <cell r="F68">
            <v>36765.3274762</v>
          </cell>
          <cell r="G68">
            <v>36264.032593780001</v>
          </cell>
          <cell r="H68">
            <v>37847.628423659997</v>
          </cell>
          <cell r="I68">
            <v>38308.097009869998</v>
          </cell>
          <cell r="J68">
            <v>36843.258153100003</v>
          </cell>
          <cell r="K68">
            <v>37474.114407480003</v>
          </cell>
          <cell r="L68">
            <v>36321.826265919997</v>
          </cell>
          <cell r="M68">
            <v>37601.159144910001</v>
          </cell>
          <cell r="O68">
            <v>435587.76044019999</v>
          </cell>
        </row>
        <row r="69">
          <cell r="A69" t="str">
            <v xml:space="preserve">   Demand Deposits</v>
          </cell>
          <cell r="B69">
            <v>1966644.9554368099</v>
          </cell>
          <cell r="C69">
            <v>1797444.6407689899</v>
          </cell>
          <cell r="D69">
            <v>2009275.1543879299</v>
          </cell>
          <cell r="E69">
            <v>1966532.5893302599</v>
          </cell>
          <cell r="F69">
            <v>2076360.2308577299</v>
          </cell>
          <cell r="G69">
            <v>2053743.61179397</v>
          </cell>
          <cell r="H69">
            <v>2150416.3215562599</v>
          </cell>
          <cell r="I69">
            <v>2183114.2866414702</v>
          </cell>
          <cell r="J69">
            <v>2108240.4835764999</v>
          </cell>
          <cell r="K69">
            <v>2155325.9446759601</v>
          </cell>
          <cell r="L69">
            <v>2097407.1645634202</v>
          </cell>
          <cell r="M69">
            <v>2179562.9549843501</v>
          </cell>
          <cell r="O69">
            <v>24744068.33857365</v>
          </cell>
        </row>
        <row r="70">
          <cell r="A70" t="str">
            <v xml:space="preserve">     Retail Short Terms</v>
          </cell>
          <cell r="B70">
            <v>284458.24618409999</v>
          </cell>
          <cell r="C70">
            <v>261054.12610173001</v>
          </cell>
          <cell r="D70">
            <v>293933.94017197</v>
          </cell>
          <cell r="E70">
            <v>289346.42392634001</v>
          </cell>
          <cell r="F70">
            <v>304667.17354772001</v>
          </cell>
          <cell r="G70">
            <v>296475.98797994002</v>
          </cell>
          <cell r="H70">
            <v>310003.78689833003</v>
          </cell>
          <cell r="I70">
            <v>314627.76284227002</v>
          </cell>
          <cell r="J70">
            <v>309434.27541305003</v>
          </cell>
          <cell r="K70">
            <v>325576.89314962999</v>
          </cell>
          <cell r="L70">
            <v>319024.21158443001</v>
          </cell>
          <cell r="M70">
            <v>333853.01612252003</v>
          </cell>
          <cell r="O70">
            <v>3642455.8439220302</v>
          </cell>
        </row>
        <row r="71">
          <cell r="A71" t="str">
            <v xml:space="preserve">     CBC GSC</v>
          </cell>
          <cell r="B71">
            <v>69302.782704109995</v>
          </cell>
          <cell r="C71">
            <v>63669.716734250003</v>
          </cell>
          <cell r="D71">
            <v>71667.099027400007</v>
          </cell>
          <cell r="E71">
            <v>70556.385758899996</v>
          </cell>
          <cell r="F71">
            <v>74281.354421919998</v>
          </cell>
          <cell r="G71">
            <v>72277.870454789998</v>
          </cell>
          <cell r="H71">
            <v>75587.254986300002</v>
          </cell>
          <cell r="I71">
            <v>76715.590013699999</v>
          </cell>
          <cell r="J71">
            <v>75448.751063010001</v>
          </cell>
          <cell r="K71">
            <v>79386.341167120001</v>
          </cell>
          <cell r="L71">
            <v>77784.508317810003</v>
          </cell>
          <cell r="M71">
            <v>81399.645339730007</v>
          </cell>
          <cell r="O71">
            <v>888077.29998904001</v>
          </cell>
        </row>
        <row r="72">
          <cell r="A72" t="str">
            <v xml:space="preserve">    Short Terms</v>
          </cell>
          <cell r="B72">
            <v>353761.02888821001</v>
          </cell>
          <cell r="C72">
            <v>324723.84283598</v>
          </cell>
          <cell r="D72">
            <v>365601.03919937002</v>
          </cell>
          <cell r="E72">
            <v>359902.80968523998</v>
          </cell>
          <cell r="F72">
            <v>378948.52796963998</v>
          </cell>
          <cell r="G72">
            <v>368753.85843472998</v>
          </cell>
          <cell r="H72">
            <v>385591.04188462999</v>
          </cell>
          <cell r="I72">
            <v>391343.35285596998</v>
          </cell>
          <cell r="J72">
            <v>384883.02647605998</v>
          </cell>
          <cell r="K72">
            <v>404963.23431675002</v>
          </cell>
          <cell r="L72">
            <v>396808.71990223997</v>
          </cell>
          <cell r="M72">
            <v>415252.66146224999</v>
          </cell>
          <cell r="O72">
            <v>4530533.1439110702</v>
          </cell>
        </row>
        <row r="73">
          <cell r="A73" t="str">
            <v xml:space="preserve">     RSP/GIC 1 year</v>
          </cell>
          <cell r="B73">
            <v>827010.45274533995</v>
          </cell>
          <cell r="C73">
            <v>758695.34998997999</v>
          </cell>
          <cell r="D73">
            <v>857213.31758071005</v>
          </cell>
          <cell r="E73">
            <v>850499.89672415005</v>
          </cell>
          <cell r="F73">
            <v>905687.78940395999</v>
          </cell>
          <cell r="G73">
            <v>892932.17487078998</v>
          </cell>
          <cell r="H73">
            <v>951365.85630045005</v>
          </cell>
          <cell r="I73">
            <v>987331.32252600999</v>
          </cell>
          <cell r="J73">
            <v>986367.85525726003</v>
          </cell>
          <cell r="K73">
            <v>1039254.53628639</v>
          </cell>
          <cell r="L73">
            <v>1011810.24032701</v>
          </cell>
          <cell r="M73">
            <v>1051296.3204942499</v>
          </cell>
          <cell r="O73">
            <v>11119465.1125063</v>
          </cell>
        </row>
        <row r="74">
          <cell r="A74" t="str">
            <v xml:space="preserve">     RSP/GIC 2 year</v>
          </cell>
          <cell r="B74">
            <v>295482.42193036998</v>
          </cell>
          <cell r="C74">
            <v>271105.04737791</v>
          </cell>
          <cell r="D74">
            <v>304457.39370434999</v>
          </cell>
          <cell r="E74">
            <v>298824.88844697998</v>
          </cell>
          <cell r="F74">
            <v>313284.38689041999</v>
          </cell>
          <cell r="G74">
            <v>301232.70210111002</v>
          </cell>
          <cell r="H74">
            <v>310902.08269837999</v>
          </cell>
          <cell r="I74">
            <v>312080.12930417998</v>
          </cell>
          <cell r="J74">
            <v>304017.78938357002</v>
          </cell>
          <cell r="K74">
            <v>317462.97440185997</v>
          </cell>
          <cell r="L74">
            <v>309041.06454290001</v>
          </cell>
          <cell r="M74">
            <v>321836.77647848998</v>
          </cell>
          <cell r="O74">
            <v>3659727.6572605199</v>
          </cell>
        </row>
        <row r="75">
          <cell r="A75" t="str">
            <v xml:space="preserve">     RSP/GIC 3 year</v>
          </cell>
          <cell r="B75">
            <v>493198.18862302002</v>
          </cell>
          <cell r="C75">
            <v>443532.94122739998</v>
          </cell>
          <cell r="D75">
            <v>487814.57323005999</v>
          </cell>
          <cell r="E75">
            <v>469329.31948150002</v>
          </cell>
          <cell r="F75">
            <v>482639.41768572998</v>
          </cell>
          <cell r="G75">
            <v>456560.79437094001</v>
          </cell>
          <cell r="H75">
            <v>465744.59305483999</v>
          </cell>
          <cell r="I75">
            <v>462040.83933932998</v>
          </cell>
          <cell r="J75">
            <v>445154.19224717998</v>
          </cell>
          <cell r="K75">
            <v>458982.34206264</v>
          </cell>
          <cell r="L75">
            <v>438895.71936385997</v>
          </cell>
          <cell r="M75">
            <v>447953.54801167001</v>
          </cell>
          <cell r="O75">
            <v>5551846.46869817</v>
          </cell>
        </row>
        <row r="76">
          <cell r="A76" t="str">
            <v xml:space="preserve">     RSP/GIC 4 year</v>
          </cell>
          <cell r="B76">
            <v>164178.03768355999</v>
          </cell>
          <cell r="C76">
            <v>152060.16832048999</v>
          </cell>
          <cell r="D76">
            <v>173312.05412757001</v>
          </cell>
          <cell r="E76">
            <v>171599.12295711</v>
          </cell>
          <cell r="F76">
            <v>180889.32276787001</v>
          </cell>
          <cell r="G76">
            <v>175177.30022981</v>
          </cell>
          <cell r="H76">
            <v>182786.28337372001</v>
          </cell>
          <cell r="I76">
            <v>185153.66406901999</v>
          </cell>
          <cell r="J76">
            <v>181868.17563524999</v>
          </cell>
          <cell r="K76">
            <v>191183.94948710001</v>
          </cell>
          <cell r="L76">
            <v>186903.93149936001</v>
          </cell>
          <cell r="M76">
            <v>194991.96369062999</v>
          </cell>
          <cell r="O76">
            <v>2140103.9738414902</v>
          </cell>
        </row>
        <row r="77">
          <cell r="A77" t="str">
            <v xml:space="preserve">     RSP/GIC 5 year</v>
          </cell>
          <cell r="B77">
            <v>899345.32408161997</v>
          </cell>
          <cell r="C77">
            <v>827110.45969009004</v>
          </cell>
          <cell r="D77">
            <v>932722.12412259995</v>
          </cell>
          <cell r="E77">
            <v>917100.87290116004</v>
          </cell>
          <cell r="F77">
            <v>963359.01963882998</v>
          </cell>
          <cell r="G77">
            <v>930540.63211079</v>
          </cell>
          <cell r="H77">
            <v>968712.87216363999</v>
          </cell>
          <cell r="I77">
            <v>980184.96576706006</v>
          </cell>
          <cell r="J77">
            <v>961950.13886088994</v>
          </cell>
          <cell r="K77">
            <v>1011467.00374333</v>
          </cell>
          <cell r="L77">
            <v>989194.84809879004</v>
          </cell>
          <cell r="M77">
            <v>1033446.52591938</v>
          </cell>
          <cell r="O77">
            <v>11415134.787098181</v>
          </cell>
        </row>
        <row r="78">
          <cell r="A78" t="str">
            <v xml:space="preserve">    GICs</v>
          </cell>
          <cell r="B78">
            <v>2679214.42506391</v>
          </cell>
          <cell r="C78">
            <v>2452503.9666058701</v>
          </cell>
          <cell r="D78">
            <v>2755519.4627652899</v>
          </cell>
          <cell r="E78">
            <v>2707354.1005108999</v>
          </cell>
          <cell r="F78">
            <v>2845859.9363868101</v>
          </cell>
          <cell r="G78">
            <v>2756443.60368344</v>
          </cell>
          <cell r="H78">
            <v>2879511.6875910298</v>
          </cell>
          <cell r="I78">
            <v>2926790.9210056001</v>
          </cell>
          <cell r="J78">
            <v>2879358.1513841501</v>
          </cell>
          <cell r="K78">
            <v>3018350.8059813199</v>
          </cell>
          <cell r="L78">
            <v>2935845.80383192</v>
          </cell>
          <cell r="M78">
            <v>3049525.13459442</v>
          </cell>
          <cell r="O78">
            <v>33886277.999404661</v>
          </cell>
        </row>
        <row r="79">
          <cell r="A79" t="str">
            <v xml:space="preserve">     LTR 1 year</v>
          </cell>
          <cell r="B79">
            <v>225643.16293133001</v>
          </cell>
          <cell r="C79">
            <v>194622.50011990999</v>
          </cell>
          <cell r="D79">
            <v>212173.01427794</v>
          </cell>
          <cell r="E79">
            <v>202332.27922873999</v>
          </cell>
          <cell r="F79">
            <v>206142.57749431001</v>
          </cell>
          <cell r="G79">
            <v>195185.48574012</v>
          </cell>
          <cell r="H79">
            <v>196566.77501176999</v>
          </cell>
          <cell r="I79">
            <v>192710.38015906001</v>
          </cell>
          <cell r="J79">
            <v>182101.05514064</v>
          </cell>
          <cell r="K79">
            <v>186347.62778434</v>
          </cell>
          <cell r="L79">
            <v>181305.12770849001</v>
          </cell>
          <cell r="M79">
            <v>188379.48342082</v>
          </cell>
          <cell r="O79">
            <v>2363509.4690174698</v>
          </cell>
        </row>
        <row r="80">
          <cell r="A80" t="str">
            <v xml:space="preserve">     LTR 2 year</v>
          </cell>
          <cell r="B80">
            <v>2901.2118843600001</v>
          </cell>
          <cell r="C80">
            <v>2630.6786474199998</v>
          </cell>
          <cell r="D80">
            <v>2914.87275916</v>
          </cell>
          <cell r="E80">
            <v>2815.2638693899999</v>
          </cell>
          <cell r="F80">
            <v>2876.1638845900002</v>
          </cell>
          <cell r="G80">
            <v>2738.15871053</v>
          </cell>
          <cell r="H80">
            <v>2784.0137368599999</v>
          </cell>
          <cell r="I80">
            <v>2752.44351173</v>
          </cell>
          <cell r="J80">
            <v>2677.0515407600001</v>
          </cell>
          <cell r="K80">
            <v>2759.9931435100002</v>
          </cell>
          <cell r="L80">
            <v>2652.7762085899999</v>
          </cell>
          <cell r="M80">
            <v>2739.73088813</v>
          </cell>
          <cell r="O80">
            <v>33242.358785030003</v>
          </cell>
        </row>
        <row r="81">
          <cell r="A81" t="str">
            <v xml:space="preserve">     LTR 3 year</v>
          </cell>
          <cell r="B81">
            <v>6916.0513255300002</v>
          </cell>
          <cell r="C81">
            <v>6312.3900068200001</v>
          </cell>
          <cell r="D81">
            <v>7041.6287944599999</v>
          </cell>
          <cell r="E81">
            <v>6867.0590069099999</v>
          </cell>
          <cell r="F81">
            <v>7130.76200281</v>
          </cell>
          <cell r="G81">
            <v>6817.6423519500004</v>
          </cell>
          <cell r="H81">
            <v>7013.8313919499997</v>
          </cell>
          <cell r="I81">
            <v>7027.5538975099998</v>
          </cell>
          <cell r="J81">
            <v>6847.99178192</v>
          </cell>
          <cell r="K81">
            <v>7077.4075075399996</v>
          </cell>
          <cell r="L81">
            <v>6792.7192723799999</v>
          </cell>
          <cell r="M81">
            <v>7024.4759442499999</v>
          </cell>
          <cell r="O81">
            <v>82869.513284030007</v>
          </cell>
        </row>
        <row r="82">
          <cell r="A82" t="str">
            <v xml:space="preserve">     LTR 4 year</v>
          </cell>
          <cell r="B82">
            <v>7153.2176474099997</v>
          </cell>
          <cell r="C82">
            <v>6537.8513040400003</v>
          </cell>
          <cell r="D82">
            <v>7295.6556449</v>
          </cell>
          <cell r="E82">
            <v>7112.7052796600001</v>
          </cell>
          <cell r="F82">
            <v>7403.8425074099996</v>
          </cell>
          <cell r="G82">
            <v>7117.5088973800002</v>
          </cell>
          <cell r="H82">
            <v>7383.1172181499996</v>
          </cell>
          <cell r="I82">
            <v>7435.5805453599996</v>
          </cell>
          <cell r="J82">
            <v>7262.1287731000002</v>
          </cell>
          <cell r="K82">
            <v>7588.8865310499996</v>
          </cell>
          <cell r="L82">
            <v>7379.4621972000004</v>
          </cell>
          <cell r="M82">
            <v>7663.9196509499998</v>
          </cell>
          <cell r="O82">
            <v>87333.876196609999</v>
          </cell>
        </row>
        <row r="83">
          <cell r="A83" t="str">
            <v xml:space="preserve">     LTR 5 year</v>
          </cell>
          <cell r="B83">
            <v>59781.046862700001</v>
          </cell>
          <cell r="C83">
            <v>54323.558502009997</v>
          </cell>
          <cell r="D83">
            <v>60547.874160799998</v>
          </cell>
          <cell r="E83">
            <v>59122.279764649997</v>
          </cell>
          <cell r="F83">
            <v>61749.768415849998</v>
          </cell>
          <cell r="G83">
            <v>59395.911759130002</v>
          </cell>
          <cell r="H83">
            <v>61310.951215330002</v>
          </cell>
          <cell r="I83">
            <v>60906.090572169996</v>
          </cell>
          <cell r="J83">
            <v>58865.239266010001</v>
          </cell>
          <cell r="K83">
            <v>61447.889409919997</v>
          </cell>
          <cell r="L83">
            <v>59727.554436409999</v>
          </cell>
          <cell r="M83">
            <v>61969.328345790003</v>
          </cell>
          <cell r="O83">
            <v>719147.49271076999</v>
          </cell>
        </row>
        <row r="84">
          <cell r="A84" t="str">
            <v xml:space="preserve">    Cashable GICs</v>
          </cell>
          <cell r="B84">
            <v>302394.69065132999</v>
          </cell>
          <cell r="C84">
            <v>264426.9785802</v>
          </cell>
          <cell r="D84">
            <v>289973.04563726002</v>
          </cell>
          <cell r="E84">
            <v>278249.58714934997</v>
          </cell>
          <cell r="F84">
            <v>285303.11430497002</v>
          </cell>
          <cell r="G84">
            <v>271254.70745911001</v>
          </cell>
          <cell r="H84">
            <v>275058.68857405998</v>
          </cell>
          <cell r="I84">
            <v>270832.04868583003</v>
          </cell>
          <cell r="J84">
            <v>257753.46650243</v>
          </cell>
          <cell r="K84">
            <v>265221.80437636003</v>
          </cell>
          <cell r="L84">
            <v>257857.63982307</v>
          </cell>
          <cell r="M84">
            <v>267776.93824993999</v>
          </cell>
          <cell r="O84">
            <v>3286102.70999391</v>
          </cell>
        </row>
        <row r="85">
          <cell r="A85" t="str">
            <v xml:space="preserve">     GIC 11-23 mth</v>
          </cell>
          <cell r="B85">
            <v>2917147.9170946199</v>
          </cell>
          <cell r="C85">
            <v>2663280.9926546402</v>
          </cell>
          <cell r="D85">
            <v>2956983.6255546301</v>
          </cell>
          <cell r="E85">
            <v>2847285.34799664</v>
          </cell>
          <cell r="F85">
            <v>2913967.34798051</v>
          </cell>
          <cell r="G85">
            <v>2770746.2644390599</v>
          </cell>
          <cell r="H85">
            <v>2879397.4934734702</v>
          </cell>
          <cell r="I85">
            <v>2913363.3805676699</v>
          </cell>
          <cell r="J85">
            <v>2861985.3322701901</v>
          </cell>
          <cell r="K85">
            <v>3015622.7742571202</v>
          </cell>
          <cell r="L85">
            <v>2942343.4380157101</v>
          </cell>
          <cell r="M85">
            <v>3057363.6723366901</v>
          </cell>
          <cell r="O85">
            <v>34739487.586640947</v>
          </cell>
        </row>
        <row r="86">
          <cell r="A86" t="str">
            <v xml:space="preserve">     GIC 25-35 mth</v>
          </cell>
          <cell r="B86">
            <v>446605.83603474998</v>
          </cell>
          <cell r="C86">
            <v>407752.62147612998</v>
          </cell>
          <cell r="D86">
            <v>455344.62986023002</v>
          </cell>
          <cell r="E86">
            <v>445509.97267972003</v>
          </cell>
          <cell r="F86">
            <v>466518.78885491</v>
          </cell>
          <cell r="G86">
            <v>448222.22758860001</v>
          </cell>
          <cell r="H86">
            <v>464529.71493304998</v>
          </cell>
          <cell r="I86">
            <v>468281.02726399997</v>
          </cell>
          <cell r="J86">
            <v>458074.64575869997</v>
          </cell>
          <cell r="K86">
            <v>479952.06757492002</v>
          </cell>
          <cell r="L86">
            <v>466881.34270183003</v>
          </cell>
          <cell r="M86">
            <v>485015.33620625001</v>
          </cell>
          <cell r="O86">
            <v>5492688.2109330902</v>
          </cell>
        </row>
        <row r="87">
          <cell r="A87" t="str">
            <v xml:space="preserve">     GIC 36-47 mth</v>
          </cell>
          <cell r="B87">
            <v>85099.478584519995</v>
          </cell>
          <cell r="C87">
            <v>77723.186423310006</v>
          </cell>
          <cell r="D87">
            <v>86853.949015689999</v>
          </cell>
          <cell r="E87">
            <v>85042.778399820003</v>
          </cell>
          <cell r="F87">
            <v>89101.965236810007</v>
          </cell>
          <cell r="G87">
            <v>85624.118462290004</v>
          </cell>
          <cell r="H87">
            <v>88814.176966939995</v>
          </cell>
          <cell r="I87">
            <v>89596.531784100007</v>
          </cell>
          <cell r="J87">
            <v>87898.560288249995</v>
          </cell>
          <cell r="K87">
            <v>92618.548049339995</v>
          </cell>
          <cell r="L87">
            <v>90616.659990999993</v>
          </cell>
          <cell r="M87">
            <v>94432.970708480003</v>
          </cell>
          <cell r="O87">
            <v>1053422.9239105501</v>
          </cell>
        </row>
        <row r="88">
          <cell r="A88" t="str">
            <v xml:space="preserve">     GIC 49-59 mth</v>
          </cell>
          <cell r="B88">
            <v>116968.30531086</v>
          </cell>
          <cell r="C88">
            <v>107066.28766144</v>
          </cell>
          <cell r="D88">
            <v>119867.17553271</v>
          </cell>
          <cell r="E88">
            <v>117581.67793436001</v>
          </cell>
          <cell r="F88">
            <v>123459.09530199</v>
          </cell>
          <cell r="G88">
            <v>118684.83721423001</v>
          </cell>
          <cell r="H88">
            <v>123205.51842397</v>
          </cell>
          <cell r="I88">
            <v>124410.67023561</v>
          </cell>
          <cell r="J88">
            <v>121892.32674388999</v>
          </cell>
          <cell r="K88">
            <v>127933.7078429</v>
          </cell>
          <cell r="L88">
            <v>124591.03051031999</v>
          </cell>
          <cell r="M88">
            <v>129671.60969541001</v>
          </cell>
          <cell r="O88">
            <v>1455332.24240769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3565821.5370247499</v>
          </cell>
          <cell r="C90">
            <v>3255823.0882155201</v>
          </cell>
          <cell r="D90">
            <v>3619049.3799632601</v>
          </cell>
          <cell r="E90">
            <v>3495419.77701054</v>
          </cell>
          <cell r="F90">
            <v>3593047.19737422</v>
          </cell>
          <cell r="G90">
            <v>3423277.4477041801</v>
          </cell>
          <cell r="H90">
            <v>3555946.90379743</v>
          </cell>
          <cell r="I90">
            <v>3595651.6098513799</v>
          </cell>
          <cell r="J90">
            <v>3529850.8650610298</v>
          </cell>
          <cell r="K90">
            <v>3716127.0977242799</v>
          </cell>
          <cell r="L90">
            <v>3624432.4712188598</v>
          </cell>
          <cell r="M90">
            <v>3766483.58894683</v>
          </cell>
          <cell r="O90">
            <v>42740930.963892274</v>
          </cell>
        </row>
        <row r="91">
          <cell r="A91" t="str">
            <v xml:space="preserve">     Brokerage Long Term</v>
          </cell>
          <cell r="B91">
            <v>133911.08802140999</v>
          </cell>
          <cell r="C91">
            <v>129497.92395760999</v>
          </cell>
          <cell r="D91">
            <v>151072.74821257</v>
          </cell>
          <cell r="E91">
            <v>151507.26679858999</v>
          </cell>
          <cell r="F91">
            <v>164852.80649068</v>
          </cell>
          <cell r="G91">
            <v>167260.70740747999</v>
          </cell>
          <cell r="H91">
            <v>177073.26253702</v>
          </cell>
          <cell r="I91">
            <v>186205.35402863001</v>
          </cell>
          <cell r="J91">
            <v>182108.55680671</v>
          </cell>
          <cell r="K91">
            <v>197064.52604145999</v>
          </cell>
          <cell r="L91">
            <v>195408.91357696999</v>
          </cell>
          <cell r="M91">
            <v>213170.02051875001</v>
          </cell>
          <cell r="O91">
            <v>2049133.17439788</v>
          </cell>
        </row>
        <row r="92">
          <cell r="A92" t="str">
            <v xml:space="preserve">     Brokerage Specific Length</v>
          </cell>
          <cell r="B92">
            <v>22815.76236289</v>
          </cell>
          <cell r="C92">
            <v>21553.247453430002</v>
          </cell>
          <cell r="D92">
            <v>24909.28746218</v>
          </cell>
          <cell r="E92">
            <v>25118.758991670002</v>
          </cell>
          <cell r="F92">
            <v>26281.97016746</v>
          </cell>
          <cell r="G92">
            <v>25819.972630209999</v>
          </cell>
          <cell r="H92">
            <v>27727.401880429999</v>
          </cell>
          <cell r="I92">
            <v>28774.16537631</v>
          </cell>
          <cell r="J92">
            <v>28858.961593280001</v>
          </cell>
          <cell r="K92">
            <v>30867.6904756</v>
          </cell>
          <cell r="L92">
            <v>30884.95545627</v>
          </cell>
          <cell r="M92">
            <v>32961.215574889997</v>
          </cell>
          <cell r="O92">
            <v>326573.38942462002</v>
          </cell>
        </row>
        <row r="93">
          <cell r="A93" t="str">
            <v xml:space="preserve">    Brokerage Deposit</v>
          </cell>
          <cell r="B93">
            <v>156726.85038429999</v>
          </cell>
          <cell r="C93">
            <v>151051.17141104001</v>
          </cell>
          <cell r="D93">
            <v>175982.03567474999</v>
          </cell>
          <cell r="E93">
            <v>176626.02579026</v>
          </cell>
          <cell r="F93">
            <v>191134.77665814001</v>
          </cell>
          <cell r="G93">
            <v>193080.68003769001</v>
          </cell>
          <cell r="H93">
            <v>204800.66441745</v>
          </cell>
          <cell r="I93">
            <v>214979.51940493999</v>
          </cell>
          <cell r="J93">
            <v>210967.51839998999</v>
          </cell>
          <cell r="K93">
            <v>227932.21651706001</v>
          </cell>
          <cell r="L93">
            <v>226293.86903323999</v>
          </cell>
          <cell r="M93">
            <v>246131.23609364001</v>
          </cell>
          <cell r="O93">
            <v>2375706.5638224999</v>
          </cell>
        </row>
        <row r="94">
          <cell r="A94" t="str">
            <v xml:space="preserve">     Indexed Linked</v>
          </cell>
          <cell r="B94">
            <v>129089.24557164</v>
          </cell>
          <cell r="C94">
            <v>117663.81598866</v>
          </cell>
          <cell r="D94">
            <v>131203.88964688001</v>
          </cell>
          <cell r="E94">
            <v>128159.23714201</v>
          </cell>
          <cell r="F94">
            <v>133959.66870194001</v>
          </cell>
          <cell r="G94">
            <v>128773.47399447</v>
          </cell>
          <cell r="H94">
            <v>133384.42393247999</v>
          </cell>
          <cell r="I94">
            <v>134315.00558294999</v>
          </cell>
          <cell r="J94">
            <v>131213.55885867</v>
          </cell>
          <cell r="K94">
            <v>137248.83585743001</v>
          </cell>
          <cell r="L94">
            <v>133406.78557539001</v>
          </cell>
          <cell r="M94">
            <v>138481.46659130001</v>
          </cell>
          <cell r="O94">
            <v>1576899.40744382</v>
          </cell>
        </row>
        <row r="95">
          <cell r="A95" t="str">
            <v xml:space="preserve">     5 Yr Escalator</v>
          </cell>
          <cell r="B95">
            <v>371388.12877130997</v>
          </cell>
          <cell r="C95">
            <v>344998.24792667001</v>
          </cell>
          <cell r="D95">
            <v>393354.59170240001</v>
          </cell>
          <cell r="E95">
            <v>387752.43018765998</v>
          </cell>
          <cell r="F95">
            <v>406556.43259475002</v>
          </cell>
          <cell r="G95">
            <v>390646.27655832999</v>
          </cell>
          <cell r="H95">
            <v>405047.70515286998</v>
          </cell>
          <cell r="I95">
            <v>408565.16602209001</v>
          </cell>
          <cell r="J95">
            <v>399945.12094915</v>
          </cell>
          <cell r="K95">
            <v>419393.26875142002</v>
          </cell>
          <cell r="L95">
            <v>408196.97156779998</v>
          </cell>
          <cell r="M95">
            <v>424288.22141406999</v>
          </cell>
          <cell r="O95">
            <v>4760132.5615985198</v>
          </cell>
        </row>
        <row r="96">
          <cell r="A96" t="str">
            <v xml:space="preserve">     3 Yr Escalator</v>
          </cell>
          <cell r="B96">
            <v>770004.71591904003</v>
          </cell>
          <cell r="C96">
            <v>711831.68754242</v>
          </cell>
          <cell r="D96">
            <v>804133.96574910998</v>
          </cell>
          <cell r="E96">
            <v>789431.61398398003</v>
          </cell>
          <cell r="F96">
            <v>827335.40702585003</v>
          </cell>
          <cell r="G96">
            <v>797576.22174901003</v>
          </cell>
          <cell r="H96">
            <v>831870.95880993002</v>
          </cell>
          <cell r="I96">
            <v>845419.46862079005</v>
          </cell>
          <cell r="J96">
            <v>831473.49154445005</v>
          </cell>
          <cell r="K96">
            <v>878921.94962590002</v>
          </cell>
          <cell r="L96">
            <v>865990.60293056001</v>
          </cell>
          <cell r="M96">
            <v>907519.26235291001</v>
          </cell>
          <cell r="O96">
            <v>9861509.3458539508</v>
          </cell>
        </row>
        <row r="97">
          <cell r="A97" t="str">
            <v xml:space="preserve">    Special Terms</v>
          </cell>
          <cell r="B97">
            <v>1270482.09026199</v>
          </cell>
          <cell r="C97">
            <v>1174493.7514577501</v>
          </cell>
          <cell r="D97">
            <v>1328692.44709839</v>
          </cell>
          <cell r="E97">
            <v>1305343.2813136501</v>
          </cell>
          <cell r="F97">
            <v>1367851.50832254</v>
          </cell>
          <cell r="G97">
            <v>1316995.97230181</v>
          </cell>
          <cell r="H97">
            <v>1370303.08789528</v>
          </cell>
          <cell r="I97">
            <v>1388299.64022583</v>
          </cell>
          <cell r="J97">
            <v>1362632.1713522701</v>
          </cell>
          <cell r="K97">
            <v>1435564.0542347501</v>
          </cell>
          <cell r="L97">
            <v>1407594.3600737499</v>
          </cell>
          <cell r="M97">
            <v>1470288.95035828</v>
          </cell>
          <cell r="O97">
            <v>16198541.314896289</v>
          </cell>
        </row>
        <row r="98">
          <cell r="A98" t="str">
            <v xml:space="preserve">   Fixed Deposits</v>
          </cell>
          <cell r="B98">
            <v>8328400.6222744901</v>
          </cell>
          <cell r="C98">
            <v>7623022.7991063604</v>
          </cell>
          <cell r="D98">
            <v>8534817.4103383198</v>
          </cell>
          <cell r="E98">
            <v>8322895.5814599404</v>
          </cell>
          <cell r="F98">
            <v>8662145.0610163193</v>
          </cell>
          <cell r="G98">
            <v>8329806.2696209596</v>
          </cell>
          <cell r="H98">
            <v>8671212.0741598792</v>
          </cell>
          <cell r="I98">
            <v>8787897.0920295492</v>
          </cell>
          <cell r="J98">
            <v>8625445.1991759297</v>
          </cell>
          <cell r="K98">
            <v>9068159.2131505199</v>
          </cell>
          <cell r="L98">
            <v>8848832.86388308</v>
          </cell>
          <cell r="M98">
            <v>9215458.5097053591</v>
          </cell>
          <cell r="O98">
            <v>103018092.69592069</v>
          </cell>
        </row>
        <row r="99">
          <cell r="A99" t="str">
            <v xml:space="preserve">  Member Deposits</v>
          </cell>
          <cell r="B99">
            <v>10295045.577711301</v>
          </cell>
          <cell r="C99">
            <v>9420467.4398753494</v>
          </cell>
          <cell r="D99">
            <v>10544092.564726301</v>
          </cell>
          <cell r="E99">
            <v>10289428.170790199</v>
          </cell>
          <cell r="F99">
            <v>10738505.2918741</v>
          </cell>
          <cell r="G99">
            <v>10383549.8814149</v>
          </cell>
          <cell r="H99">
            <v>10821628.395716101</v>
          </cell>
          <cell r="I99">
            <v>10971011.378671</v>
          </cell>
          <cell r="J99">
            <v>10733685.682752401</v>
          </cell>
          <cell r="K99">
            <v>11223485.1578265</v>
          </cell>
          <cell r="L99">
            <v>10946240.028446499</v>
          </cell>
          <cell r="M99">
            <v>11395021.4646897</v>
          </cell>
          <cell r="O99">
            <v>127762161.03449434</v>
          </cell>
        </row>
        <row r="100">
          <cell r="A100" t="str">
            <v xml:space="preserve">   Cuco Loan</v>
          </cell>
          <cell r="B100">
            <v>867057.53424657998</v>
          </cell>
          <cell r="C100">
            <v>706980.82191781001</v>
          </cell>
          <cell r="D100">
            <v>665950.68493151001</v>
          </cell>
          <cell r="E100">
            <v>509326.02739726001</v>
          </cell>
          <cell r="F100">
            <v>391068.49315068999</v>
          </cell>
          <cell r="G100">
            <v>332778.08219177998</v>
          </cell>
          <cell r="H100">
            <v>277052.05479452002</v>
          </cell>
          <cell r="I100">
            <v>214816.43835616001</v>
          </cell>
          <cell r="J100">
            <v>199627.39726026999</v>
          </cell>
          <cell r="K100">
            <v>233358.90410958999</v>
          </cell>
          <cell r="L100">
            <v>280109.5890411</v>
          </cell>
          <cell r="M100">
            <v>289479.4520548</v>
          </cell>
          <cell r="O100">
            <v>4967605.4794520698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196103.14126027</v>
          </cell>
          <cell r="D103">
            <v>217114.19210958999</v>
          </cell>
          <cell r="E103">
            <v>249562.56328767</v>
          </cell>
          <cell r="F103">
            <v>298648.43868492998</v>
          </cell>
          <cell r="G103">
            <v>328466.67287671001</v>
          </cell>
          <cell r="H103">
            <v>380182.68526027002</v>
          </cell>
          <cell r="I103">
            <v>420949.80854795</v>
          </cell>
          <cell r="J103">
            <v>210110.50849315</v>
          </cell>
          <cell r="K103">
            <v>217114.19210958999</v>
          </cell>
          <cell r="L103">
            <v>210110.50849315</v>
          </cell>
          <cell r="M103">
            <v>228838.35813698999</v>
          </cell>
          <cell r="O103">
            <v>3174315.2613698598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-56.880273969999998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1506551.45937672</v>
          </cell>
          <cell r="C107">
            <v>1284588.23816439</v>
          </cell>
          <cell r="D107">
            <v>1305444.6100616499</v>
          </cell>
          <cell r="E107">
            <v>1167643.1710274001</v>
          </cell>
          <cell r="F107">
            <v>1112096.6648561701</v>
          </cell>
          <cell r="G107">
            <v>1069999.33541096</v>
          </cell>
          <cell r="H107">
            <v>1079614.47307534</v>
          </cell>
          <cell r="I107">
            <v>1058145.9799246599</v>
          </cell>
          <cell r="J107">
            <v>1017077.35369863</v>
          </cell>
          <cell r="K107">
            <v>1084900.9261849299</v>
          </cell>
          <cell r="L107">
            <v>1104182.5136301499</v>
          </cell>
          <cell r="M107">
            <v>1152745.6401575401</v>
          </cell>
          <cell r="O107">
            <v>13942990.365568539</v>
          </cell>
        </row>
        <row r="108">
          <cell r="A108" t="str">
            <v xml:space="preserve"> Total Interest Expense</v>
          </cell>
          <cell r="B108">
            <v>11801597.037087999</v>
          </cell>
          <cell r="C108">
            <v>10705055.6780397</v>
          </cell>
          <cell r="D108">
            <v>11849537.174787899</v>
          </cell>
          <cell r="E108">
            <v>11457071.341817601</v>
          </cell>
          <cell r="F108">
            <v>11850601.9567302</v>
          </cell>
          <cell r="G108">
            <v>11453549.216825901</v>
          </cell>
          <cell r="H108">
            <v>11901242.8687915</v>
          </cell>
          <cell r="I108">
            <v>12029157.358595699</v>
          </cell>
          <cell r="J108">
            <v>11750763.036451099</v>
          </cell>
          <cell r="K108">
            <v>12308386.0840114</v>
          </cell>
          <cell r="L108">
            <v>12050422.542076699</v>
          </cell>
          <cell r="M108">
            <v>12547767.1048472</v>
          </cell>
          <cell r="O108">
            <v>141705151.40006292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83089.041095890003</v>
          </cell>
          <cell r="C113">
            <v>74986.301369859997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83020.547945209997</v>
          </cell>
          <cell r="J113">
            <v>87198.630136990003</v>
          </cell>
          <cell r="K113">
            <v>99369.8630137</v>
          </cell>
          <cell r="L113">
            <v>96164.383561640003</v>
          </cell>
          <cell r="M113">
            <v>99369.8630137</v>
          </cell>
          <cell r="O113">
            <v>1032945.20547946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83089.041095890003</v>
          </cell>
          <cell r="C115">
            <v>74986.301369859997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83020.547945209997</v>
          </cell>
          <cell r="J115">
            <v>87198.630136990003</v>
          </cell>
          <cell r="K115">
            <v>99369.8630137</v>
          </cell>
          <cell r="L115">
            <v>96164.383561640003</v>
          </cell>
          <cell r="M115">
            <v>99369.8630137</v>
          </cell>
          <cell r="O115">
            <v>1032945.20547946</v>
          </cell>
        </row>
        <row r="117">
          <cell r="A117" t="str">
            <v xml:space="preserve"> Net Interest Income</v>
          </cell>
          <cell r="B117">
            <v>8897050.5988079999</v>
          </cell>
          <cell r="C117">
            <v>8033371.6255523898</v>
          </cell>
          <cell r="D117">
            <v>8871308.5133474693</v>
          </cell>
          <cell r="E117">
            <v>8588047.7429380901</v>
          </cell>
          <cell r="F117">
            <v>8962016.9510462992</v>
          </cell>
          <cell r="G117">
            <v>8719705.9886383805</v>
          </cell>
          <cell r="H117">
            <v>8972763.2534444705</v>
          </cell>
          <cell r="I117">
            <v>8963656.9394300003</v>
          </cell>
          <cell r="J117">
            <v>8636762.3096166104</v>
          </cell>
          <cell r="K117">
            <v>8858203.6061665099</v>
          </cell>
          <cell r="L117">
            <v>8569276.9584912807</v>
          </cell>
          <cell r="M117">
            <v>8849796.1288321391</v>
          </cell>
          <cell r="O117">
            <v>104921960.61631164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2063468.5988079999</v>
          </cell>
          <cell r="C127">
            <v>1757155.6255523898</v>
          </cell>
          <cell r="D127">
            <v>1505199.5133474693</v>
          </cell>
          <cell r="E127">
            <v>1652737.7429380901</v>
          </cell>
          <cell r="F127">
            <v>1960397.9510462992</v>
          </cell>
          <cell r="G127">
            <v>1897048.9886383805</v>
          </cell>
          <cell r="H127">
            <v>2275503.2534444705</v>
          </cell>
          <cell r="I127">
            <v>2448080.9394300003</v>
          </cell>
          <cell r="J127">
            <v>1869616.3096166104</v>
          </cell>
          <cell r="K127">
            <v>1986394.6061665099</v>
          </cell>
          <cell r="L127">
            <v>2100512.9584912807</v>
          </cell>
          <cell r="M127">
            <v>1811120.1288321391</v>
          </cell>
          <cell r="O127">
            <v>23327236.61631164</v>
          </cell>
        </row>
        <row r="129">
          <cell r="A129" t="str">
            <v xml:space="preserve"> Pretax Income</v>
          </cell>
          <cell r="B129">
            <v>2063468.5988080001</v>
          </cell>
          <cell r="C129">
            <v>1757155.62555239</v>
          </cell>
          <cell r="D129">
            <v>1505199.51334747</v>
          </cell>
          <cell r="E129">
            <v>1652737.7429380999</v>
          </cell>
          <cell r="F129">
            <v>1960397.9510462999</v>
          </cell>
          <cell r="G129">
            <v>1897048.9886383801</v>
          </cell>
          <cell r="H129">
            <v>2275503.25344447</v>
          </cell>
          <cell r="I129">
            <v>2448080.9394299998</v>
          </cell>
          <cell r="J129">
            <v>1869616.3096166099</v>
          </cell>
          <cell r="K129">
            <v>1986394.6061665099</v>
          </cell>
          <cell r="L129">
            <v>2100512.95849127</v>
          </cell>
          <cell r="M129">
            <v>1811120.12883213</v>
          </cell>
          <cell r="O129">
            <v>23327236.616311628</v>
          </cell>
        </row>
        <row r="130">
          <cell r="A130" t="str">
            <v xml:space="preserve"> Local Tax #1</v>
          </cell>
          <cell r="B130">
            <v>384217.85309804999</v>
          </cell>
          <cell r="C130">
            <v>327182.37747782998</v>
          </cell>
          <cell r="D130">
            <v>280268.1493853</v>
          </cell>
          <cell r="E130">
            <v>307739.76773503999</v>
          </cell>
          <cell r="F130">
            <v>365026.09848486999</v>
          </cell>
          <cell r="G130">
            <v>353230.52168447</v>
          </cell>
          <cell r="H130">
            <v>423698.70579137001</v>
          </cell>
          <cell r="I130">
            <v>455832.67092185002</v>
          </cell>
          <cell r="J130">
            <v>348122.55685066001</v>
          </cell>
          <cell r="K130">
            <v>369866.67566820001</v>
          </cell>
          <cell r="L130">
            <v>391115.51287108002</v>
          </cell>
          <cell r="M130">
            <v>337230.56798852002</v>
          </cell>
          <cell r="O130">
            <v>4343531.4579572398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384217.85309804999</v>
          </cell>
          <cell r="C134">
            <v>327182.37747782998</v>
          </cell>
          <cell r="D134">
            <v>280268.1493853</v>
          </cell>
          <cell r="E134">
            <v>307739.76773503999</v>
          </cell>
          <cell r="F134">
            <v>365026.09848486999</v>
          </cell>
          <cell r="G134">
            <v>353230.52168447</v>
          </cell>
          <cell r="H134">
            <v>423698.70579137001</v>
          </cell>
          <cell r="I134">
            <v>455832.67092185002</v>
          </cell>
          <cell r="J134">
            <v>348122.55685066001</v>
          </cell>
          <cell r="K134">
            <v>369866.67566820001</v>
          </cell>
          <cell r="L134">
            <v>391115.51287108002</v>
          </cell>
          <cell r="M134">
            <v>337230.56798852002</v>
          </cell>
          <cell r="O134">
            <v>4343531.4579572398</v>
          </cell>
        </row>
        <row r="136">
          <cell r="A136" t="str">
            <v xml:space="preserve"> Net Tax</v>
          </cell>
          <cell r="B136">
            <v>384217.85309804999</v>
          </cell>
          <cell r="C136">
            <v>327182.37747782998</v>
          </cell>
          <cell r="D136">
            <v>280268.1493853</v>
          </cell>
          <cell r="E136">
            <v>307739.76773503999</v>
          </cell>
          <cell r="F136">
            <v>365026.09848486999</v>
          </cell>
          <cell r="G136">
            <v>353230.52168447</v>
          </cell>
          <cell r="H136">
            <v>423698.70579137001</v>
          </cell>
          <cell r="I136">
            <v>455832.67092185002</v>
          </cell>
          <cell r="J136">
            <v>348122.55685066001</v>
          </cell>
          <cell r="K136">
            <v>369866.67566820001</v>
          </cell>
          <cell r="L136">
            <v>391115.51287108002</v>
          </cell>
          <cell r="M136">
            <v>337230.56798852002</v>
          </cell>
          <cell r="O136">
            <v>4343531.4579572398</v>
          </cell>
        </row>
        <row r="138">
          <cell r="A138" t="str">
            <v xml:space="preserve"> Net Income</v>
          </cell>
          <cell r="B138">
            <v>1679250.7457099501</v>
          </cell>
          <cell r="C138">
            <v>1429973.24807456</v>
          </cell>
          <cell r="D138">
            <v>1224931.36396216</v>
          </cell>
          <cell r="E138">
            <v>1344997.9752030501</v>
          </cell>
          <cell r="F138">
            <v>1595371.8525614301</v>
          </cell>
          <cell r="G138">
            <v>1543818.46695391</v>
          </cell>
          <cell r="H138">
            <v>1851804.54765311</v>
          </cell>
          <cell r="I138">
            <v>1992248.26850816</v>
          </cell>
          <cell r="J138">
            <v>1521493.75276595</v>
          </cell>
          <cell r="K138">
            <v>1616527.9304983099</v>
          </cell>
          <cell r="L138">
            <v>1709397.4456201899</v>
          </cell>
          <cell r="M138">
            <v>1473889.56084361</v>
          </cell>
          <cell r="O138">
            <v>18983705.15835439</v>
          </cell>
        </row>
      </sheetData>
      <sheetData sheetId="10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14637.206432880001</v>
          </cell>
          <cell r="C11">
            <v>4440.9260000000004</v>
          </cell>
          <cell r="D11">
            <v>3799.3499945200001</v>
          </cell>
          <cell r="E11">
            <v>5641.1792931500004</v>
          </cell>
          <cell r="F11">
            <v>5637.9890958899996</v>
          </cell>
          <cell r="G11">
            <v>6749.8567835599997</v>
          </cell>
          <cell r="H11">
            <v>9426.3416493200002</v>
          </cell>
          <cell r="I11">
            <v>10407.461380819999</v>
          </cell>
          <cell r="J11">
            <v>12933.72613151</v>
          </cell>
          <cell r="K11">
            <v>16424.4683726</v>
          </cell>
          <cell r="L11">
            <v>19319.557369859998</v>
          </cell>
          <cell r="M11">
            <v>21320.74659726</v>
          </cell>
          <cell r="O11">
            <v>130738.80910137</v>
          </cell>
        </row>
        <row r="12">
          <cell r="A12" t="str">
            <v xml:space="preserve">   CUCO Liquidity Reserve</v>
          </cell>
          <cell r="B12">
            <v>813547.08747614</v>
          </cell>
          <cell r="C12">
            <v>914008.95549114002</v>
          </cell>
          <cell r="D12">
            <v>878890.78287084005</v>
          </cell>
          <cell r="E12">
            <v>902545.53863422002</v>
          </cell>
          <cell r="F12">
            <v>859731.48044635996</v>
          </cell>
          <cell r="G12">
            <v>875454.45923918998</v>
          </cell>
          <cell r="H12">
            <v>868869.33553019003</v>
          </cell>
          <cell r="I12">
            <v>829102.61454482004</v>
          </cell>
          <cell r="J12">
            <v>844933.16732238</v>
          </cell>
          <cell r="K12">
            <v>808065.61434984999</v>
          </cell>
          <cell r="L12">
            <v>829068.55660605</v>
          </cell>
          <cell r="M12">
            <v>823290.7666493</v>
          </cell>
          <cell r="O12">
            <v>10247508.359160479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33724.49455843</v>
          </cell>
          <cell r="C14">
            <v>37413.355413290003</v>
          </cell>
          <cell r="D14">
            <v>36248.483147480001</v>
          </cell>
          <cell r="E14">
            <v>37400.605205189997</v>
          </cell>
          <cell r="F14">
            <v>36201.132847560002</v>
          </cell>
          <cell r="G14">
            <v>37429.266685690003</v>
          </cell>
          <cell r="H14">
            <v>37415.628818789999</v>
          </cell>
          <cell r="I14">
            <v>36206.0335528</v>
          </cell>
          <cell r="J14">
            <v>37420.398792510001</v>
          </cell>
          <cell r="K14">
            <v>36211.036008160001</v>
          </cell>
          <cell r="L14">
            <v>37415.896424550003</v>
          </cell>
          <cell r="M14">
            <v>37417.98884636</v>
          </cell>
          <cell r="O14">
            <v>440504.32030080998</v>
          </cell>
        </row>
        <row r="15">
          <cell r="A15" t="str">
            <v xml:space="preserve">   Long Term Investments</v>
          </cell>
          <cell r="B15">
            <v>13464.13963763</v>
          </cell>
          <cell r="C15">
            <v>14906.72602577</v>
          </cell>
          <cell r="D15">
            <v>14425.863895889999</v>
          </cell>
          <cell r="E15">
            <v>14906.72602575</v>
          </cell>
          <cell r="F15">
            <v>14425.863895889999</v>
          </cell>
          <cell r="G15">
            <v>14906.72602575</v>
          </cell>
          <cell r="H15">
            <v>14906.72602575</v>
          </cell>
          <cell r="I15">
            <v>14425.863895889999</v>
          </cell>
          <cell r="J15">
            <v>14906.961921460001</v>
          </cell>
          <cell r="K15">
            <v>14426.27552779</v>
          </cell>
          <cell r="L15">
            <v>14907.14707592</v>
          </cell>
          <cell r="M15">
            <v>14907.14699714</v>
          </cell>
          <cell r="O15">
            <v>175516.16695062999</v>
          </cell>
        </row>
        <row r="16">
          <cell r="A16" t="str">
            <v xml:space="preserve">   Asset Balancing Account</v>
          </cell>
          <cell r="B16">
            <v>37450.107037349997</v>
          </cell>
          <cell r="C16">
            <v>40738.352156679997</v>
          </cell>
          <cell r="D16">
            <v>61999.74635845</v>
          </cell>
          <cell r="E16">
            <v>74065.166905530001</v>
          </cell>
          <cell r="F16">
            <v>69346.213808820001</v>
          </cell>
          <cell r="G16">
            <v>83020.248372210001</v>
          </cell>
          <cell r="H16">
            <v>88229.604867870003</v>
          </cell>
          <cell r="I16">
            <v>84806.659863590001</v>
          </cell>
          <cell r="J16">
            <v>90053.247760049999</v>
          </cell>
          <cell r="K16">
            <v>91971.882906209998</v>
          </cell>
          <cell r="L16">
            <v>100953.52533329</v>
          </cell>
          <cell r="M16">
            <v>115451.70192909001</v>
          </cell>
          <cell r="O16">
            <v>938086.45729914005</v>
          </cell>
        </row>
        <row r="17">
          <cell r="A17" t="str">
            <v xml:space="preserve">  Total Investments</v>
          </cell>
          <cell r="B17">
            <v>912823.03514242999</v>
          </cell>
          <cell r="C17">
            <v>1011508.31508688</v>
          </cell>
          <cell r="D17">
            <v>995364.22626718006</v>
          </cell>
          <cell r="E17">
            <v>1034559.21606384</v>
          </cell>
          <cell r="F17">
            <v>985342.68009451998</v>
          </cell>
          <cell r="G17">
            <v>1017560.5571064</v>
          </cell>
          <cell r="H17">
            <v>1018847.63689192</v>
          </cell>
          <cell r="I17">
            <v>974948.63323792</v>
          </cell>
          <cell r="J17">
            <v>1000247.50192791</v>
          </cell>
          <cell r="K17">
            <v>967099.27716460999</v>
          </cell>
          <cell r="L17">
            <v>1001664.68280967</v>
          </cell>
          <cell r="M17">
            <v>1012388.35101915</v>
          </cell>
          <cell r="O17">
            <v>11932354.11281243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838680.67883771996</v>
          </cell>
          <cell r="D18">
            <v>817218.81101215002</v>
          </cell>
          <cell r="E18">
            <v>853421.01155228994</v>
          </cell>
          <cell r="F18">
            <v>834838.92366444995</v>
          </cell>
          <cell r="G18">
            <v>873128.83820187999</v>
          </cell>
          <cell r="H18">
            <v>885979.49644033995</v>
          </cell>
          <cell r="I18">
            <v>870842.94363151002</v>
          </cell>
          <cell r="J18">
            <v>914533.58934120997</v>
          </cell>
          <cell r="K18">
            <v>898187.89984607999</v>
          </cell>
          <cell r="L18">
            <v>942100.56310390995</v>
          </cell>
          <cell r="M18">
            <v>953623.27829793002</v>
          </cell>
          <cell r="O18">
            <v>10435868.006838329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12389.929436410001</v>
          </cell>
          <cell r="E19">
            <v>12843.785379389999</v>
          </cell>
          <cell r="F19">
            <v>12466.555373310001</v>
          </cell>
          <cell r="G19">
            <v>12931.60167643</v>
          </cell>
          <cell r="H19">
            <v>12993.91310242</v>
          </cell>
          <cell r="I19">
            <v>12644.98304524</v>
          </cell>
          <cell r="J19">
            <v>13161.211874860001</v>
          </cell>
          <cell r="K19">
            <v>12811.191896779999</v>
          </cell>
          <cell r="L19">
            <v>13318.295754319999</v>
          </cell>
          <cell r="M19">
            <v>13387.269107640001</v>
          </cell>
          <cell r="O19">
            <v>154283.84162764999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182961.29017754999</v>
          </cell>
          <cell r="E20">
            <v>184411.78861672999</v>
          </cell>
          <cell r="F20">
            <v>173467.44450464999</v>
          </cell>
          <cell r="G20">
            <v>174526.70316241001</v>
          </cell>
          <cell r="H20">
            <v>169385.81980974</v>
          </cell>
          <cell r="I20">
            <v>158907.13154160001</v>
          </cell>
          <cell r="J20">
            <v>162050.63771382999</v>
          </cell>
          <cell r="K20">
            <v>157742.47520424001</v>
          </cell>
          <cell r="L20">
            <v>163984.01782231999</v>
          </cell>
          <cell r="M20">
            <v>164815.79369704</v>
          </cell>
          <cell r="O20">
            <v>2062938.3773868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139941.07442675999</v>
          </cell>
          <cell r="E21">
            <v>144348.92531684</v>
          </cell>
          <cell r="F21">
            <v>139148.57393983001</v>
          </cell>
          <cell r="G21">
            <v>143308.67229630999</v>
          </cell>
          <cell r="H21">
            <v>143047.60741085</v>
          </cell>
          <cell r="I21">
            <v>137504.64361679001</v>
          </cell>
          <cell r="J21">
            <v>140920.03411735001</v>
          </cell>
          <cell r="K21">
            <v>135666.31534192001</v>
          </cell>
          <cell r="L21">
            <v>140113.39781801999</v>
          </cell>
          <cell r="M21">
            <v>139960.25717738</v>
          </cell>
          <cell r="O21">
            <v>1681209.7365723201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354019.90620909998</v>
          </cell>
          <cell r="E22">
            <v>365840.21069902001</v>
          </cell>
          <cell r="F22">
            <v>354044.96878181997</v>
          </cell>
          <cell r="G22">
            <v>366171.24421684002</v>
          </cell>
          <cell r="H22">
            <v>366737.33106081001</v>
          </cell>
          <cell r="I22">
            <v>355881.10930771998</v>
          </cell>
          <cell r="J22">
            <v>368972.15417143999</v>
          </cell>
          <cell r="K22">
            <v>357108.21109638998</v>
          </cell>
          <cell r="L22">
            <v>368441.05052537</v>
          </cell>
          <cell r="M22">
            <v>368280.76510621997</v>
          </cell>
          <cell r="O22">
            <v>4322174.6864121901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3806760.1430917</v>
          </cell>
          <cell r="E23">
            <v>3944428.9402768901</v>
          </cell>
          <cell r="F23">
            <v>3829277.26372228</v>
          </cell>
          <cell r="G23">
            <v>3975064.4947694801</v>
          </cell>
          <cell r="H23">
            <v>3996529.1839661701</v>
          </cell>
          <cell r="I23">
            <v>3890568.9346023598</v>
          </cell>
          <cell r="J23">
            <v>4048966.33563407</v>
          </cell>
          <cell r="K23">
            <v>3941172.0309919501</v>
          </cell>
          <cell r="L23">
            <v>4095382.7841371298</v>
          </cell>
          <cell r="M23">
            <v>4112823.9468364702</v>
          </cell>
          <cell r="O23">
            <v>47118660.182641923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3440280.86404583</v>
          </cell>
          <cell r="E24">
            <v>3560074.9449006701</v>
          </cell>
          <cell r="F24">
            <v>3448808.5456196899</v>
          </cell>
          <cell r="G24">
            <v>3570346.7768459702</v>
          </cell>
          <cell r="H24">
            <v>3579557.13356956</v>
          </cell>
          <cell r="I24">
            <v>3475276.0248152502</v>
          </cell>
          <cell r="J24">
            <v>3608678.2317752298</v>
          </cell>
          <cell r="K24">
            <v>3505833.8841877598</v>
          </cell>
          <cell r="L24">
            <v>3637374.5299778399</v>
          </cell>
          <cell r="M24">
            <v>3650214.5874914601</v>
          </cell>
          <cell r="O24">
            <v>42241080.520565711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514973.12275664002</v>
          </cell>
          <cell r="E25">
            <v>533278.90346572001</v>
          </cell>
          <cell r="F25">
            <v>516977.93369009002</v>
          </cell>
          <cell r="G25">
            <v>535819.14848570002</v>
          </cell>
          <cell r="H25">
            <v>537800.74612201995</v>
          </cell>
          <cell r="I25">
            <v>522971.11017731001</v>
          </cell>
          <cell r="J25">
            <v>543030.82209549996</v>
          </cell>
          <cell r="K25">
            <v>527357.03838922002</v>
          </cell>
          <cell r="L25">
            <v>547350.92578249006</v>
          </cell>
          <cell r="M25">
            <v>549508.87564946001</v>
          </cell>
          <cell r="O25">
            <v>6340441.6164109502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40873.21829569</v>
          </cell>
          <cell r="E26">
            <v>42366.909893260003</v>
          </cell>
          <cell r="F26">
            <v>41116.82514488</v>
          </cell>
          <cell r="G26">
            <v>42652.155029230002</v>
          </cell>
          <cell r="H26">
            <v>42845.119449739999</v>
          </cell>
          <cell r="I26">
            <v>41687.101917549997</v>
          </cell>
          <cell r="J26">
            <v>43358.801256489998</v>
          </cell>
          <cell r="K26">
            <v>42191.005013180002</v>
          </cell>
          <cell r="L26">
            <v>43847.035712719997</v>
          </cell>
          <cell r="M26">
            <v>44058.657342279999</v>
          </cell>
          <cell r="O26">
            <v>505191.11541971</v>
          </cell>
        </row>
        <row r="27">
          <cell r="A27" t="str">
            <v xml:space="preserve">    Securitized Contra</v>
          </cell>
          <cell r="B27">
            <v>-1235309.42587779</v>
          </cell>
          <cell r="C27">
            <v>-1337401.3664448201</v>
          </cell>
          <cell r="D27">
            <v>-1263149.64468307</v>
          </cell>
          <cell r="E27">
            <v>-1257797.33263452</v>
          </cell>
          <cell r="F27">
            <v>-1159247.61193609</v>
          </cell>
          <cell r="G27">
            <v>-1128654.03223812</v>
          </cell>
          <cell r="H27">
            <v>-1063637.62991509</v>
          </cell>
          <cell r="I27">
            <v>-971833.78689691005</v>
          </cell>
          <cell r="J27">
            <v>-940315.54300177004</v>
          </cell>
          <cell r="K27">
            <v>-848129.52624476003</v>
          </cell>
          <cell r="L27">
            <v>-810846.26271734003</v>
          </cell>
          <cell r="M27">
            <v>-757415.64079590002</v>
          </cell>
          <cell r="O27">
            <v>-12773737.80338618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-1158039.7762934801</v>
          </cell>
          <cell r="C29">
            <v>-1268767.45550859</v>
          </cell>
          <cell r="D29">
            <v>-1215801.86257947</v>
          </cell>
          <cell r="E29">
            <v>-1243233.29533762</v>
          </cell>
          <cell r="F29">
            <v>-1190955.3946518099</v>
          </cell>
          <cell r="G29">
            <v>-1217666.25074533</v>
          </cell>
          <cell r="H29">
            <v>-1204938.10916697</v>
          </cell>
          <cell r="I29">
            <v>-1154424.76331514</v>
          </cell>
          <cell r="J29">
            <v>-1176792.4822533701</v>
          </cell>
          <cell r="K29">
            <v>-1115553.8203136199</v>
          </cell>
          <cell r="L29">
            <v>-1127318.3929201399</v>
          </cell>
          <cell r="M29">
            <v>-1105701.89923309</v>
          </cell>
          <cell r="O29">
            <v>-14179193.50231863</v>
          </cell>
        </row>
        <row r="30">
          <cell r="A30" t="str">
            <v xml:space="preserve">    New CMB Contra</v>
          </cell>
          <cell r="B30">
            <v>-422334.75568219001</v>
          </cell>
          <cell r="C30">
            <v>-524613.15943767002</v>
          </cell>
          <cell r="D30">
            <v>-562354.54415752995</v>
          </cell>
          <cell r="E30">
            <v>-575107.85268836003</v>
          </cell>
          <cell r="F30">
            <v>-610628.97663698997</v>
          </cell>
          <cell r="G30">
            <v>-686284.96960684995</v>
          </cell>
          <cell r="H30">
            <v>-679129.06341644004</v>
          </cell>
          <cell r="I30">
            <v>-710234.94807534001</v>
          </cell>
          <cell r="J30">
            <v>-787960.59881918004</v>
          </cell>
          <cell r="K30">
            <v>-754516.66323287995</v>
          </cell>
          <cell r="L30">
            <v>-833395.58411575004</v>
          </cell>
          <cell r="M30">
            <v>-886310.03704109997</v>
          </cell>
          <cell r="O30">
            <v>-8032871.15291028</v>
          </cell>
        </row>
        <row r="31">
          <cell r="A31" t="str">
            <v xml:space="preserve">   Retail  Mortgages</v>
          </cell>
          <cell r="B31">
            <v>5868397.8283528397</v>
          </cell>
          <cell r="C31">
            <v>6480965.6327258199</v>
          </cell>
          <cell r="D31">
            <v>6268112.3080317602</v>
          </cell>
          <cell r="E31">
            <v>6564876.93944031</v>
          </cell>
          <cell r="F31">
            <v>6389315.0512161097</v>
          </cell>
          <cell r="G31">
            <v>6661344.3820939502</v>
          </cell>
          <cell r="H31">
            <v>6787171.5484331502</v>
          </cell>
          <cell r="I31">
            <v>6629790.4843679396</v>
          </cell>
          <cell r="J31">
            <v>6938603.19390566</v>
          </cell>
          <cell r="K31">
            <v>6859870.0421762597</v>
          </cell>
          <cell r="L31">
            <v>7180352.3608808899</v>
          </cell>
          <cell r="M31">
            <v>7247245.8536357898</v>
          </cell>
          <cell r="O31">
            <v>79876045.625260472</v>
          </cell>
        </row>
        <row r="32">
          <cell r="A32" t="str">
            <v xml:space="preserve">    Instalment - Retail</v>
          </cell>
          <cell r="B32">
            <v>501072.80569892999</v>
          </cell>
          <cell r="C32">
            <v>548441.14851322002</v>
          </cell>
          <cell r="D32">
            <v>527259.51202958997</v>
          </cell>
          <cell r="E32">
            <v>552326.85222112003</v>
          </cell>
          <cell r="F32">
            <v>541981.45318315004</v>
          </cell>
          <cell r="G32">
            <v>558259.7503059</v>
          </cell>
          <cell r="H32">
            <v>558225.14584811998</v>
          </cell>
          <cell r="I32">
            <v>550181.43374225998</v>
          </cell>
          <cell r="J32">
            <v>578589.51382107998</v>
          </cell>
          <cell r="K32">
            <v>563931.27803489997</v>
          </cell>
          <cell r="L32">
            <v>587003.18563901004</v>
          </cell>
          <cell r="M32">
            <v>590947.84044850001</v>
          </cell>
          <cell r="O32">
            <v>6658219.9194857804</v>
          </cell>
        </row>
        <row r="33">
          <cell r="A33" t="str">
            <v xml:space="preserve">    Fixed Rate Instalment</v>
          </cell>
          <cell r="B33">
            <v>74177.239069090007</v>
          </cell>
          <cell r="C33">
            <v>81716.912049999999</v>
          </cell>
          <cell r="D33">
            <v>78903.560279309997</v>
          </cell>
          <cell r="E33">
            <v>82904.891717420003</v>
          </cell>
          <cell r="F33">
            <v>81754.539982699993</v>
          </cell>
          <cell r="G33">
            <v>84534.594383529999</v>
          </cell>
          <cell r="H33">
            <v>84750.943310040006</v>
          </cell>
          <cell r="I33">
            <v>83754.743505630002</v>
          </cell>
          <cell r="J33">
            <v>88387.638952840003</v>
          </cell>
          <cell r="K33">
            <v>86303.483432420006</v>
          </cell>
          <cell r="L33">
            <v>90051.106844349997</v>
          </cell>
          <cell r="M33">
            <v>90860.81911728</v>
          </cell>
          <cell r="O33">
            <v>1008100.47264461</v>
          </cell>
        </row>
        <row r="34">
          <cell r="A34" t="str">
            <v xml:space="preserve">    Demand - Retail</v>
          </cell>
          <cell r="B34">
            <v>52294.823195390003</v>
          </cell>
          <cell r="C34">
            <v>57561.116976789999</v>
          </cell>
          <cell r="D34">
            <v>55743.698421649999</v>
          </cell>
          <cell r="E34">
            <v>58363.261124910001</v>
          </cell>
          <cell r="F34">
            <v>57014.44257978</v>
          </cell>
          <cell r="G34">
            <v>58709.684928219998</v>
          </cell>
          <cell r="H34">
            <v>58804.720645449997</v>
          </cell>
          <cell r="I34">
            <v>57918.164502669999</v>
          </cell>
          <cell r="J34">
            <v>60647.217309920001</v>
          </cell>
          <cell r="K34">
            <v>58988.792395500001</v>
          </cell>
          <cell r="L34">
            <v>61275.095116700002</v>
          </cell>
          <cell r="M34">
            <v>61556.829754580001</v>
          </cell>
          <cell r="O34">
            <v>698877.84695156</v>
          </cell>
        </row>
        <row r="35">
          <cell r="A35" t="str">
            <v xml:space="preserve">    Student</v>
          </cell>
          <cell r="B35">
            <v>22229.583524009999</v>
          </cell>
          <cell r="C35">
            <v>24694.50227348</v>
          </cell>
          <cell r="D35">
            <v>23965.183518000002</v>
          </cell>
          <cell r="E35">
            <v>24820.537005949998</v>
          </cell>
          <cell r="F35">
            <v>24072.436960930001</v>
          </cell>
          <cell r="G35">
            <v>24931.635031350001</v>
          </cell>
          <cell r="H35">
            <v>24989.2419524</v>
          </cell>
          <cell r="I35">
            <v>24237.206397450002</v>
          </cell>
          <cell r="J35">
            <v>25148.350318410001</v>
          </cell>
          <cell r="K35">
            <v>24449.920745769999</v>
          </cell>
          <cell r="L35">
            <v>25345.188258499998</v>
          </cell>
          <cell r="M35">
            <v>25476.392990749999</v>
          </cell>
          <cell r="O35">
            <v>294360.178977</v>
          </cell>
        </row>
        <row r="36">
          <cell r="A36" t="str">
            <v xml:space="preserve">    LOC </v>
          </cell>
          <cell r="B36">
            <v>1731072.0263506901</v>
          </cell>
          <cell r="C36">
            <v>1916544.02917397</v>
          </cell>
          <cell r="D36">
            <v>1854720.0282328799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1917059.22916411</v>
          </cell>
          <cell r="O36">
            <v>22566275.543490142</v>
          </cell>
        </row>
        <row r="37">
          <cell r="A37" t="str">
            <v xml:space="preserve">    Fixed Rate Demands</v>
          </cell>
          <cell r="B37">
            <v>1780.11112198</v>
          </cell>
          <cell r="C37">
            <v>1944.13713876</v>
          </cell>
          <cell r="D37">
            <v>1866.9542222</v>
          </cell>
          <cell r="E37">
            <v>1950.9346553</v>
          </cell>
          <cell r="F37">
            <v>1905.5329278700001</v>
          </cell>
          <cell r="G37">
            <v>1956.9713687599999</v>
          </cell>
          <cell r="H37">
            <v>1954.3586740999999</v>
          </cell>
          <cell r="I37">
            <v>1922.3050009599999</v>
          </cell>
          <cell r="J37">
            <v>2013.0721660700001</v>
          </cell>
          <cell r="K37">
            <v>1957.00363988</v>
          </cell>
          <cell r="L37">
            <v>2031.1763276700001</v>
          </cell>
          <cell r="M37">
            <v>2038.4407729</v>
          </cell>
          <cell r="O37">
            <v>23320.998016450001</v>
          </cell>
        </row>
        <row r="38">
          <cell r="A38" t="str">
            <v xml:space="preserve">    Meritline</v>
          </cell>
          <cell r="B38">
            <v>828605.92565480003</v>
          </cell>
          <cell r="C38">
            <v>934169.83064547996</v>
          </cell>
          <cell r="D38">
            <v>906233.28889589</v>
          </cell>
          <cell r="E38">
            <v>951136.57620000001</v>
          </cell>
          <cell r="F38">
            <v>944912.06001752999</v>
          </cell>
          <cell r="G38">
            <v>979160.99256137002</v>
          </cell>
          <cell r="H38">
            <v>992155.28651780996</v>
          </cell>
          <cell r="I38">
            <v>976377.05310410995</v>
          </cell>
          <cell r="J38">
            <v>1027694.45532</v>
          </cell>
          <cell r="K38">
            <v>1006468.3566126</v>
          </cell>
          <cell r="L38">
            <v>1053048.22680575</v>
          </cell>
          <cell r="M38">
            <v>1063360.1074506899</v>
          </cell>
          <cell r="O38">
            <v>11663322.159786031</v>
          </cell>
        </row>
        <row r="39">
          <cell r="A39" t="str">
            <v xml:space="preserve">    Meritline/RSPLC CONTRA</v>
          </cell>
          <cell r="B39">
            <v>-908.94867288</v>
          </cell>
          <cell r="C39">
            <v>-1010.3938372600001</v>
          </cell>
          <cell r="D39">
            <v>-979.76394246999996</v>
          </cell>
          <cell r="E39">
            <v>-1016.48054712</v>
          </cell>
          <cell r="F39">
            <v>-985.65430685000001</v>
          </cell>
          <cell r="G39">
            <v>-1020.5383537</v>
          </cell>
          <cell r="H39">
            <v>-1024.5961602699999</v>
          </cell>
          <cell r="I39">
            <v>-993.50812602999997</v>
          </cell>
          <cell r="J39">
            <v>-1028.65396685</v>
          </cell>
          <cell r="K39">
            <v>-997.43503562000001</v>
          </cell>
          <cell r="L39">
            <v>-1032.7117734200001</v>
          </cell>
          <cell r="M39">
            <v>-1032.98928301</v>
          </cell>
          <cell r="O39">
            <v>-12031.674005479999</v>
          </cell>
        </row>
        <row r="40">
          <cell r="A40" t="str">
            <v xml:space="preserve">    Loan Advance Suspense</v>
          </cell>
          <cell r="B40">
            <v>4866.0250684900002</v>
          </cell>
          <cell r="C40">
            <v>5387.3848972599999</v>
          </cell>
          <cell r="D40">
            <v>5213.59828767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5398.6098698599999</v>
          </cell>
          <cell r="O40">
            <v>63443.337472589999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3267580.0527091301</v>
          </cell>
          <cell r="C42">
            <v>3627452.3932837499</v>
          </cell>
          <cell r="D42">
            <v>3509058.69747897</v>
          </cell>
          <cell r="E42">
            <v>3650421.7119008601</v>
          </cell>
          <cell r="F42">
            <v>3566721.0753999101</v>
          </cell>
          <cell r="G42">
            <v>3686468.2297487101</v>
          </cell>
          <cell r="H42">
            <v>3699790.2403109302</v>
          </cell>
          <cell r="I42">
            <v>3609463.6621818501</v>
          </cell>
          <cell r="J42">
            <v>3761386.7334447498</v>
          </cell>
          <cell r="K42">
            <v>3657167.66388025</v>
          </cell>
          <cell r="L42">
            <v>3797656.4067418398</v>
          </cell>
          <cell r="M42">
            <v>3813684.5986692202</v>
          </cell>
          <cell r="O42">
            <v>43646851.46575018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21518.237237820002</v>
          </cell>
          <cell r="D43">
            <v>20804.61037608</v>
          </cell>
          <cell r="E43">
            <v>21478.627421599998</v>
          </cell>
          <cell r="F43">
            <v>20767.314214490001</v>
          </cell>
          <cell r="G43">
            <v>21441.24594438</v>
          </cell>
          <cell r="H43">
            <v>21424.06212939</v>
          </cell>
          <cell r="I43">
            <v>20718.323807770001</v>
          </cell>
          <cell r="J43">
            <v>21394.392061400002</v>
          </cell>
          <cell r="K43">
            <v>20689.524221669999</v>
          </cell>
          <cell r="L43">
            <v>21363.469688789999</v>
          </cell>
          <cell r="M43">
            <v>21402.974525260001</v>
          </cell>
          <cell r="O43">
            <v>252459.36903502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1365.41787241</v>
          </cell>
          <cell r="E44">
            <v>1409.6521291199999</v>
          </cell>
          <cell r="F44">
            <v>1362.97031158</v>
          </cell>
          <cell r="G44">
            <v>1407.1943153300001</v>
          </cell>
          <cell r="H44">
            <v>1406.0685650200001</v>
          </cell>
          <cell r="I44">
            <v>1359.7437655000001</v>
          </cell>
          <cell r="J44">
            <v>1404.1181159400001</v>
          </cell>
          <cell r="K44">
            <v>1357.85826937</v>
          </cell>
          <cell r="L44">
            <v>1402.0885926599999</v>
          </cell>
          <cell r="M44">
            <v>1404.5135591000001</v>
          </cell>
          <cell r="O44">
            <v>16735.819458450002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93039.680057399994</v>
          </cell>
          <cell r="E45">
            <v>94575.537230550006</v>
          </cell>
          <cell r="F45">
            <v>90021.301298489998</v>
          </cell>
          <cell r="G45">
            <v>88142.229358950004</v>
          </cell>
          <cell r="H45">
            <v>83932.879890679993</v>
          </cell>
          <cell r="I45">
            <v>80562.388006890003</v>
          </cell>
          <cell r="J45">
            <v>82942.079773310004</v>
          </cell>
          <cell r="K45">
            <v>80209.410402349997</v>
          </cell>
          <cell r="L45">
            <v>82822.214035219993</v>
          </cell>
          <cell r="M45">
            <v>82982.648392350005</v>
          </cell>
          <cell r="O45">
            <v>1043606.72398586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35076.295519430001</v>
          </cell>
          <cell r="E46">
            <v>36201.797924630002</v>
          </cell>
          <cell r="F46">
            <v>34829.354045400003</v>
          </cell>
          <cell r="G46">
            <v>35834.454670749998</v>
          </cell>
          <cell r="H46">
            <v>35796.919567420002</v>
          </cell>
          <cell r="I46">
            <v>34606.867315420001</v>
          </cell>
          <cell r="J46">
            <v>35630.594198400002</v>
          </cell>
          <cell r="K46">
            <v>34017.537209670001</v>
          </cell>
          <cell r="L46">
            <v>34751.772680189999</v>
          </cell>
          <cell r="M46">
            <v>34652.916998829998</v>
          </cell>
          <cell r="O46">
            <v>420547.34185607999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51613.628330430001</v>
          </cell>
          <cell r="E47">
            <v>51852.278051330002</v>
          </cell>
          <cell r="F47">
            <v>47725.638645530002</v>
          </cell>
          <cell r="G47">
            <v>48009.608647219997</v>
          </cell>
          <cell r="H47">
            <v>47715.058916319998</v>
          </cell>
          <cell r="I47">
            <v>45865.915317530002</v>
          </cell>
          <cell r="J47">
            <v>46411.284347219997</v>
          </cell>
          <cell r="K47">
            <v>44238.139832269997</v>
          </cell>
          <cell r="L47">
            <v>45543.062660429998</v>
          </cell>
          <cell r="M47">
            <v>45552.472903850001</v>
          </cell>
          <cell r="O47">
            <v>576936.67131071002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73424.622736780002</v>
          </cell>
          <cell r="E48">
            <v>75879.521736170005</v>
          </cell>
          <cell r="F48">
            <v>73345.833928940003</v>
          </cell>
          <cell r="G48">
            <v>75705.503079820002</v>
          </cell>
          <cell r="H48">
            <v>75622.816214239996</v>
          </cell>
          <cell r="I48">
            <v>73252.181572560003</v>
          </cell>
          <cell r="J48">
            <v>75702.197088970002</v>
          </cell>
          <cell r="K48">
            <v>73168.413278430002</v>
          </cell>
          <cell r="L48">
            <v>75512.262484969993</v>
          </cell>
          <cell r="M48">
            <v>75645.529280410003</v>
          </cell>
          <cell r="O48">
            <v>891616.71344157995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437502.29050306999</v>
          </cell>
          <cell r="E49">
            <v>450475.99047567003</v>
          </cell>
          <cell r="F49">
            <v>433283.17452632001</v>
          </cell>
          <cell r="G49">
            <v>445587.98814327997</v>
          </cell>
          <cell r="H49">
            <v>444814.03416764003</v>
          </cell>
          <cell r="I49">
            <v>429594.50227553002</v>
          </cell>
          <cell r="J49">
            <v>440087.49576786999</v>
          </cell>
          <cell r="K49">
            <v>421872.80303174001</v>
          </cell>
          <cell r="L49">
            <v>434252.76915728999</v>
          </cell>
          <cell r="M49">
            <v>433643.30166682001</v>
          </cell>
          <cell r="O49">
            <v>5234768.82104785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738411.92440287</v>
          </cell>
          <cell r="D50">
            <v>712826.54539560003</v>
          </cell>
          <cell r="E50">
            <v>731873.40496906999</v>
          </cell>
          <cell r="F50">
            <v>701335.58697075001</v>
          </cell>
          <cell r="G50">
            <v>716128.22415973002</v>
          </cell>
          <cell r="H50">
            <v>710711.83945070999</v>
          </cell>
          <cell r="I50">
            <v>685959.92206120002</v>
          </cell>
          <cell r="J50">
            <v>703572.16135310999</v>
          </cell>
          <cell r="K50">
            <v>675553.68624549999</v>
          </cell>
          <cell r="L50">
            <v>695647.63929954998</v>
          </cell>
          <cell r="M50">
            <v>695284.35732662003</v>
          </cell>
          <cell r="O50">
            <v>8436671.4601355493</v>
          </cell>
        </row>
        <row r="51">
          <cell r="A51" t="str">
            <v xml:space="preserve">    Instalment - Commercial</v>
          </cell>
          <cell r="B51">
            <v>1379866.6378964901</v>
          </cell>
          <cell r="C51">
            <v>1525815.11126863</v>
          </cell>
          <cell r="D51">
            <v>1474933.8015362499</v>
          </cell>
          <cell r="E51">
            <v>1522365.2829585201</v>
          </cell>
          <cell r="F51">
            <v>1471712.5242550999</v>
          </cell>
          <cell r="G51">
            <v>1519010.81867046</v>
          </cell>
          <cell r="H51">
            <v>1517272.88695203</v>
          </cell>
          <cell r="I51">
            <v>1466760.0182483799</v>
          </cell>
          <cell r="J51">
            <v>1513988.04343152</v>
          </cell>
          <cell r="K51">
            <v>1463559.0797945301</v>
          </cell>
          <cell r="L51">
            <v>1510615.23013793</v>
          </cell>
          <cell r="M51">
            <v>1510839.3332921099</v>
          </cell>
          <cell r="O51">
            <v>17876738.768441949</v>
          </cell>
        </row>
        <row r="52">
          <cell r="A52" t="str">
            <v xml:space="preserve">    Fixed Instalment - Commercial</v>
          </cell>
          <cell r="B52">
            <v>3195411.9062126698</v>
          </cell>
          <cell r="C52">
            <v>3527726.8011953998</v>
          </cell>
          <cell r="D52">
            <v>3402735.3469299702</v>
          </cell>
          <cell r="E52">
            <v>3507838.7856357298</v>
          </cell>
          <cell r="F52">
            <v>3384315.5632526302</v>
          </cell>
          <cell r="G52">
            <v>3480951.59840141</v>
          </cell>
          <cell r="H52">
            <v>3470589.3508989601</v>
          </cell>
          <cell r="I52">
            <v>3351028.4390445701</v>
          </cell>
          <cell r="J52">
            <v>3451410.7952347398</v>
          </cell>
          <cell r="K52">
            <v>3325197.4020937099</v>
          </cell>
          <cell r="L52">
            <v>3421914.3253583298</v>
          </cell>
          <cell r="M52">
            <v>3413854.50172567</v>
          </cell>
          <cell r="O52">
            <v>40932974.815983787</v>
          </cell>
        </row>
        <row r="53">
          <cell r="A53" t="str">
            <v xml:space="preserve">    Demand - Commercial</v>
          </cell>
          <cell r="B53">
            <v>1383605.62948888</v>
          </cell>
          <cell r="C53">
            <v>1529966.6577534201</v>
          </cell>
          <cell r="D53">
            <v>1478947.3863911</v>
          </cell>
          <cell r="E53">
            <v>1526524.3883970301</v>
          </cell>
          <cell r="F53">
            <v>1475717.9351305701</v>
          </cell>
          <cell r="G53">
            <v>1523145.1021507501</v>
          </cell>
          <cell r="H53">
            <v>1521410.69654424</v>
          </cell>
          <cell r="I53">
            <v>1470762.34031767</v>
          </cell>
          <cell r="J53">
            <v>1518115.76119143</v>
          </cell>
          <cell r="K53">
            <v>1467543.07358869</v>
          </cell>
          <cell r="L53">
            <v>1514733.3306004601</v>
          </cell>
          <cell r="M53">
            <v>1515842.8805448101</v>
          </cell>
          <cell r="O53">
            <v>17926315.182099052</v>
          </cell>
        </row>
        <row r="54">
          <cell r="A54" t="str">
            <v xml:space="preserve">    Fixed Demand - Commercial</v>
          </cell>
          <cell r="B54">
            <v>153796.93618610999</v>
          </cell>
          <cell r="C54">
            <v>169035.66542544001</v>
          </cell>
          <cell r="D54">
            <v>163305.05892350001</v>
          </cell>
          <cell r="E54">
            <v>168379.92393855</v>
          </cell>
          <cell r="F54">
            <v>162545.54836387001</v>
          </cell>
          <cell r="G54">
            <v>167537.0642196</v>
          </cell>
          <cell r="H54">
            <v>167183.60045468999</v>
          </cell>
          <cell r="I54">
            <v>161634.00254650001</v>
          </cell>
          <cell r="J54">
            <v>166854.11980523</v>
          </cell>
          <cell r="K54">
            <v>161310.72670658</v>
          </cell>
          <cell r="L54">
            <v>166558.09818632001</v>
          </cell>
          <cell r="M54">
            <v>166856.83142843001</v>
          </cell>
          <cell r="O54">
            <v>1974997.5761848199</v>
          </cell>
        </row>
        <row r="55">
          <cell r="A55" t="str">
            <v xml:space="preserve">    LOC - Commercial</v>
          </cell>
          <cell r="B55">
            <v>1814179.5344178099</v>
          </cell>
          <cell r="C55">
            <v>2006556.51502055</v>
          </cell>
          <cell r="D55">
            <v>1939764.7409246599</v>
          </cell>
          <cell r="E55">
            <v>2002372.5825</v>
          </cell>
          <cell r="F55">
            <v>1936178.26790411</v>
          </cell>
          <cell r="G55">
            <v>1998453.47371233</v>
          </cell>
          <cell r="H55">
            <v>1996429.8261164399</v>
          </cell>
          <cell r="I55">
            <v>1930250.70680137</v>
          </cell>
          <cell r="J55">
            <v>1992655.39284247</v>
          </cell>
          <cell r="K55">
            <v>1926505.6582328801</v>
          </cell>
          <cell r="L55">
            <v>1988665.17262329</v>
          </cell>
          <cell r="M55">
            <v>1987332.6175273999</v>
          </cell>
          <cell r="O55">
            <v>23519344.48862331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7944315.0134074399</v>
          </cell>
          <cell r="C57">
            <v>8778425.2308552209</v>
          </cell>
          <cell r="D57">
            <v>8478387.4445684906</v>
          </cell>
          <cell r="E57">
            <v>8746805.4436216094</v>
          </cell>
          <cell r="F57">
            <v>8449170.94876929</v>
          </cell>
          <cell r="G57">
            <v>8708422.5373463295</v>
          </cell>
          <cell r="H57">
            <v>8692210.8411581405</v>
          </cell>
          <cell r="I57">
            <v>8399136.6168214995</v>
          </cell>
          <cell r="J57">
            <v>8662348.5926971696</v>
          </cell>
          <cell r="K57">
            <v>8362817.0502794003</v>
          </cell>
          <cell r="L57">
            <v>8621810.6370981093</v>
          </cell>
          <cell r="M57">
            <v>8614050.6447101999</v>
          </cell>
          <cell r="O57">
            <v>102457901.00133288</v>
          </cell>
        </row>
        <row r="58">
          <cell r="A58" t="str">
            <v xml:space="preserve">  Total Loans</v>
          </cell>
          <cell r="B58">
            <v>17749659.062970299</v>
          </cell>
          <cell r="C58">
            <v>19625255.181267701</v>
          </cell>
          <cell r="D58">
            <v>18968384.9954748</v>
          </cell>
          <cell r="E58">
            <v>19693977.499931902</v>
          </cell>
          <cell r="F58">
            <v>19106542.662356101</v>
          </cell>
          <cell r="G58">
            <v>19772363.373348702</v>
          </cell>
          <cell r="H58">
            <v>19889884.469352901</v>
          </cell>
          <cell r="I58">
            <v>19324350.685432501</v>
          </cell>
          <cell r="J58">
            <v>20065910.681400701</v>
          </cell>
          <cell r="K58">
            <v>19555408.4425814</v>
          </cell>
          <cell r="L58">
            <v>20295467.044020399</v>
          </cell>
          <cell r="M58">
            <v>20370265.454341799</v>
          </cell>
          <cell r="O58">
            <v>234417469.55247924</v>
          </cell>
        </row>
        <row r="59">
          <cell r="A59" t="str">
            <v xml:space="preserve"> Total Interest Income</v>
          </cell>
          <cell r="B59">
            <v>18663441.0022223</v>
          </cell>
          <cell r="C59">
            <v>20637825.140190199</v>
          </cell>
          <cell r="D59">
            <v>19964776.619002301</v>
          </cell>
          <cell r="E59">
            <v>20729598.3598313</v>
          </cell>
          <cell r="F59">
            <v>20092912.739710901</v>
          </cell>
          <cell r="G59">
            <v>20790985.5742907</v>
          </cell>
          <cell r="H59">
            <v>20909793.7500805</v>
          </cell>
          <cell r="I59">
            <v>20300326.7159307</v>
          </cell>
          <cell r="J59">
            <v>21067219.827164199</v>
          </cell>
          <cell r="K59">
            <v>20523535.117006298</v>
          </cell>
          <cell r="L59">
            <v>21298193.370665699</v>
          </cell>
          <cell r="M59">
            <v>21383715.449196599</v>
          </cell>
          <cell r="O59">
            <v>246362323.6652917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139755.7615277</v>
          </cell>
          <cell r="C65">
            <v>158494.48001505001</v>
          </cell>
          <cell r="D65">
            <v>157255.80166976</v>
          </cell>
          <cell r="E65">
            <v>167937.29440312</v>
          </cell>
          <cell r="F65">
            <v>167923.38226585</v>
          </cell>
          <cell r="G65">
            <v>178012.78153897001</v>
          </cell>
          <cell r="H65">
            <v>182764.12260201</v>
          </cell>
          <cell r="I65">
            <v>179117.08905762</v>
          </cell>
          <cell r="J65">
            <v>186427.54592634999</v>
          </cell>
          <cell r="K65">
            <v>183960.60806488001</v>
          </cell>
          <cell r="L65">
            <v>193677.41323422</v>
          </cell>
          <cell r="M65">
            <v>195916.73810648001</v>
          </cell>
          <cell r="O65">
            <v>2091243.01841201</v>
          </cell>
        </row>
        <row r="66">
          <cell r="A66" t="str">
            <v xml:space="preserve">    Adv Savings - Retail</v>
          </cell>
          <cell r="B66">
            <v>1365537.4049589001</v>
          </cell>
          <cell r="C66">
            <v>1520995.91175</v>
          </cell>
          <cell r="D66">
            <v>1483508.9102054799</v>
          </cell>
          <cell r="E66">
            <v>1561875.56885959</v>
          </cell>
          <cell r="F66">
            <v>1540579.41400685</v>
          </cell>
          <cell r="G66">
            <v>1607854.2548116399</v>
          </cell>
          <cell r="H66">
            <v>1627416.05507877</v>
          </cell>
          <cell r="I66">
            <v>1565186.3697945201</v>
          </cell>
          <cell r="J66">
            <v>1591986.61328425</v>
          </cell>
          <cell r="K66">
            <v>1543034.73575342</v>
          </cell>
          <cell r="L66">
            <v>1597383.7211404101</v>
          </cell>
          <cell r="M66">
            <v>1602388.27886301</v>
          </cell>
          <cell r="O66">
            <v>18607747.238506839</v>
          </cell>
        </row>
        <row r="67">
          <cell r="A67" t="str">
            <v xml:space="preserve">    Prime Related Chequing</v>
          </cell>
          <cell r="B67">
            <v>218298.14475384</v>
          </cell>
          <cell r="C67">
            <v>247567.97592713</v>
          </cell>
          <cell r="D67">
            <v>245633.16372549001</v>
          </cell>
          <cell r="E67">
            <v>262317.62776200002</v>
          </cell>
          <cell r="F67">
            <v>262295.89651191002</v>
          </cell>
          <cell r="G67">
            <v>278055.51287054998</v>
          </cell>
          <cell r="H67">
            <v>285477.09601467999</v>
          </cell>
          <cell r="I67">
            <v>279780.43891118001</v>
          </cell>
          <cell r="J67">
            <v>291199.35283637</v>
          </cell>
          <cell r="K67">
            <v>287346.00165885</v>
          </cell>
          <cell r="L67">
            <v>302523.62803000998</v>
          </cell>
          <cell r="M67">
            <v>306021.44890199002</v>
          </cell>
          <cell r="O67">
            <v>3266516.2879039999</v>
          </cell>
        </row>
        <row r="68">
          <cell r="A68" t="str">
            <v xml:space="preserve">    OHOSP/CAIS/RESP</v>
          </cell>
          <cell r="B68">
            <v>32143.680616909998</v>
          </cell>
          <cell r="C68">
            <v>35803.052147549999</v>
          </cell>
          <cell r="D68">
            <v>34920.637668939999</v>
          </cell>
          <cell r="E68">
            <v>36765.3274762</v>
          </cell>
          <cell r="F68">
            <v>36264.032593780001</v>
          </cell>
          <cell r="G68">
            <v>37847.628423659997</v>
          </cell>
          <cell r="H68">
            <v>38308.097009869998</v>
          </cell>
          <cell r="I68">
            <v>36843.258153100003</v>
          </cell>
          <cell r="J68">
            <v>37474.114407480003</v>
          </cell>
          <cell r="K68">
            <v>36321.826265919997</v>
          </cell>
          <cell r="L68">
            <v>37601.159144910001</v>
          </cell>
          <cell r="M68">
            <v>37718.962479349997</v>
          </cell>
          <cell r="O68">
            <v>438011.77638767002</v>
          </cell>
        </row>
        <row r="69">
          <cell r="A69" t="str">
            <v xml:space="preserve">   Demand Deposits</v>
          </cell>
          <cell r="B69">
            <v>1797444.6407689899</v>
          </cell>
          <cell r="C69">
            <v>2009275.1543879299</v>
          </cell>
          <cell r="D69">
            <v>1966532.5893302599</v>
          </cell>
          <cell r="E69">
            <v>2076360.2308577299</v>
          </cell>
          <cell r="F69">
            <v>2053743.61179397</v>
          </cell>
          <cell r="G69">
            <v>2150416.3215562599</v>
          </cell>
          <cell r="H69">
            <v>2183114.2866414702</v>
          </cell>
          <cell r="I69">
            <v>2108240.4835764999</v>
          </cell>
          <cell r="J69">
            <v>2155325.9446759601</v>
          </cell>
          <cell r="K69">
            <v>2097407.1645634202</v>
          </cell>
          <cell r="L69">
            <v>2179562.9549843501</v>
          </cell>
          <cell r="M69">
            <v>2190566.3404750102</v>
          </cell>
          <cell r="O69">
            <v>24967989.72361185</v>
          </cell>
        </row>
        <row r="70">
          <cell r="A70" t="str">
            <v xml:space="preserve">     Retail Short Terms</v>
          </cell>
          <cell r="B70">
            <v>261054.12610173001</v>
          </cell>
          <cell r="C70">
            <v>293933.94017197</v>
          </cell>
          <cell r="D70">
            <v>289346.42392634001</v>
          </cell>
          <cell r="E70">
            <v>304667.17354772001</v>
          </cell>
          <cell r="F70">
            <v>296475.98797994002</v>
          </cell>
          <cell r="G70">
            <v>310003.78689833003</v>
          </cell>
          <cell r="H70">
            <v>314627.76284227002</v>
          </cell>
          <cell r="I70">
            <v>309434.27541305003</v>
          </cell>
          <cell r="J70">
            <v>325576.89314962999</v>
          </cell>
          <cell r="K70">
            <v>319024.21158443001</v>
          </cell>
          <cell r="L70">
            <v>333853.01612252003</v>
          </cell>
          <cell r="M70">
            <v>336498.49699170998</v>
          </cell>
          <cell r="O70">
            <v>3694496.0947296401</v>
          </cell>
        </row>
        <row r="71">
          <cell r="A71" t="str">
            <v xml:space="preserve">     CBC GSC</v>
          </cell>
          <cell r="B71">
            <v>63669.716734250003</v>
          </cell>
          <cell r="C71">
            <v>71667.099027400007</v>
          </cell>
          <cell r="D71">
            <v>70556.385758899996</v>
          </cell>
          <cell r="E71">
            <v>74281.354421919998</v>
          </cell>
          <cell r="F71">
            <v>72277.870454789998</v>
          </cell>
          <cell r="G71">
            <v>75587.254986300002</v>
          </cell>
          <cell r="H71">
            <v>76715.590013699999</v>
          </cell>
          <cell r="I71">
            <v>75448.751063010001</v>
          </cell>
          <cell r="J71">
            <v>79386.341167120001</v>
          </cell>
          <cell r="K71">
            <v>77784.508317810003</v>
          </cell>
          <cell r="L71">
            <v>81399.645339730007</v>
          </cell>
          <cell r="M71">
            <v>82041.920835619996</v>
          </cell>
          <cell r="O71">
            <v>900816.43812055001</v>
          </cell>
        </row>
        <row r="72">
          <cell r="A72" t="str">
            <v xml:space="preserve">    Short Terms</v>
          </cell>
          <cell r="B72">
            <v>324723.84283598</v>
          </cell>
          <cell r="C72">
            <v>365601.03919937002</v>
          </cell>
          <cell r="D72">
            <v>359902.80968523998</v>
          </cell>
          <cell r="E72">
            <v>378948.52796963998</v>
          </cell>
          <cell r="F72">
            <v>368753.85843472998</v>
          </cell>
          <cell r="G72">
            <v>385591.04188462999</v>
          </cell>
          <cell r="H72">
            <v>391343.35285596998</v>
          </cell>
          <cell r="I72">
            <v>384883.02647605998</v>
          </cell>
          <cell r="J72">
            <v>404963.23431675002</v>
          </cell>
          <cell r="K72">
            <v>396808.71990223997</v>
          </cell>
          <cell r="L72">
            <v>415252.66146224999</v>
          </cell>
          <cell r="M72">
            <v>418540.41782733001</v>
          </cell>
          <cell r="O72">
            <v>4595312.5328501901</v>
          </cell>
        </row>
        <row r="73">
          <cell r="A73" t="str">
            <v xml:space="preserve">     RSP/GIC 1 year</v>
          </cell>
          <cell r="B73">
            <v>758695.34998997999</v>
          </cell>
          <cell r="C73">
            <v>857213.31758071005</v>
          </cell>
          <cell r="D73">
            <v>850499.89672415005</v>
          </cell>
          <cell r="E73">
            <v>905687.78940395999</v>
          </cell>
          <cell r="F73">
            <v>892932.17487078998</v>
          </cell>
          <cell r="G73">
            <v>951365.85630045005</v>
          </cell>
          <cell r="H73">
            <v>987331.32252600999</v>
          </cell>
          <cell r="I73">
            <v>986367.85525726003</v>
          </cell>
          <cell r="J73">
            <v>1039254.53628639</v>
          </cell>
          <cell r="K73">
            <v>1011810.24032701</v>
          </cell>
          <cell r="L73">
            <v>1051296.3204942499</v>
          </cell>
          <cell r="M73">
            <v>1056268.5201588999</v>
          </cell>
          <cell r="O73">
            <v>11348723.179919859</v>
          </cell>
        </row>
        <row r="74">
          <cell r="A74" t="str">
            <v xml:space="preserve">     RSP/GIC 2 year</v>
          </cell>
          <cell r="B74">
            <v>271105.04737791</v>
          </cell>
          <cell r="C74">
            <v>304457.39370434999</v>
          </cell>
          <cell r="D74">
            <v>298824.88844697998</v>
          </cell>
          <cell r="E74">
            <v>313284.38689041999</v>
          </cell>
          <cell r="F74">
            <v>301232.70210111002</v>
          </cell>
          <cell r="G74">
            <v>310902.08269837999</v>
          </cell>
          <cell r="H74">
            <v>312080.12930417998</v>
          </cell>
          <cell r="I74">
            <v>304017.78938357002</v>
          </cell>
          <cell r="J74">
            <v>317462.97440185997</v>
          </cell>
          <cell r="K74">
            <v>309041.06454290001</v>
          </cell>
          <cell r="L74">
            <v>321836.77647848998</v>
          </cell>
          <cell r="M74">
            <v>323949.08472086</v>
          </cell>
          <cell r="O74">
            <v>3688194.3200510102</v>
          </cell>
        </row>
        <row r="75">
          <cell r="A75" t="str">
            <v xml:space="preserve">     RSP/GIC 3 year</v>
          </cell>
          <cell r="B75">
            <v>443532.94122739998</v>
          </cell>
          <cell r="C75">
            <v>487814.57323005999</v>
          </cell>
          <cell r="D75">
            <v>469329.31948150002</v>
          </cell>
          <cell r="E75">
            <v>482639.41768572998</v>
          </cell>
          <cell r="F75">
            <v>456560.79437094001</v>
          </cell>
          <cell r="G75">
            <v>465744.59305483999</v>
          </cell>
          <cell r="H75">
            <v>462040.83933932998</v>
          </cell>
          <cell r="I75">
            <v>445154.19224717998</v>
          </cell>
          <cell r="J75">
            <v>458982.34206264</v>
          </cell>
          <cell r="K75">
            <v>438895.71936385997</v>
          </cell>
          <cell r="L75">
            <v>447953.54801167001</v>
          </cell>
          <cell r="M75">
            <v>447808.25956040999</v>
          </cell>
          <cell r="O75">
            <v>5506456.5396355595</v>
          </cell>
        </row>
        <row r="76">
          <cell r="A76" t="str">
            <v xml:space="preserve">     RSP/GIC 4 year</v>
          </cell>
          <cell r="B76">
            <v>152060.16832048999</v>
          </cell>
          <cell r="C76">
            <v>173312.05412757001</v>
          </cell>
          <cell r="D76">
            <v>171599.12295711</v>
          </cell>
          <cell r="E76">
            <v>180889.32276787001</v>
          </cell>
          <cell r="F76">
            <v>175177.30022981</v>
          </cell>
          <cell r="G76">
            <v>182786.28337372001</v>
          </cell>
          <cell r="H76">
            <v>185153.66406901999</v>
          </cell>
          <cell r="I76">
            <v>181868.17563524999</v>
          </cell>
          <cell r="J76">
            <v>191183.94948710001</v>
          </cell>
          <cell r="K76">
            <v>186903.93149936001</v>
          </cell>
          <cell r="L76">
            <v>194991.96369062999</v>
          </cell>
          <cell r="M76">
            <v>196380.62160036</v>
          </cell>
          <cell r="O76">
            <v>2172306.5577582899</v>
          </cell>
        </row>
        <row r="77">
          <cell r="A77" t="str">
            <v xml:space="preserve">     RSP/GIC 5 year</v>
          </cell>
          <cell r="B77">
            <v>827110.45969009004</v>
          </cell>
          <cell r="C77">
            <v>932722.12412259995</v>
          </cell>
          <cell r="D77">
            <v>917100.87290116004</v>
          </cell>
          <cell r="E77">
            <v>963359.01963882998</v>
          </cell>
          <cell r="F77">
            <v>930540.63211079</v>
          </cell>
          <cell r="G77">
            <v>968712.87216363999</v>
          </cell>
          <cell r="H77">
            <v>980184.96576706006</v>
          </cell>
          <cell r="I77">
            <v>961950.13886088994</v>
          </cell>
          <cell r="J77">
            <v>1011467.00374333</v>
          </cell>
          <cell r="K77">
            <v>989194.84809879004</v>
          </cell>
          <cell r="L77">
            <v>1033446.52591938</v>
          </cell>
          <cell r="M77">
            <v>1045019.4117834501</v>
          </cell>
          <cell r="O77">
            <v>11560808.87480001</v>
          </cell>
        </row>
        <row r="78">
          <cell r="A78" t="str">
            <v xml:space="preserve">    GICs</v>
          </cell>
          <cell r="B78">
            <v>2452503.9666058701</v>
          </cell>
          <cell r="C78">
            <v>2755519.4627652899</v>
          </cell>
          <cell r="D78">
            <v>2707354.1005108999</v>
          </cell>
          <cell r="E78">
            <v>2845859.9363868101</v>
          </cell>
          <cell r="F78">
            <v>2756443.60368344</v>
          </cell>
          <cell r="G78">
            <v>2879511.6875910298</v>
          </cell>
          <cell r="H78">
            <v>2926790.9210056001</v>
          </cell>
          <cell r="I78">
            <v>2879358.1513841501</v>
          </cell>
          <cell r="J78">
            <v>3018350.8059813199</v>
          </cell>
          <cell r="K78">
            <v>2935845.80383192</v>
          </cell>
          <cell r="L78">
            <v>3049525.13459442</v>
          </cell>
          <cell r="M78">
            <v>3069425.8978239801</v>
          </cell>
          <cell r="O78">
            <v>34276489.472164728</v>
          </cell>
        </row>
        <row r="79">
          <cell r="A79" t="str">
            <v xml:space="preserve">     LTR 1 year</v>
          </cell>
          <cell r="B79">
            <v>194622.50011990999</v>
          </cell>
          <cell r="C79">
            <v>212173.01427794</v>
          </cell>
          <cell r="D79">
            <v>202332.27922873999</v>
          </cell>
          <cell r="E79">
            <v>206142.57749431001</v>
          </cell>
          <cell r="F79">
            <v>195185.48574012</v>
          </cell>
          <cell r="G79">
            <v>196566.77501176999</v>
          </cell>
          <cell r="H79">
            <v>192710.38015906001</v>
          </cell>
          <cell r="I79">
            <v>182101.05514064</v>
          </cell>
          <cell r="J79">
            <v>186347.62778434</v>
          </cell>
          <cell r="K79">
            <v>181305.12770849001</v>
          </cell>
          <cell r="L79">
            <v>188379.48342082</v>
          </cell>
          <cell r="M79">
            <v>189270.44142521001</v>
          </cell>
          <cell r="O79">
            <v>2327136.7475113501</v>
          </cell>
        </row>
        <row r="80">
          <cell r="A80" t="str">
            <v xml:space="preserve">     LTR 2 year</v>
          </cell>
          <cell r="B80">
            <v>2630.6786474199998</v>
          </cell>
          <cell r="C80">
            <v>2914.87275916</v>
          </cell>
          <cell r="D80">
            <v>2815.2638693899999</v>
          </cell>
          <cell r="E80">
            <v>2876.1638845900002</v>
          </cell>
          <cell r="F80">
            <v>2738.15871053</v>
          </cell>
          <cell r="G80">
            <v>2784.0137368599999</v>
          </cell>
          <cell r="H80">
            <v>2752.44351173</v>
          </cell>
          <cell r="I80">
            <v>2677.0515407600001</v>
          </cell>
          <cell r="J80">
            <v>2759.9931435100002</v>
          </cell>
          <cell r="K80">
            <v>2652.7762085899999</v>
          </cell>
          <cell r="L80">
            <v>2739.73088813</v>
          </cell>
          <cell r="M80">
            <v>2743.5000600899998</v>
          </cell>
          <cell r="O80">
            <v>33084.646960760001</v>
          </cell>
        </row>
        <row r="81">
          <cell r="A81" t="str">
            <v xml:space="preserve">     LTR 3 year</v>
          </cell>
          <cell r="B81">
            <v>6312.3900068200001</v>
          </cell>
          <cell r="C81">
            <v>7041.6287944599999</v>
          </cell>
          <cell r="D81">
            <v>6867.0590069099999</v>
          </cell>
          <cell r="E81">
            <v>7130.76200281</v>
          </cell>
          <cell r="F81">
            <v>6817.6423519500004</v>
          </cell>
          <cell r="G81">
            <v>7013.8313919499997</v>
          </cell>
          <cell r="H81">
            <v>7027.5538975099998</v>
          </cell>
          <cell r="I81">
            <v>6847.99178192</v>
          </cell>
          <cell r="J81">
            <v>7077.4075075399996</v>
          </cell>
          <cell r="K81">
            <v>6792.7192723799999</v>
          </cell>
          <cell r="L81">
            <v>7024.4759442499999</v>
          </cell>
          <cell r="M81">
            <v>7022.4548541900003</v>
          </cell>
          <cell r="O81">
            <v>82975.916812690004</v>
          </cell>
        </row>
        <row r="82">
          <cell r="A82" t="str">
            <v xml:space="preserve">     LTR 4 year</v>
          </cell>
          <cell r="B82">
            <v>6537.8513040400003</v>
          </cell>
          <cell r="C82">
            <v>7295.6556449</v>
          </cell>
          <cell r="D82">
            <v>7112.7052796600001</v>
          </cell>
          <cell r="E82">
            <v>7403.8425074099996</v>
          </cell>
          <cell r="F82">
            <v>7117.5088973800002</v>
          </cell>
          <cell r="G82">
            <v>7383.1172181499996</v>
          </cell>
          <cell r="H82">
            <v>7435.5805453599996</v>
          </cell>
          <cell r="I82">
            <v>7262.1287731000002</v>
          </cell>
          <cell r="J82">
            <v>7588.8865310499996</v>
          </cell>
          <cell r="K82">
            <v>7379.4621972000004</v>
          </cell>
          <cell r="L82">
            <v>7663.9196509499998</v>
          </cell>
          <cell r="M82">
            <v>7697.1923119000003</v>
          </cell>
          <cell r="O82">
            <v>87877.8508611</v>
          </cell>
        </row>
        <row r="83">
          <cell r="A83" t="str">
            <v xml:space="preserve">     LTR 5 year</v>
          </cell>
          <cell r="B83">
            <v>54323.558502009997</v>
          </cell>
          <cell r="C83">
            <v>60547.874160799998</v>
          </cell>
          <cell r="D83">
            <v>59122.279764649997</v>
          </cell>
          <cell r="E83">
            <v>61749.768415849998</v>
          </cell>
          <cell r="F83">
            <v>59395.911759130002</v>
          </cell>
          <cell r="G83">
            <v>61310.951215330002</v>
          </cell>
          <cell r="H83">
            <v>60906.090572169996</v>
          </cell>
          <cell r="I83">
            <v>58865.239266010001</v>
          </cell>
          <cell r="J83">
            <v>61447.889409919997</v>
          </cell>
          <cell r="K83">
            <v>59727.554436409999</v>
          </cell>
          <cell r="L83">
            <v>61969.328345790003</v>
          </cell>
          <cell r="M83">
            <v>62200.376032990003</v>
          </cell>
          <cell r="O83">
            <v>721566.82188106002</v>
          </cell>
        </row>
        <row r="84">
          <cell r="A84" t="str">
            <v xml:space="preserve">    Cashable GICs</v>
          </cell>
          <cell r="B84">
            <v>264426.9785802</v>
          </cell>
          <cell r="C84">
            <v>289973.04563726002</v>
          </cell>
          <cell r="D84">
            <v>278249.58714934997</v>
          </cell>
          <cell r="E84">
            <v>285303.11430497002</v>
          </cell>
          <cell r="F84">
            <v>271254.70745911001</v>
          </cell>
          <cell r="G84">
            <v>275058.68857405998</v>
          </cell>
          <cell r="H84">
            <v>270832.04868583003</v>
          </cell>
          <cell r="I84">
            <v>257753.46650243</v>
          </cell>
          <cell r="J84">
            <v>265221.80437636003</v>
          </cell>
          <cell r="K84">
            <v>257857.63982307</v>
          </cell>
          <cell r="L84">
            <v>267776.93824993999</v>
          </cell>
          <cell r="M84">
            <v>268933.96468437999</v>
          </cell>
          <cell r="O84">
            <v>3252641.9840269601</v>
          </cell>
        </row>
        <row r="85">
          <cell r="A85" t="str">
            <v xml:space="preserve">     GIC 11-23 mth</v>
          </cell>
          <cell r="B85">
            <v>2663280.9926546402</v>
          </cell>
          <cell r="C85">
            <v>2956983.6255546301</v>
          </cell>
          <cell r="D85">
            <v>2847285.34799664</v>
          </cell>
          <cell r="E85">
            <v>2913967.34798051</v>
          </cell>
          <cell r="F85">
            <v>2770746.2644390599</v>
          </cell>
          <cell r="G85">
            <v>2879397.4934734702</v>
          </cell>
          <cell r="H85">
            <v>2913363.3805676699</v>
          </cell>
          <cell r="I85">
            <v>2861985.3322701901</v>
          </cell>
          <cell r="J85">
            <v>3015622.7742571202</v>
          </cell>
          <cell r="K85">
            <v>2942343.4380157101</v>
          </cell>
          <cell r="L85">
            <v>3057363.6723366901</v>
          </cell>
          <cell r="M85">
            <v>3071827.2005092199</v>
          </cell>
          <cell r="O85">
            <v>34894166.870055549</v>
          </cell>
        </row>
        <row r="86">
          <cell r="A86" t="str">
            <v xml:space="preserve">     GIC 25-35 mth</v>
          </cell>
          <cell r="B86">
            <v>407752.62147612998</v>
          </cell>
          <cell r="C86">
            <v>455344.62986023002</v>
          </cell>
          <cell r="D86">
            <v>445509.97267972003</v>
          </cell>
          <cell r="E86">
            <v>466518.78885491</v>
          </cell>
          <cell r="F86">
            <v>448222.22758860001</v>
          </cell>
          <cell r="G86">
            <v>464529.71493304998</v>
          </cell>
          <cell r="H86">
            <v>468281.02726399997</v>
          </cell>
          <cell r="I86">
            <v>458074.64575869997</v>
          </cell>
          <cell r="J86">
            <v>479952.06757492002</v>
          </cell>
          <cell r="K86">
            <v>466881.34270183003</v>
          </cell>
          <cell r="L86">
            <v>485015.33620625001</v>
          </cell>
          <cell r="M86">
            <v>487283.56763508002</v>
          </cell>
          <cell r="O86">
            <v>5533365.9425334204</v>
          </cell>
        </row>
        <row r="87">
          <cell r="A87" t="str">
            <v xml:space="preserve">     GIC 36-47 mth</v>
          </cell>
          <cell r="B87">
            <v>77723.186423310006</v>
          </cell>
          <cell r="C87">
            <v>86853.949015689999</v>
          </cell>
          <cell r="D87">
            <v>85042.778399820003</v>
          </cell>
          <cell r="E87">
            <v>89101.965236810007</v>
          </cell>
          <cell r="F87">
            <v>85624.118462290004</v>
          </cell>
          <cell r="G87">
            <v>88814.176966939995</v>
          </cell>
          <cell r="H87">
            <v>89596.531784100007</v>
          </cell>
          <cell r="I87">
            <v>87898.560288249995</v>
          </cell>
          <cell r="J87">
            <v>92618.548049339995</v>
          </cell>
          <cell r="K87">
            <v>90616.659990999993</v>
          </cell>
          <cell r="L87">
            <v>94432.970708480003</v>
          </cell>
          <cell r="M87">
            <v>94972.617627369997</v>
          </cell>
          <cell r="O87">
            <v>1063296.0629534</v>
          </cell>
        </row>
        <row r="88">
          <cell r="A88" t="str">
            <v xml:space="preserve">     GIC 49-59 mth</v>
          </cell>
          <cell r="B88">
            <v>107066.28766144</v>
          </cell>
          <cell r="C88">
            <v>119867.17553271</v>
          </cell>
          <cell r="D88">
            <v>117581.67793436001</v>
          </cell>
          <cell r="E88">
            <v>123459.09530199</v>
          </cell>
          <cell r="F88">
            <v>118684.83721423001</v>
          </cell>
          <cell r="G88">
            <v>123205.51842397</v>
          </cell>
          <cell r="H88">
            <v>124410.67023561</v>
          </cell>
          <cell r="I88">
            <v>121892.32674388999</v>
          </cell>
          <cell r="J88">
            <v>127933.7078429</v>
          </cell>
          <cell r="K88">
            <v>124591.03051031999</v>
          </cell>
          <cell r="L88">
            <v>129671.60969541001</v>
          </cell>
          <cell r="M88">
            <v>130518.83662892001</v>
          </cell>
          <cell r="O88">
            <v>1468882.7737257499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3255823.0882155201</v>
          </cell>
          <cell r="C90">
            <v>3619049.3799632601</v>
          </cell>
          <cell r="D90">
            <v>3495419.77701054</v>
          </cell>
          <cell r="E90">
            <v>3593047.19737422</v>
          </cell>
          <cell r="F90">
            <v>3423277.4477041801</v>
          </cell>
          <cell r="G90">
            <v>3555946.90379743</v>
          </cell>
          <cell r="H90">
            <v>3595651.6098513799</v>
          </cell>
          <cell r="I90">
            <v>3529850.8650610298</v>
          </cell>
          <cell r="J90">
            <v>3716127.0977242799</v>
          </cell>
          <cell r="K90">
            <v>3624432.4712188598</v>
          </cell>
          <cell r="L90">
            <v>3766483.58894683</v>
          </cell>
          <cell r="M90">
            <v>3784602.2224005898</v>
          </cell>
          <cell r="O90">
            <v>42959711.649268121</v>
          </cell>
        </row>
        <row r="91">
          <cell r="A91" t="str">
            <v xml:space="preserve">     Brokerage Long Term</v>
          </cell>
          <cell r="B91">
            <v>129497.92395760999</v>
          </cell>
          <cell r="C91">
            <v>151072.74821257</v>
          </cell>
          <cell r="D91">
            <v>151507.26679858999</v>
          </cell>
          <cell r="E91">
            <v>164852.80649068</v>
          </cell>
          <cell r="F91">
            <v>167260.70740747999</v>
          </cell>
          <cell r="G91">
            <v>177073.26253702</v>
          </cell>
          <cell r="H91">
            <v>186205.35402863001</v>
          </cell>
          <cell r="I91">
            <v>182108.55680671</v>
          </cell>
          <cell r="J91">
            <v>197064.52604145999</v>
          </cell>
          <cell r="K91">
            <v>195408.91357696999</v>
          </cell>
          <cell r="L91">
            <v>213170.02051875001</v>
          </cell>
          <cell r="M91">
            <v>213874.98405078001</v>
          </cell>
          <cell r="O91">
            <v>2129097.0704272501</v>
          </cell>
        </row>
        <row r="92">
          <cell r="A92" t="str">
            <v xml:space="preserve">     Brokerage Specific Length</v>
          </cell>
          <cell r="B92">
            <v>21553.247453430002</v>
          </cell>
          <cell r="C92">
            <v>24909.28746218</v>
          </cell>
          <cell r="D92">
            <v>25118.758991670002</v>
          </cell>
          <cell r="E92">
            <v>26281.97016746</v>
          </cell>
          <cell r="F92">
            <v>25819.972630209999</v>
          </cell>
          <cell r="G92">
            <v>27727.401880429999</v>
          </cell>
          <cell r="H92">
            <v>28774.16537631</v>
          </cell>
          <cell r="I92">
            <v>28858.961593280001</v>
          </cell>
          <cell r="J92">
            <v>30867.6904756</v>
          </cell>
          <cell r="K92">
            <v>30884.95545627</v>
          </cell>
          <cell r="L92">
            <v>32961.215574889997</v>
          </cell>
          <cell r="M92">
            <v>33554.356512229999</v>
          </cell>
          <cell r="O92">
            <v>337311.98357396002</v>
          </cell>
        </row>
        <row r="93">
          <cell r="A93" t="str">
            <v xml:space="preserve">    Brokerage Deposit</v>
          </cell>
          <cell r="B93">
            <v>151051.17141104001</v>
          </cell>
          <cell r="C93">
            <v>175982.03567474999</v>
          </cell>
          <cell r="D93">
            <v>176626.02579026</v>
          </cell>
          <cell r="E93">
            <v>191134.77665814001</v>
          </cell>
          <cell r="F93">
            <v>193080.68003769001</v>
          </cell>
          <cell r="G93">
            <v>204800.66441745</v>
          </cell>
          <cell r="H93">
            <v>214979.51940493999</v>
          </cell>
          <cell r="I93">
            <v>210967.51839998999</v>
          </cell>
          <cell r="J93">
            <v>227932.21651706001</v>
          </cell>
          <cell r="K93">
            <v>226293.86903323999</v>
          </cell>
          <cell r="L93">
            <v>246131.23609364001</v>
          </cell>
          <cell r="M93">
            <v>247429.34056300999</v>
          </cell>
          <cell r="O93">
            <v>2466409.0540012098</v>
          </cell>
        </row>
        <row r="94">
          <cell r="A94" t="str">
            <v xml:space="preserve">     Indexed Linked</v>
          </cell>
          <cell r="B94">
            <v>117663.81598866</v>
          </cell>
          <cell r="C94">
            <v>131203.88964688001</v>
          </cell>
          <cell r="D94">
            <v>128159.23714201</v>
          </cell>
          <cell r="E94">
            <v>133959.66870194001</v>
          </cell>
          <cell r="F94">
            <v>128773.47399447</v>
          </cell>
          <cell r="G94">
            <v>133384.42393247999</v>
          </cell>
          <cell r="H94">
            <v>134315.00558294999</v>
          </cell>
          <cell r="I94">
            <v>131213.55885867</v>
          </cell>
          <cell r="J94">
            <v>137248.83585743001</v>
          </cell>
          <cell r="K94">
            <v>133406.78557539001</v>
          </cell>
          <cell r="L94">
            <v>138481.46659130001</v>
          </cell>
          <cell r="M94">
            <v>139073.89798765999</v>
          </cell>
          <cell r="O94">
            <v>1586884.05985984</v>
          </cell>
        </row>
        <row r="95">
          <cell r="A95" t="str">
            <v xml:space="preserve">     5 Yr Escalator</v>
          </cell>
          <cell r="B95">
            <v>344998.24792667001</v>
          </cell>
          <cell r="C95">
            <v>393354.59170240001</v>
          </cell>
          <cell r="D95">
            <v>387752.43018765998</v>
          </cell>
          <cell r="E95">
            <v>406556.43259475002</v>
          </cell>
          <cell r="F95">
            <v>390646.27655832999</v>
          </cell>
          <cell r="G95">
            <v>405047.70515286998</v>
          </cell>
          <cell r="H95">
            <v>408565.16602209001</v>
          </cell>
          <cell r="I95">
            <v>399945.12094915</v>
          </cell>
          <cell r="J95">
            <v>419393.26875142002</v>
          </cell>
          <cell r="K95">
            <v>408196.97156779998</v>
          </cell>
          <cell r="L95">
            <v>424288.22141406999</v>
          </cell>
          <cell r="M95">
            <v>430408.79518720001</v>
          </cell>
          <cell r="O95">
            <v>4819153.2280144095</v>
          </cell>
        </row>
        <row r="96">
          <cell r="A96" t="str">
            <v xml:space="preserve">     3 Yr Escalator</v>
          </cell>
          <cell r="B96">
            <v>711831.68754242</v>
          </cell>
          <cell r="C96">
            <v>804133.96574910998</v>
          </cell>
          <cell r="D96">
            <v>789431.61398398003</v>
          </cell>
          <cell r="E96">
            <v>827335.40702585003</v>
          </cell>
          <cell r="F96">
            <v>797576.22174901003</v>
          </cell>
          <cell r="G96">
            <v>831870.95880993002</v>
          </cell>
          <cell r="H96">
            <v>845419.46862079005</v>
          </cell>
          <cell r="I96">
            <v>831473.49154445005</v>
          </cell>
          <cell r="J96">
            <v>878921.94962590002</v>
          </cell>
          <cell r="K96">
            <v>865990.60293056001</v>
          </cell>
          <cell r="L96">
            <v>907519.26235291001</v>
          </cell>
          <cell r="M96">
            <v>915931.47934922995</v>
          </cell>
          <cell r="O96">
            <v>10007436.10928414</v>
          </cell>
        </row>
        <row r="97">
          <cell r="A97" t="str">
            <v xml:space="preserve">    Special Terms</v>
          </cell>
          <cell r="B97">
            <v>1174493.7514577501</v>
          </cell>
          <cell r="C97">
            <v>1328692.44709839</v>
          </cell>
          <cell r="D97">
            <v>1305343.2813136501</v>
          </cell>
          <cell r="E97">
            <v>1367851.50832254</v>
          </cell>
          <cell r="F97">
            <v>1316995.97230181</v>
          </cell>
          <cell r="G97">
            <v>1370303.08789528</v>
          </cell>
          <cell r="H97">
            <v>1388299.64022583</v>
          </cell>
          <cell r="I97">
            <v>1362632.1713522701</v>
          </cell>
          <cell r="J97">
            <v>1435564.0542347501</v>
          </cell>
          <cell r="K97">
            <v>1407594.3600737499</v>
          </cell>
          <cell r="L97">
            <v>1470288.95035828</v>
          </cell>
          <cell r="M97">
            <v>1485414.1725240899</v>
          </cell>
          <cell r="O97">
            <v>16413473.39715839</v>
          </cell>
        </row>
        <row r="98">
          <cell r="A98" t="str">
            <v xml:space="preserve">   Fixed Deposits</v>
          </cell>
          <cell r="B98">
            <v>7623022.7991063604</v>
          </cell>
          <cell r="C98">
            <v>8534817.4103383198</v>
          </cell>
          <cell r="D98">
            <v>8322895.5814599404</v>
          </cell>
          <cell r="E98">
            <v>8662145.0610163193</v>
          </cell>
          <cell r="F98">
            <v>8329806.2696209596</v>
          </cell>
          <cell r="G98">
            <v>8671212.0741598792</v>
          </cell>
          <cell r="H98">
            <v>8787897.0920295492</v>
          </cell>
          <cell r="I98">
            <v>8625445.1991759297</v>
          </cell>
          <cell r="J98">
            <v>9068159.2131505199</v>
          </cell>
          <cell r="K98">
            <v>8848832.86388308</v>
          </cell>
          <cell r="L98">
            <v>9215458.5097053591</v>
          </cell>
          <cell r="M98">
            <v>9274346.0158233792</v>
          </cell>
          <cell r="O98">
            <v>103964038.0894696</v>
          </cell>
        </row>
        <row r="99">
          <cell r="A99" t="str">
            <v xml:space="preserve">  Member Deposits</v>
          </cell>
          <cell r="B99">
            <v>9420467.4398753494</v>
          </cell>
          <cell r="C99">
            <v>10544092.564726301</v>
          </cell>
          <cell r="D99">
            <v>10289428.170790199</v>
          </cell>
          <cell r="E99">
            <v>10738505.2918741</v>
          </cell>
          <cell r="F99">
            <v>10383549.8814149</v>
          </cell>
          <cell r="G99">
            <v>10821628.395716101</v>
          </cell>
          <cell r="H99">
            <v>10971011.378671</v>
          </cell>
          <cell r="I99">
            <v>10733685.682752401</v>
          </cell>
          <cell r="J99">
            <v>11223485.1578265</v>
          </cell>
          <cell r="K99">
            <v>10946240.028446499</v>
          </cell>
          <cell r="L99">
            <v>11395021.4646897</v>
          </cell>
          <cell r="M99">
            <v>11464912.3562984</v>
          </cell>
          <cell r="O99">
            <v>128932027.81308144</v>
          </cell>
        </row>
        <row r="100">
          <cell r="A100" t="str">
            <v xml:space="preserve">   Cuco Loan</v>
          </cell>
          <cell r="B100">
            <v>706980.82191781001</v>
          </cell>
          <cell r="C100">
            <v>665950.68493151001</v>
          </cell>
          <cell r="D100">
            <v>509326.02739726001</v>
          </cell>
          <cell r="E100">
            <v>391068.49315068999</v>
          </cell>
          <cell r="F100">
            <v>332778.08219177998</v>
          </cell>
          <cell r="G100">
            <v>277052.05479452002</v>
          </cell>
          <cell r="H100">
            <v>214816.43835616001</v>
          </cell>
          <cell r="I100">
            <v>199627.39726026999</v>
          </cell>
          <cell r="J100">
            <v>233358.90410958999</v>
          </cell>
          <cell r="K100">
            <v>280109.5890411</v>
          </cell>
          <cell r="L100">
            <v>289479.4520548</v>
          </cell>
          <cell r="M100">
            <v>292832.87671232998</v>
          </cell>
          <cell r="O100">
            <v>4393380.8219178198</v>
          </cell>
        </row>
        <row r="101">
          <cell r="A101" t="str">
            <v xml:space="preserve">   50th Anniversary Shares</v>
          </cell>
          <cell r="B101">
            <v>238223.52131506999</v>
          </cell>
          <cell r="C101">
            <v>263747.47002740001</v>
          </cell>
          <cell r="D101">
            <v>255239.48712328999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263747.47002740001</v>
          </cell>
          <cell r="I101">
            <v>452499.76109589002</v>
          </cell>
          <cell r="J101">
            <v>467583.08646575001</v>
          </cell>
          <cell r="K101">
            <v>452499.76109589002</v>
          </cell>
          <cell r="L101">
            <v>467583.08646575001</v>
          </cell>
          <cell r="M101">
            <v>492832.57117807999</v>
          </cell>
          <cell r="O101">
            <v>4136690.6419726098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196103.14126027</v>
          </cell>
          <cell r="C103">
            <v>217114.19210958999</v>
          </cell>
          <cell r="D103">
            <v>249562.56328767</v>
          </cell>
          <cell r="E103">
            <v>298648.43868492998</v>
          </cell>
          <cell r="F103">
            <v>328466.67287671001</v>
          </cell>
          <cell r="G103">
            <v>380182.68526027002</v>
          </cell>
          <cell r="H103">
            <v>420949.80854795</v>
          </cell>
          <cell r="I103">
            <v>210110.50849315</v>
          </cell>
          <cell r="J103">
            <v>217114.19210958999</v>
          </cell>
          <cell r="K103">
            <v>210110.50849315</v>
          </cell>
          <cell r="L103">
            <v>228838.35813698999</v>
          </cell>
          <cell r="M103">
            <v>228838.35813698999</v>
          </cell>
          <cell r="O103">
            <v>3186039.42739726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-56.880273969999998</v>
          </cell>
          <cell r="C106">
            <v>-62.974589039999998</v>
          </cell>
          <cell r="D106">
            <v>-60.943150680000002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1284588.23816439</v>
          </cell>
          <cell r="C107">
            <v>1305444.6100616499</v>
          </cell>
          <cell r="D107">
            <v>1167643.1710274001</v>
          </cell>
          <cell r="E107">
            <v>1112096.6648561701</v>
          </cell>
          <cell r="F107">
            <v>1069999.33541096</v>
          </cell>
          <cell r="G107">
            <v>1079614.47307534</v>
          </cell>
          <cell r="H107">
            <v>1058145.9799246599</v>
          </cell>
          <cell r="I107">
            <v>1017077.35369863</v>
          </cell>
          <cell r="J107">
            <v>1084900.9261849299</v>
          </cell>
          <cell r="K107">
            <v>1104182.5136301499</v>
          </cell>
          <cell r="L107">
            <v>1152745.6401575401</v>
          </cell>
          <cell r="M107">
            <v>1181348.5495273999</v>
          </cell>
          <cell r="O107">
            <v>13617787.45571922</v>
          </cell>
        </row>
        <row r="108">
          <cell r="A108" t="str">
            <v xml:space="preserve"> Total Interest Expense</v>
          </cell>
          <cell r="B108">
            <v>10705055.6780397</v>
          </cell>
          <cell r="C108">
            <v>11849537.174787899</v>
          </cell>
          <cell r="D108">
            <v>11457071.341817601</v>
          </cell>
          <cell r="E108">
            <v>11850601.9567302</v>
          </cell>
          <cell r="F108">
            <v>11453549.216825901</v>
          </cell>
          <cell r="G108">
            <v>11901242.8687915</v>
          </cell>
          <cell r="H108">
            <v>12029157.358595699</v>
          </cell>
          <cell r="I108">
            <v>11750763.036451099</v>
          </cell>
          <cell r="J108">
            <v>12308386.0840114</v>
          </cell>
          <cell r="K108">
            <v>12050422.542076699</v>
          </cell>
          <cell r="L108">
            <v>12547767.1048472</v>
          </cell>
          <cell r="M108">
            <v>12646260.905825799</v>
          </cell>
          <cell r="O108">
            <v>142549815.26880071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74986.301369859997</v>
          </cell>
          <cell r="C113">
            <v>83020.547945209997</v>
          </cell>
          <cell r="D113">
            <v>80342.465753419994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83020.547945209997</v>
          </cell>
          <cell r="I113">
            <v>87198.630136990003</v>
          </cell>
          <cell r="J113">
            <v>99369.8630137</v>
          </cell>
          <cell r="K113">
            <v>96164.383561640003</v>
          </cell>
          <cell r="L113">
            <v>99369.8630137</v>
          </cell>
          <cell r="M113">
            <v>101232.87671233001</v>
          </cell>
          <cell r="O113">
            <v>1051089.0410958999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74986.301369859997</v>
          </cell>
          <cell r="C115">
            <v>83020.547945209997</v>
          </cell>
          <cell r="D115">
            <v>80342.465753419994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83020.547945209997</v>
          </cell>
          <cell r="I115">
            <v>87198.630136990003</v>
          </cell>
          <cell r="J115">
            <v>99369.8630137</v>
          </cell>
          <cell r="K115">
            <v>96164.383561640003</v>
          </cell>
          <cell r="L115">
            <v>99369.8630137</v>
          </cell>
          <cell r="M115">
            <v>101232.87671233001</v>
          </cell>
          <cell r="O115">
            <v>1051089.0410958999</v>
          </cell>
        </row>
        <row r="117">
          <cell r="A117" t="str">
            <v xml:space="preserve"> Net Interest Income</v>
          </cell>
          <cell r="B117">
            <v>8033371.6255523898</v>
          </cell>
          <cell r="C117">
            <v>8871308.5133474693</v>
          </cell>
          <cell r="D117">
            <v>8588047.7429380901</v>
          </cell>
          <cell r="E117">
            <v>8962016.9510462992</v>
          </cell>
          <cell r="F117">
            <v>8719705.9886383805</v>
          </cell>
          <cell r="G117">
            <v>8972763.2534444705</v>
          </cell>
          <cell r="H117">
            <v>8963656.9394300003</v>
          </cell>
          <cell r="I117">
            <v>8636762.3096166104</v>
          </cell>
          <cell r="J117">
            <v>8858203.6061665099</v>
          </cell>
          <cell r="K117">
            <v>8569276.9584912807</v>
          </cell>
          <cell r="L117">
            <v>8849796.1288321391</v>
          </cell>
          <cell r="M117">
            <v>8838687.4200831298</v>
          </cell>
          <cell r="O117">
            <v>104863597.43758678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1757155.6255523898</v>
          </cell>
          <cell r="C127">
            <v>1505199.5133474693</v>
          </cell>
          <cell r="D127">
            <v>1652737.7429380901</v>
          </cell>
          <cell r="E127">
            <v>1960397.9510462992</v>
          </cell>
          <cell r="F127">
            <v>1897048.9886383805</v>
          </cell>
          <cell r="G127">
            <v>2275503.2534444705</v>
          </cell>
          <cell r="H127">
            <v>2448080.9394300003</v>
          </cell>
          <cell r="I127">
            <v>1869616.3096166104</v>
          </cell>
          <cell r="J127">
            <v>1986394.6061665099</v>
          </cell>
          <cell r="K127">
            <v>2100512.9584912807</v>
          </cell>
          <cell r="L127">
            <v>1811120.1288321391</v>
          </cell>
          <cell r="M127">
            <v>1699148.4200831298</v>
          </cell>
          <cell r="O127">
            <v>22962916.437586784</v>
          </cell>
        </row>
        <row r="129">
          <cell r="A129" t="str">
            <v xml:space="preserve"> Pretax Income</v>
          </cell>
          <cell r="B129">
            <v>1757155.62555239</v>
          </cell>
          <cell r="C129">
            <v>1505199.51334747</v>
          </cell>
          <cell r="D129">
            <v>1652737.7429380999</v>
          </cell>
          <cell r="E129">
            <v>1960397.9510462999</v>
          </cell>
          <cell r="F129">
            <v>1897048.9886383801</v>
          </cell>
          <cell r="G129">
            <v>2275503.25344447</v>
          </cell>
          <cell r="H129">
            <v>2448080.9394299998</v>
          </cell>
          <cell r="I129">
            <v>1869616.3096166099</v>
          </cell>
          <cell r="J129">
            <v>1986394.6061665099</v>
          </cell>
          <cell r="K129">
            <v>2100512.95849127</v>
          </cell>
          <cell r="L129">
            <v>1811120.12883213</v>
          </cell>
          <cell r="M129">
            <v>1699148.42008314</v>
          </cell>
          <cell r="O129">
            <v>22962916.437586769</v>
          </cell>
        </row>
        <row r="130">
          <cell r="A130" t="str">
            <v xml:space="preserve"> Local Tax #1</v>
          </cell>
          <cell r="B130">
            <v>327182.37747782998</v>
          </cell>
          <cell r="C130">
            <v>280268.1493853</v>
          </cell>
          <cell r="D130">
            <v>307739.76773503999</v>
          </cell>
          <cell r="E130">
            <v>365026.09848486999</v>
          </cell>
          <cell r="F130">
            <v>353230.52168447</v>
          </cell>
          <cell r="G130">
            <v>423698.70579137001</v>
          </cell>
          <cell r="H130">
            <v>455832.67092185002</v>
          </cell>
          <cell r="I130">
            <v>348122.55685066001</v>
          </cell>
          <cell r="J130">
            <v>369866.67566820001</v>
          </cell>
          <cell r="K130">
            <v>391115.51287108002</v>
          </cell>
          <cell r="L130">
            <v>337230.56798852002</v>
          </cell>
          <cell r="M130">
            <v>316381.43581946002</v>
          </cell>
          <cell r="O130">
            <v>4275695.0406786501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327182.37747782998</v>
          </cell>
          <cell r="C134">
            <v>280268.1493853</v>
          </cell>
          <cell r="D134">
            <v>307739.76773503999</v>
          </cell>
          <cell r="E134">
            <v>365026.09848486999</v>
          </cell>
          <cell r="F134">
            <v>353230.52168447</v>
          </cell>
          <cell r="G134">
            <v>423698.70579137001</v>
          </cell>
          <cell r="H134">
            <v>455832.67092185002</v>
          </cell>
          <cell r="I134">
            <v>348122.55685066001</v>
          </cell>
          <cell r="J134">
            <v>369866.67566820001</v>
          </cell>
          <cell r="K134">
            <v>391115.51287108002</v>
          </cell>
          <cell r="L134">
            <v>337230.56798852002</v>
          </cell>
          <cell r="M134">
            <v>316381.43581946002</v>
          </cell>
          <cell r="O134">
            <v>4275695.0406786501</v>
          </cell>
        </row>
        <row r="136">
          <cell r="A136" t="str">
            <v xml:space="preserve"> Net Tax</v>
          </cell>
          <cell r="B136">
            <v>327182.37747782998</v>
          </cell>
          <cell r="C136">
            <v>280268.1493853</v>
          </cell>
          <cell r="D136">
            <v>307739.76773503999</v>
          </cell>
          <cell r="E136">
            <v>365026.09848486999</v>
          </cell>
          <cell r="F136">
            <v>353230.52168447</v>
          </cell>
          <cell r="G136">
            <v>423698.70579137001</v>
          </cell>
          <cell r="H136">
            <v>455832.67092185002</v>
          </cell>
          <cell r="I136">
            <v>348122.55685066001</v>
          </cell>
          <cell r="J136">
            <v>369866.67566820001</v>
          </cell>
          <cell r="K136">
            <v>391115.51287108002</v>
          </cell>
          <cell r="L136">
            <v>337230.56798852002</v>
          </cell>
          <cell r="M136">
            <v>316381.43581946002</v>
          </cell>
          <cell r="O136">
            <v>4275695.0406786501</v>
          </cell>
        </row>
        <row r="138">
          <cell r="A138" t="str">
            <v xml:space="preserve"> Net Income</v>
          </cell>
          <cell r="B138">
            <v>1429973.24807456</v>
          </cell>
          <cell r="C138">
            <v>1224931.36396216</v>
          </cell>
          <cell r="D138">
            <v>1344997.9752030501</v>
          </cell>
          <cell r="E138">
            <v>1595371.8525614301</v>
          </cell>
          <cell r="F138">
            <v>1543818.46695391</v>
          </cell>
          <cell r="G138">
            <v>1851804.54765311</v>
          </cell>
          <cell r="H138">
            <v>1992248.26850816</v>
          </cell>
          <cell r="I138">
            <v>1521493.75276595</v>
          </cell>
          <cell r="J138">
            <v>1616527.9304983099</v>
          </cell>
          <cell r="K138">
            <v>1709397.4456201899</v>
          </cell>
          <cell r="L138">
            <v>1473889.56084361</v>
          </cell>
          <cell r="M138">
            <v>1382766.9842636799</v>
          </cell>
          <cell r="O138">
            <v>18687221.396908119</v>
          </cell>
        </row>
      </sheetData>
      <sheetData sheetId="11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4440.9260000000004</v>
          </cell>
          <cell r="C11">
            <v>3799.3499945200001</v>
          </cell>
          <cell r="D11">
            <v>5641.1792931500004</v>
          </cell>
          <cell r="E11">
            <v>5637.9890958899996</v>
          </cell>
          <cell r="F11">
            <v>6749.8567835599997</v>
          </cell>
          <cell r="G11">
            <v>9426.3416493200002</v>
          </cell>
          <cell r="H11">
            <v>10407.461380819999</v>
          </cell>
          <cell r="I11">
            <v>12933.72613151</v>
          </cell>
          <cell r="J11">
            <v>16424.4683726</v>
          </cell>
          <cell r="K11">
            <v>19319.557369859998</v>
          </cell>
          <cell r="L11">
            <v>21320.74659726</v>
          </cell>
          <cell r="M11">
            <v>14568.31914521</v>
          </cell>
          <cell r="O11">
            <v>130669.9218137</v>
          </cell>
        </row>
        <row r="12">
          <cell r="A12" t="str">
            <v xml:space="preserve">   CUCO Liquidity Reserve</v>
          </cell>
          <cell r="B12">
            <v>914008.95549114002</v>
          </cell>
          <cell r="C12">
            <v>878890.78287084005</v>
          </cell>
          <cell r="D12">
            <v>902545.53863422002</v>
          </cell>
          <cell r="E12">
            <v>859731.48044635996</v>
          </cell>
          <cell r="F12">
            <v>875454.45923918998</v>
          </cell>
          <cell r="G12">
            <v>868869.33553019003</v>
          </cell>
          <cell r="H12">
            <v>829102.61454482004</v>
          </cell>
          <cell r="I12">
            <v>844933.16732238</v>
          </cell>
          <cell r="J12">
            <v>808065.61434984999</v>
          </cell>
          <cell r="K12">
            <v>829068.55660605</v>
          </cell>
          <cell r="L12">
            <v>823290.7666493</v>
          </cell>
          <cell r="M12">
            <v>740930.27051961003</v>
          </cell>
          <cell r="O12">
            <v>10174891.54220395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37413.355413290003</v>
          </cell>
          <cell r="C14">
            <v>36248.483147480001</v>
          </cell>
          <cell r="D14">
            <v>37400.605205189997</v>
          </cell>
          <cell r="E14">
            <v>36201.132847560002</v>
          </cell>
          <cell r="F14">
            <v>37429.266685690003</v>
          </cell>
          <cell r="G14">
            <v>37415.628818789999</v>
          </cell>
          <cell r="H14">
            <v>36206.0335528</v>
          </cell>
          <cell r="I14">
            <v>37420.398792510001</v>
          </cell>
          <cell r="J14">
            <v>36211.036008160001</v>
          </cell>
          <cell r="K14">
            <v>37415.896424550003</v>
          </cell>
          <cell r="L14">
            <v>37417.98884636</v>
          </cell>
          <cell r="M14">
            <v>33796.888309720001</v>
          </cell>
          <cell r="O14">
            <v>440576.71405210003</v>
          </cell>
        </row>
        <row r="15">
          <cell r="A15" t="str">
            <v xml:space="preserve">   Long Term Investments</v>
          </cell>
          <cell r="B15">
            <v>14906.72602577</v>
          </cell>
          <cell r="C15">
            <v>14425.863895889999</v>
          </cell>
          <cell r="D15">
            <v>14906.72602575</v>
          </cell>
          <cell r="E15">
            <v>14425.863895889999</v>
          </cell>
          <cell r="F15">
            <v>14906.72602575</v>
          </cell>
          <cell r="G15">
            <v>14906.72602575</v>
          </cell>
          <cell r="H15">
            <v>14425.863895889999</v>
          </cell>
          <cell r="I15">
            <v>14906.961921460001</v>
          </cell>
          <cell r="J15">
            <v>14426.27552779</v>
          </cell>
          <cell r="K15">
            <v>14907.14707592</v>
          </cell>
          <cell r="L15">
            <v>14907.14699714</v>
          </cell>
          <cell r="M15">
            <v>13464.519867479999</v>
          </cell>
          <cell r="O15">
            <v>175516.54718048</v>
          </cell>
        </row>
        <row r="16">
          <cell r="A16" t="str">
            <v xml:space="preserve">   Asset Balancing Account</v>
          </cell>
          <cell r="B16">
            <v>40738.352156679997</v>
          </cell>
          <cell r="C16">
            <v>61999.74635845</v>
          </cell>
          <cell r="D16">
            <v>74065.166905530001</v>
          </cell>
          <cell r="E16">
            <v>69346.213808820001</v>
          </cell>
          <cell r="F16">
            <v>83020.248372210001</v>
          </cell>
          <cell r="G16">
            <v>88229.604867870003</v>
          </cell>
          <cell r="H16">
            <v>84806.659863590001</v>
          </cell>
          <cell r="I16">
            <v>90053.247760049999</v>
          </cell>
          <cell r="J16">
            <v>91971.882906209998</v>
          </cell>
          <cell r="K16">
            <v>100953.52533329</v>
          </cell>
          <cell r="L16">
            <v>115451.70192909001</v>
          </cell>
          <cell r="M16">
            <v>110754.51896265001</v>
          </cell>
          <cell r="O16">
            <v>1011390.86922444</v>
          </cell>
        </row>
        <row r="17">
          <cell r="A17" t="str">
            <v xml:space="preserve">  Total Investments</v>
          </cell>
          <cell r="B17">
            <v>1011508.31508688</v>
          </cell>
          <cell r="C17">
            <v>995364.22626718006</v>
          </cell>
          <cell r="D17">
            <v>1034559.21606384</v>
          </cell>
          <cell r="E17">
            <v>985342.68009451998</v>
          </cell>
          <cell r="F17">
            <v>1017560.5571064</v>
          </cell>
          <cell r="G17">
            <v>1018847.63689192</v>
          </cell>
          <cell r="H17">
            <v>974948.63323792</v>
          </cell>
          <cell r="I17">
            <v>1000247.50192791</v>
          </cell>
          <cell r="J17">
            <v>967099.27716460999</v>
          </cell>
          <cell r="K17">
            <v>1001664.68280967</v>
          </cell>
          <cell r="L17">
            <v>1012388.35101915</v>
          </cell>
          <cell r="M17">
            <v>913514.51680466998</v>
          </cell>
          <cell r="O17">
            <v>11933045.59447467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817218.81101215002</v>
          </cell>
          <cell r="D18">
            <v>853421.01155228994</v>
          </cell>
          <cell r="E18">
            <v>834838.92366444995</v>
          </cell>
          <cell r="F18">
            <v>873128.83820187999</v>
          </cell>
          <cell r="G18">
            <v>885979.49644033995</v>
          </cell>
          <cell r="H18">
            <v>870842.94363151002</v>
          </cell>
          <cell r="I18">
            <v>914533.58934120997</v>
          </cell>
          <cell r="J18">
            <v>898187.89984607999</v>
          </cell>
          <cell r="K18">
            <v>942100.56310390995</v>
          </cell>
          <cell r="L18">
            <v>953623.27829793002</v>
          </cell>
          <cell r="M18">
            <v>869435.51423307997</v>
          </cell>
          <cell r="O18">
            <v>10551991.54816255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12843.785379389999</v>
          </cell>
          <cell r="E19">
            <v>12466.555373310001</v>
          </cell>
          <cell r="F19">
            <v>12931.60167643</v>
          </cell>
          <cell r="G19">
            <v>12993.91310242</v>
          </cell>
          <cell r="H19">
            <v>12644.98304524</v>
          </cell>
          <cell r="I19">
            <v>13161.211874860001</v>
          </cell>
          <cell r="J19">
            <v>12811.191896779999</v>
          </cell>
          <cell r="K19">
            <v>13318.295754319999</v>
          </cell>
          <cell r="L19">
            <v>13387.269107640001</v>
          </cell>
          <cell r="M19">
            <v>12138.963052949999</v>
          </cell>
          <cell r="O19">
            <v>154086.28419509999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184411.78861672999</v>
          </cell>
          <cell r="E20">
            <v>173467.44450464999</v>
          </cell>
          <cell r="F20">
            <v>174526.70316241001</v>
          </cell>
          <cell r="G20">
            <v>169385.81980974</v>
          </cell>
          <cell r="H20">
            <v>158907.13154160001</v>
          </cell>
          <cell r="I20">
            <v>162050.63771382999</v>
          </cell>
          <cell r="J20">
            <v>157742.47520424001</v>
          </cell>
          <cell r="K20">
            <v>163984.01782231999</v>
          </cell>
          <cell r="L20">
            <v>164815.79369704</v>
          </cell>
          <cell r="M20">
            <v>149451.48974587</v>
          </cell>
          <cell r="O20">
            <v>2034475.2646299601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144348.92531684</v>
          </cell>
          <cell r="E21">
            <v>139148.57393983001</v>
          </cell>
          <cell r="F21">
            <v>143308.67229630999</v>
          </cell>
          <cell r="G21">
            <v>143047.60741085</v>
          </cell>
          <cell r="H21">
            <v>137504.64361679001</v>
          </cell>
          <cell r="I21">
            <v>140920.03411735001</v>
          </cell>
          <cell r="J21">
            <v>135666.31534192001</v>
          </cell>
          <cell r="K21">
            <v>140113.39781801999</v>
          </cell>
          <cell r="L21">
            <v>139960.25717738</v>
          </cell>
          <cell r="M21">
            <v>126266.81928498999</v>
          </cell>
          <cell r="O21">
            <v>1675585.3100497499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365840.21069902001</v>
          </cell>
          <cell r="E22">
            <v>354044.96878181997</v>
          </cell>
          <cell r="F22">
            <v>366171.24421684002</v>
          </cell>
          <cell r="G22">
            <v>366737.33106081001</v>
          </cell>
          <cell r="H22">
            <v>355881.10930771998</v>
          </cell>
          <cell r="I22">
            <v>368972.15417143999</v>
          </cell>
          <cell r="J22">
            <v>357108.21109638998</v>
          </cell>
          <cell r="K22">
            <v>368441.05052537</v>
          </cell>
          <cell r="L22">
            <v>368280.76510621997</v>
          </cell>
          <cell r="M22">
            <v>332890.69148570998</v>
          </cell>
          <cell r="O22">
            <v>4324304.5521143498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3944428.9402768901</v>
          </cell>
          <cell r="E23">
            <v>3829277.26372228</v>
          </cell>
          <cell r="F23">
            <v>3975064.4947694801</v>
          </cell>
          <cell r="G23">
            <v>3996529.1839661701</v>
          </cell>
          <cell r="H23">
            <v>3890568.9346023598</v>
          </cell>
          <cell r="I23">
            <v>4048966.33563407</v>
          </cell>
          <cell r="J23">
            <v>3941172.0309919501</v>
          </cell>
          <cell r="K23">
            <v>4095382.7841371298</v>
          </cell>
          <cell r="L23">
            <v>4112823.9468364702</v>
          </cell>
          <cell r="M23">
            <v>3725771.6681220802</v>
          </cell>
          <cell r="O23">
            <v>47295875.188292548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3560074.9449006701</v>
          </cell>
          <cell r="E24">
            <v>3448808.5456196899</v>
          </cell>
          <cell r="F24">
            <v>3570346.7768459702</v>
          </cell>
          <cell r="G24">
            <v>3579557.13356956</v>
          </cell>
          <cell r="H24">
            <v>3475276.0248152502</v>
          </cell>
          <cell r="I24">
            <v>3608678.2317752298</v>
          </cell>
          <cell r="J24">
            <v>3505833.8841877598</v>
          </cell>
          <cell r="K24">
            <v>3637374.5299778399</v>
          </cell>
          <cell r="L24">
            <v>3650214.5874914601</v>
          </cell>
          <cell r="M24">
            <v>3305605.9212161</v>
          </cell>
          <cell r="O24">
            <v>42335368.671808891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533278.90346572001</v>
          </cell>
          <cell r="E25">
            <v>516977.93369009002</v>
          </cell>
          <cell r="F25">
            <v>535819.14848570002</v>
          </cell>
          <cell r="G25">
            <v>537800.74612201995</v>
          </cell>
          <cell r="H25">
            <v>522971.11017731001</v>
          </cell>
          <cell r="I25">
            <v>543030.82209549996</v>
          </cell>
          <cell r="J25">
            <v>527357.03838922002</v>
          </cell>
          <cell r="K25">
            <v>547350.92578249006</v>
          </cell>
          <cell r="L25">
            <v>549508.87564946001</v>
          </cell>
          <cell r="M25">
            <v>497891.71713279001</v>
          </cell>
          <cell r="O25">
            <v>6358380.7302676998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42366.909893260003</v>
          </cell>
          <cell r="E26">
            <v>41116.82514488</v>
          </cell>
          <cell r="F26">
            <v>42652.155029230002</v>
          </cell>
          <cell r="G26">
            <v>42845.119449739999</v>
          </cell>
          <cell r="H26">
            <v>41687.101917549997</v>
          </cell>
          <cell r="I26">
            <v>43358.801256489998</v>
          </cell>
          <cell r="J26">
            <v>42191.005013180002</v>
          </cell>
          <cell r="K26">
            <v>43847.035712719997</v>
          </cell>
          <cell r="L26">
            <v>44058.657342279999</v>
          </cell>
          <cell r="M26">
            <v>39945.352498790002</v>
          </cell>
          <cell r="O26">
            <v>507096.88492078998</v>
          </cell>
        </row>
        <row r="27">
          <cell r="A27" t="str">
            <v xml:space="preserve">    Securitized Contra</v>
          </cell>
          <cell r="B27">
            <v>-1337401.3664448201</v>
          </cell>
          <cell r="C27">
            <v>-1263149.64468307</v>
          </cell>
          <cell r="D27">
            <v>-1257797.33263452</v>
          </cell>
          <cell r="E27">
            <v>-1159247.61193609</v>
          </cell>
          <cell r="F27">
            <v>-1128654.03223812</v>
          </cell>
          <cell r="G27">
            <v>-1063637.62991509</v>
          </cell>
          <cell r="H27">
            <v>-971833.78689691005</v>
          </cell>
          <cell r="I27">
            <v>-940315.54300177004</v>
          </cell>
          <cell r="J27">
            <v>-848129.52624476003</v>
          </cell>
          <cell r="K27">
            <v>-810846.26271734003</v>
          </cell>
          <cell r="L27">
            <v>-757415.64079590002</v>
          </cell>
          <cell r="M27">
            <v>-650655.33655841998</v>
          </cell>
          <cell r="O27">
            <v>-12189083.714066811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-1268767.45550859</v>
          </cell>
          <cell r="C29">
            <v>-1215801.86257947</v>
          </cell>
          <cell r="D29">
            <v>-1243233.29533762</v>
          </cell>
          <cell r="E29">
            <v>-1190955.3946518099</v>
          </cell>
          <cell r="F29">
            <v>-1217666.25074533</v>
          </cell>
          <cell r="G29">
            <v>-1204938.10916697</v>
          </cell>
          <cell r="H29">
            <v>-1154424.76331514</v>
          </cell>
          <cell r="I29">
            <v>-1176792.4822533701</v>
          </cell>
          <cell r="J29">
            <v>-1115553.8203136199</v>
          </cell>
          <cell r="K29">
            <v>-1127318.3929201399</v>
          </cell>
          <cell r="L29">
            <v>-1105701.89923309</v>
          </cell>
          <cell r="M29">
            <v>-980729.90633297001</v>
          </cell>
          <cell r="O29">
            <v>-14001883.632358121</v>
          </cell>
        </row>
        <row r="30">
          <cell r="A30" t="str">
            <v xml:space="preserve">    New CMB Contra</v>
          </cell>
          <cell r="B30">
            <v>-524613.15943767002</v>
          </cell>
          <cell r="C30">
            <v>-562354.54415752995</v>
          </cell>
          <cell r="D30">
            <v>-575107.85268836003</v>
          </cell>
          <cell r="E30">
            <v>-610628.97663698997</v>
          </cell>
          <cell r="F30">
            <v>-686284.96960684995</v>
          </cell>
          <cell r="G30">
            <v>-679129.06341644004</v>
          </cell>
          <cell r="H30">
            <v>-710234.94807534001</v>
          </cell>
          <cell r="I30">
            <v>-787960.59881918004</v>
          </cell>
          <cell r="J30">
            <v>-754516.66323287995</v>
          </cell>
          <cell r="K30">
            <v>-833395.58411575004</v>
          </cell>
          <cell r="L30">
            <v>-886310.03704109997</v>
          </cell>
          <cell r="M30">
            <v>-792071.08330959</v>
          </cell>
          <cell r="O30">
            <v>-8402607.4805376809</v>
          </cell>
        </row>
        <row r="31">
          <cell r="A31" t="str">
            <v xml:space="preserve">   Retail  Mortgages</v>
          </cell>
          <cell r="B31">
            <v>6480965.6327258199</v>
          </cell>
          <cell r="C31">
            <v>6268112.3080317602</v>
          </cell>
          <cell r="D31">
            <v>6564876.93944031</v>
          </cell>
          <cell r="E31">
            <v>6389315.0512161097</v>
          </cell>
          <cell r="F31">
            <v>6661344.3820939502</v>
          </cell>
          <cell r="G31">
            <v>6787171.5484331502</v>
          </cell>
          <cell r="H31">
            <v>6629790.4843679396</v>
          </cell>
          <cell r="I31">
            <v>6938603.19390566</v>
          </cell>
          <cell r="J31">
            <v>6859870.0421762597</v>
          </cell>
          <cell r="K31">
            <v>7180352.3608808899</v>
          </cell>
          <cell r="L31">
            <v>7247245.8536357898</v>
          </cell>
          <cell r="M31">
            <v>6635941.81057138</v>
          </cell>
          <cell r="O31">
            <v>80643589.607479006</v>
          </cell>
        </row>
        <row r="32">
          <cell r="A32" t="str">
            <v xml:space="preserve">    Instalment - Retail</v>
          </cell>
          <cell r="B32">
            <v>548441.14851322002</v>
          </cell>
          <cell r="C32">
            <v>527259.51202958997</v>
          </cell>
          <cell r="D32">
            <v>552326.85222112003</v>
          </cell>
          <cell r="E32">
            <v>541981.45318315004</v>
          </cell>
          <cell r="F32">
            <v>558259.7503059</v>
          </cell>
          <cell r="G32">
            <v>558225.14584811998</v>
          </cell>
          <cell r="H32">
            <v>550181.43374225998</v>
          </cell>
          <cell r="I32">
            <v>578589.51382107998</v>
          </cell>
          <cell r="J32">
            <v>563931.27803489997</v>
          </cell>
          <cell r="K32">
            <v>587003.18563901004</v>
          </cell>
          <cell r="L32">
            <v>590947.84044850001</v>
          </cell>
          <cell r="M32">
            <v>536861.99013845006</v>
          </cell>
          <cell r="O32">
            <v>6694009.1039252998</v>
          </cell>
        </row>
        <row r="33">
          <cell r="A33" t="str">
            <v xml:space="preserve">    Fixed Rate Instalment</v>
          </cell>
          <cell r="B33">
            <v>81716.912049999999</v>
          </cell>
          <cell r="C33">
            <v>78903.560279309997</v>
          </cell>
          <cell r="D33">
            <v>82904.891717420003</v>
          </cell>
          <cell r="E33">
            <v>81754.539982699993</v>
          </cell>
          <cell r="F33">
            <v>84534.594383529999</v>
          </cell>
          <cell r="G33">
            <v>84750.943310040006</v>
          </cell>
          <cell r="H33">
            <v>83754.743505630002</v>
          </cell>
          <cell r="I33">
            <v>88387.638952840003</v>
          </cell>
          <cell r="J33">
            <v>86303.483432420006</v>
          </cell>
          <cell r="K33">
            <v>90051.106844349997</v>
          </cell>
          <cell r="L33">
            <v>90860.81911728</v>
          </cell>
          <cell r="M33">
            <v>82641.602282099993</v>
          </cell>
          <cell r="O33">
            <v>1016564.83585762</v>
          </cell>
        </row>
        <row r="34">
          <cell r="A34" t="str">
            <v xml:space="preserve">    Demand - Retail</v>
          </cell>
          <cell r="B34">
            <v>57561.116976789999</v>
          </cell>
          <cell r="C34">
            <v>55743.698421649999</v>
          </cell>
          <cell r="D34">
            <v>58363.261124910001</v>
          </cell>
          <cell r="E34">
            <v>57014.44257978</v>
          </cell>
          <cell r="F34">
            <v>58709.684928219998</v>
          </cell>
          <cell r="G34">
            <v>58804.720645449997</v>
          </cell>
          <cell r="H34">
            <v>57918.164502669999</v>
          </cell>
          <cell r="I34">
            <v>60647.217309920001</v>
          </cell>
          <cell r="J34">
            <v>58988.792395500001</v>
          </cell>
          <cell r="K34">
            <v>61275.095116700002</v>
          </cell>
          <cell r="L34">
            <v>61556.829754580001</v>
          </cell>
          <cell r="M34">
            <v>55822.966219039998</v>
          </cell>
          <cell r="O34">
            <v>702405.98997521005</v>
          </cell>
        </row>
        <row r="35">
          <cell r="A35" t="str">
            <v xml:space="preserve">    Student</v>
          </cell>
          <cell r="B35">
            <v>24694.50227348</v>
          </cell>
          <cell r="C35">
            <v>23965.183518000002</v>
          </cell>
          <cell r="D35">
            <v>24820.537005949998</v>
          </cell>
          <cell r="E35">
            <v>24072.436960930001</v>
          </cell>
          <cell r="F35">
            <v>24931.635031350001</v>
          </cell>
          <cell r="G35">
            <v>24989.2419524</v>
          </cell>
          <cell r="H35">
            <v>24237.206397450002</v>
          </cell>
          <cell r="I35">
            <v>25148.350318410001</v>
          </cell>
          <cell r="J35">
            <v>24449.920745769999</v>
          </cell>
          <cell r="K35">
            <v>25345.188258499998</v>
          </cell>
          <cell r="L35">
            <v>25476.392990749999</v>
          </cell>
          <cell r="M35">
            <v>23171.386862250001</v>
          </cell>
          <cell r="O35">
            <v>295301.98231524002</v>
          </cell>
        </row>
        <row r="36">
          <cell r="A36" t="str">
            <v xml:space="preserve">    LOC </v>
          </cell>
          <cell r="B36">
            <v>1916544.02917397</v>
          </cell>
          <cell r="C36">
            <v>1854720.0282328799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1917059.22916411</v>
          </cell>
          <cell r="M36">
            <v>1738543.4995846599</v>
          </cell>
          <cell r="O36">
            <v>22573747.01672411</v>
          </cell>
        </row>
        <row r="37">
          <cell r="A37" t="str">
            <v xml:space="preserve">    Fixed Rate Demands</v>
          </cell>
          <cell r="B37">
            <v>1944.13713876</v>
          </cell>
          <cell r="C37">
            <v>1866.9542222</v>
          </cell>
          <cell r="D37">
            <v>1950.9346553</v>
          </cell>
          <cell r="E37">
            <v>1905.5329278700001</v>
          </cell>
          <cell r="F37">
            <v>1956.9713687599999</v>
          </cell>
          <cell r="G37">
            <v>1954.3586740999999</v>
          </cell>
          <cell r="H37">
            <v>1922.3050009599999</v>
          </cell>
          <cell r="I37">
            <v>2013.0721660700001</v>
          </cell>
          <cell r="J37">
            <v>1957.00363988</v>
          </cell>
          <cell r="K37">
            <v>2031.1763276700001</v>
          </cell>
          <cell r="L37">
            <v>2038.4407729</v>
          </cell>
          <cell r="M37">
            <v>1846.7770054</v>
          </cell>
          <cell r="O37">
            <v>23387.66389987</v>
          </cell>
        </row>
        <row r="38">
          <cell r="A38" t="str">
            <v xml:space="preserve">    Meritline</v>
          </cell>
          <cell r="B38">
            <v>934169.83064547996</v>
          </cell>
          <cell r="C38">
            <v>906233.28889589</v>
          </cell>
          <cell r="D38">
            <v>951136.57620000001</v>
          </cell>
          <cell r="E38">
            <v>944912.06001752999</v>
          </cell>
          <cell r="F38">
            <v>979160.99256137002</v>
          </cell>
          <cell r="G38">
            <v>992155.28651780996</v>
          </cell>
          <cell r="H38">
            <v>976377.05310410995</v>
          </cell>
          <cell r="I38">
            <v>1027694.45532</v>
          </cell>
          <cell r="J38">
            <v>1006468.3566126</v>
          </cell>
          <cell r="K38">
            <v>1053048.22680575</v>
          </cell>
          <cell r="L38">
            <v>1063360.1074506899</v>
          </cell>
          <cell r="M38">
            <v>964340.47253698995</v>
          </cell>
          <cell r="O38">
            <v>11799056.70666822</v>
          </cell>
        </row>
        <row r="39">
          <cell r="A39" t="str">
            <v xml:space="preserve">    Meritline/RSPLC CONTRA</v>
          </cell>
          <cell r="B39">
            <v>-1010.3938372600001</v>
          </cell>
          <cell r="C39">
            <v>-979.76394246999996</v>
          </cell>
          <cell r="D39">
            <v>-1016.48054712</v>
          </cell>
          <cell r="E39">
            <v>-985.65430685000001</v>
          </cell>
          <cell r="F39">
            <v>-1020.5383537</v>
          </cell>
          <cell r="G39">
            <v>-1024.5961602699999</v>
          </cell>
          <cell r="H39">
            <v>-993.50812602999997</v>
          </cell>
          <cell r="I39">
            <v>-1028.65396685</v>
          </cell>
          <cell r="J39">
            <v>-997.43503562000001</v>
          </cell>
          <cell r="K39">
            <v>-1032.7117734200001</v>
          </cell>
          <cell r="L39">
            <v>-1032.98928301</v>
          </cell>
          <cell r="M39">
            <v>-936.79651067999998</v>
          </cell>
          <cell r="O39">
            <v>-12059.521843279999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5213.59828767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5398.6098698599999</v>
          </cell>
          <cell r="M40">
            <v>4896.4825479499996</v>
          </cell>
          <cell r="O40">
            <v>63473.794952049997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3627452.3932837499</v>
          </cell>
          <cell r="C42">
            <v>3509058.69747897</v>
          </cell>
          <cell r="D42">
            <v>3650421.7119008601</v>
          </cell>
          <cell r="E42">
            <v>3566721.0753999101</v>
          </cell>
          <cell r="F42">
            <v>3686468.2297487101</v>
          </cell>
          <cell r="G42">
            <v>3699790.2403109302</v>
          </cell>
          <cell r="H42">
            <v>3609463.6621818501</v>
          </cell>
          <cell r="I42">
            <v>3761386.7334447498</v>
          </cell>
          <cell r="J42">
            <v>3657167.66388025</v>
          </cell>
          <cell r="K42">
            <v>3797656.4067418398</v>
          </cell>
          <cell r="L42">
            <v>3813684.5986692202</v>
          </cell>
          <cell r="M42">
            <v>3459804.9720908199</v>
          </cell>
          <cell r="O42">
            <v>43839076.385131873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20804.61037608</v>
          </cell>
          <cell r="D43">
            <v>21478.627421599998</v>
          </cell>
          <cell r="E43">
            <v>20767.314214490001</v>
          </cell>
          <cell r="F43">
            <v>21441.24594438</v>
          </cell>
          <cell r="G43">
            <v>21424.06212939</v>
          </cell>
          <cell r="H43">
            <v>20718.323807770001</v>
          </cell>
          <cell r="I43">
            <v>21394.392061400002</v>
          </cell>
          <cell r="J43">
            <v>20689.524221669999</v>
          </cell>
          <cell r="K43">
            <v>21363.469688789999</v>
          </cell>
          <cell r="L43">
            <v>21402.974525260001</v>
          </cell>
          <cell r="M43">
            <v>19408.172240330001</v>
          </cell>
          <cell r="O43">
            <v>252410.95386898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1409.6521291199999</v>
          </cell>
          <cell r="E44">
            <v>1362.97031158</v>
          </cell>
          <cell r="F44">
            <v>1407.1943153300001</v>
          </cell>
          <cell r="G44">
            <v>1406.0685650200001</v>
          </cell>
          <cell r="H44">
            <v>1359.7437655000001</v>
          </cell>
          <cell r="I44">
            <v>1404.1181159400001</v>
          </cell>
          <cell r="J44">
            <v>1357.85826937</v>
          </cell>
          <cell r="K44">
            <v>1402.0885926599999</v>
          </cell>
          <cell r="L44">
            <v>1404.5135591000001</v>
          </cell>
          <cell r="M44">
            <v>1273.5959913199999</v>
          </cell>
          <cell r="O44">
            <v>16624.247005680001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94575.537230550006</v>
          </cell>
          <cell r="E45">
            <v>90021.301298489998</v>
          </cell>
          <cell r="F45">
            <v>88142.229358950004</v>
          </cell>
          <cell r="G45">
            <v>83932.879890679993</v>
          </cell>
          <cell r="H45">
            <v>80562.388006890003</v>
          </cell>
          <cell r="I45">
            <v>82942.079773310004</v>
          </cell>
          <cell r="J45">
            <v>80209.410402349997</v>
          </cell>
          <cell r="K45">
            <v>82822.214035219993</v>
          </cell>
          <cell r="L45">
            <v>82982.648392350005</v>
          </cell>
          <cell r="M45">
            <v>75249.090530770001</v>
          </cell>
          <cell r="O45">
            <v>1031050.57130972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36201.797924630002</v>
          </cell>
          <cell r="E46">
            <v>34829.354045400003</v>
          </cell>
          <cell r="F46">
            <v>35834.454670749998</v>
          </cell>
          <cell r="G46">
            <v>35796.919567420002</v>
          </cell>
          <cell r="H46">
            <v>34606.867315420001</v>
          </cell>
          <cell r="I46">
            <v>35630.594198400002</v>
          </cell>
          <cell r="J46">
            <v>34017.537209670001</v>
          </cell>
          <cell r="K46">
            <v>34751.772680189999</v>
          </cell>
          <cell r="L46">
            <v>34652.916998829998</v>
          </cell>
          <cell r="M46">
            <v>31354.23498705</v>
          </cell>
          <cell r="O46">
            <v>419042.51218456001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51852.278051330002</v>
          </cell>
          <cell r="E47">
            <v>47725.638645530002</v>
          </cell>
          <cell r="F47">
            <v>48009.608647219997</v>
          </cell>
          <cell r="G47">
            <v>47715.058916319998</v>
          </cell>
          <cell r="H47">
            <v>45865.915317530002</v>
          </cell>
          <cell r="I47">
            <v>46411.284347219997</v>
          </cell>
          <cell r="J47">
            <v>44238.139832269997</v>
          </cell>
          <cell r="K47">
            <v>45543.062660429998</v>
          </cell>
          <cell r="L47">
            <v>45552.472903850001</v>
          </cell>
          <cell r="M47">
            <v>41281.944912320003</v>
          </cell>
          <cell r="O47">
            <v>569446.33181275998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75879.521736170005</v>
          </cell>
          <cell r="E48">
            <v>73345.833928940003</v>
          </cell>
          <cell r="F48">
            <v>75705.503079820002</v>
          </cell>
          <cell r="G48">
            <v>75622.816214239996</v>
          </cell>
          <cell r="H48">
            <v>73252.181572560003</v>
          </cell>
          <cell r="I48">
            <v>75702.197088970002</v>
          </cell>
          <cell r="J48">
            <v>73168.413278430002</v>
          </cell>
          <cell r="K48">
            <v>75512.262484969993</v>
          </cell>
          <cell r="L48">
            <v>75645.529280410003</v>
          </cell>
          <cell r="M48">
            <v>68563.067870019993</v>
          </cell>
          <cell r="O48">
            <v>891622.27131024003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450475.99047567003</v>
          </cell>
          <cell r="E49">
            <v>433283.17452632001</v>
          </cell>
          <cell r="F49">
            <v>445587.98814327997</v>
          </cell>
          <cell r="G49">
            <v>444814.03416764003</v>
          </cell>
          <cell r="H49">
            <v>429594.50227553002</v>
          </cell>
          <cell r="I49">
            <v>440087.49576786999</v>
          </cell>
          <cell r="J49">
            <v>421872.80303174001</v>
          </cell>
          <cell r="K49">
            <v>434252.76915728999</v>
          </cell>
          <cell r="L49">
            <v>433643.30166682001</v>
          </cell>
          <cell r="M49">
            <v>392171.27415732999</v>
          </cell>
          <cell r="O49">
            <v>5216409.7848319104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712826.54539560003</v>
          </cell>
          <cell r="D50">
            <v>731873.40496906999</v>
          </cell>
          <cell r="E50">
            <v>701335.58697075001</v>
          </cell>
          <cell r="F50">
            <v>716128.22415973002</v>
          </cell>
          <cell r="G50">
            <v>710711.83945070999</v>
          </cell>
          <cell r="H50">
            <v>685959.92206120002</v>
          </cell>
          <cell r="I50">
            <v>703572.16135310999</v>
          </cell>
          <cell r="J50">
            <v>675553.68624549999</v>
          </cell>
          <cell r="K50">
            <v>695647.63929954998</v>
          </cell>
          <cell r="L50">
            <v>695284.35732662003</v>
          </cell>
          <cell r="M50">
            <v>629301.38068913994</v>
          </cell>
          <cell r="O50">
            <v>8396606.6723238509</v>
          </cell>
        </row>
        <row r="51">
          <cell r="A51" t="str">
            <v xml:space="preserve">    Instalment - Commercial</v>
          </cell>
          <cell r="B51">
            <v>1525815.11126863</v>
          </cell>
          <cell r="C51">
            <v>1474933.8015362499</v>
          </cell>
          <cell r="D51">
            <v>1522365.2829585201</v>
          </cell>
          <cell r="E51">
            <v>1471712.5242550999</v>
          </cell>
          <cell r="F51">
            <v>1519010.81867046</v>
          </cell>
          <cell r="G51">
            <v>1517272.88695203</v>
          </cell>
          <cell r="H51">
            <v>1466760.0182483799</v>
          </cell>
          <cell r="I51">
            <v>1513988.04343152</v>
          </cell>
          <cell r="J51">
            <v>1463559.0797945301</v>
          </cell>
          <cell r="K51">
            <v>1510615.23013793</v>
          </cell>
          <cell r="L51">
            <v>1510839.3332921099</v>
          </cell>
          <cell r="M51">
            <v>1369850.29062805</v>
          </cell>
          <cell r="O51">
            <v>17866722.421173509</v>
          </cell>
        </row>
        <row r="52">
          <cell r="A52" t="str">
            <v xml:space="preserve">    Fixed Instalment - Commercial</v>
          </cell>
          <cell r="B52">
            <v>3527726.8011953998</v>
          </cell>
          <cell r="C52">
            <v>3402735.3469299702</v>
          </cell>
          <cell r="D52">
            <v>3507838.7856357298</v>
          </cell>
          <cell r="E52">
            <v>3384315.5632526302</v>
          </cell>
          <cell r="F52">
            <v>3480951.59840141</v>
          </cell>
          <cell r="G52">
            <v>3470589.3508989601</v>
          </cell>
          <cell r="H52">
            <v>3351028.4390445701</v>
          </cell>
          <cell r="I52">
            <v>3451410.7952347398</v>
          </cell>
          <cell r="J52">
            <v>3325197.4020937099</v>
          </cell>
          <cell r="K52">
            <v>3421914.3253583298</v>
          </cell>
          <cell r="L52">
            <v>3413854.50172567</v>
          </cell>
          <cell r="M52">
            <v>3087779.0299849599</v>
          </cell>
          <cell r="O52">
            <v>40825341.939756073</v>
          </cell>
        </row>
        <row r="53">
          <cell r="A53" t="str">
            <v xml:space="preserve">    Demand - Commercial</v>
          </cell>
          <cell r="B53">
            <v>1529966.6577534201</v>
          </cell>
          <cell r="C53">
            <v>1478947.3863911</v>
          </cell>
          <cell r="D53">
            <v>1526524.3883970301</v>
          </cell>
          <cell r="E53">
            <v>1475717.9351305701</v>
          </cell>
          <cell r="F53">
            <v>1523145.1021507501</v>
          </cell>
          <cell r="G53">
            <v>1521410.69654424</v>
          </cell>
          <cell r="H53">
            <v>1470762.34031767</v>
          </cell>
          <cell r="I53">
            <v>1518115.76119143</v>
          </cell>
          <cell r="J53">
            <v>1467543.07358869</v>
          </cell>
          <cell r="K53">
            <v>1514733.3306004601</v>
          </cell>
          <cell r="L53">
            <v>1515842.8805448101</v>
          </cell>
          <cell r="M53">
            <v>1374454.9309485401</v>
          </cell>
          <cell r="O53">
            <v>17917164.483558711</v>
          </cell>
        </row>
        <row r="54">
          <cell r="A54" t="str">
            <v xml:space="preserve">    Fixed Demand - Commercial</v>
          </cell>
          <cell r="B54">
            <v>169035.66542544001</v>
          </cell>
          <cell r="C54">
            <v>163305.05892350001</v>
          </cell>
          <cell r="D54">
            <v>168379.92393855</v>
          </cell>
          <cell r="E54">
            <v>162545.54836387001</v>
          </cell>
          <cell r="F54">
            <v>167537.0642196</v>
          </cell>
          <cell r="G54">
            <v>167183.60045468999</v>
          </cell>
          <cell r="H54">
            <v>161634.00254650001</v>
          </cell>
          <cell r="I54">
            <v>166854.11980523</v>
          </cell>
          <cell r="J54">
            <v>161310.72670658</v>
          </cell>
          <cell r="K54">
            <v>166558.09818632001</v>
          </cell>
          <cell r="L54">
            <v>166856.83142843001</v>
          </cell>
          <cell r="M54">
            <v>151253.46065232999</v>
          </cell>
          <cell r="O54">
            <v>1972454.10065104</v>
          </cell>
        </row>
        <row r="55">
          <cell r="A55" t="str">
            <v xml:space="preserve">    LOC - Commercial</v>
          </cell>
          <cell r="B55">
            <v>2006556.51502055</v>
          </cell>
          <cell r="C55">
            <v>1939764.7409246599</v>
          </cell>
          <cell r="D55">
            <v>2002372.5825</v>
          </cell>
          <cell r="E55">
            <v>1936178.26790411</v>
          </cell>
          <cell r="F55">
            <v>1998453.47371233</v>
          </cell>
          <cell r="G55">
            <v>1996429.8261164399</v>
          </cell>
          <cell r="H55">
            <v>1930250.70680137</v>
          </cell>
          <cell r="I55">
            <v>1992655.39284247</v>
          </cell>
          <cell r="J55">
            <v>1926505.6582328801</v>
          </cell>
          <cell r="K55">
            <v>1988665.17262329</v>
          </cell>
          <cell r="L55">
            <v>1987332.6175273999</v>
          </cell>
          <cell r="M55">
            <v>1802273.0590411001</v>
          </cell>
          <cell r="O55">
            <v>23507438.0132466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8778425.2308552209</v>
          </cell>
          <cell r="C57">
            <v>8478387.4445684906</v>
          </cell>
          <cell r="D57">
            <v>8746805.4436216094</v>
          </cell>
          <cell r="E57">
            <v>8449170.94876929</v>
          </cell>
          <cell r="F57">
            <v>8708422.5373463295</v>
          </cell>
          <cell r="G57">
            <v>8692210.8411581405</v>
          </cell>
          <cell r="H57">
            <v>8399136.6168214995</v>
          </cell>
          <cell r="I57">
            <v>8662348.5926971696</v>
          </cell>
          <cell r="J57">
            <v>8362817.0502794003</v>
          </cell>
          <cell r="K57">
            <v>8621810.6370981093</v>
          </cell>
          <cell r="L57">
            <v>8614050.6447101999</v>
          </cell>
          <cell r="M57">
            <v>7803065.1404604604</v>
          </cell>
          <cell r="O57">
            <v>102316651.1283859</v>
          </cell>
        </row>
        <row r="58">
          <cell r="A58" t="str">
            <v xml:space="preserve">  Total Loans</v>
          </cell>
          <cell r="B58">
            <v>19625255.181267701</v>
          </cell>
          <cell r="C58">
            <v>18968384.9954748</v>
          </cell>
          <cell r="D58">
            <v>19693977.499931902</v>
          </cell>
          <cell r="E58">
            <v>19106542.662356101</v>
          </cell>
          <cell r="F58">
            <v>19772363.373348702</v>
          </cell>
          <cell r="G58">
            <v>19889884.469352901</v>
          </cell>
          <cell r="H58">
            <v>19324350.685432501</v>
          </cell>
          <cell r="I58">
            <v>20065910.681400701</v>
          </cell>
          <cell r="J58">
            <v>19555408.4425814</v>
          </cell>
          <cell r="K58">
            <v>20295467.044020399</v>
          </cell>
          <cell r="L58">
            <v>20370265.454341799</v>
          </cell>
          <cell r="M58">
            <v>18528113.3038118</v>
          </cell>
          <cell r="O58">
            <v>235195923.79332075</v>
          </cell>
        </row>
        <row r="59">
          <cell r="A59" t="str">
            <v xml:space="preserve"> Total Interest Income</v>
          </cell>
          <cell r="B59">
            <v>20637825.140190199</v>
          </cell>
          <cell r="C59">
            <v>19964776.619002301</v>
          </cell>
          <cell r="D59">
            <v>20729598.3598313</v>
          </cell>
          <cell r="E59">
            <v>20092912.739710901</v>
          </cell>
          <cell r="F59">
            <v>20790985.5742907</v>
          </cell>
          <cell r="G59">
            <v>20909793.7500805</v>
          </cell>
          <cell r="H59">
            <v>20300326.7159307</v>
          </cell>
          <cell r="I59">
            <v>21067219.827164199</v>
          </cell>
          <cell r="J59">
            <v>20523535.117006298</v>
          </cell>
          <cell r="K59">
            <v>21298193.370665699</v>
          </cell>
          <cell r="L59">
            <v>21383715.449196599</v>
          </cell>
          <cell r="M59">
            <v>19442586.7247261</v>
          </cell>
          <cell r="O59">
            <v>247141469.38779551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158494.48001505001</v>
          </cell>
          <cell r="C65">
            <v>157255.80166976</v>
          </cell>
          <cell r="D65">
            <v>167937.29440312</v>
          </cell>
          <cell r="E65">
            <v>167923.38226585</v>
          </cell>
          <cell r="F65">
            <v>178012.78153897001</v>
          </cell>
          <cell r="G65">
            <v>182764.12260201</v>
          </cell>
          <cell r="H65">
            <v>179117.08905762</v>
          </cell>
          <cell r="I65">
            <v>186427.54592634999</v>
          </cell>
          <cell r="J65">
            <v>183960.60806488001</v>
          </cell>
          <cell r="K65">
            <v>193677.41323422</v>
          </cell>
          <cell r="L65">
            <v>195916.73810648001</v>
          </cell>
          <cell r="M65">
            <v>177694.37494355001</v>
          </cell>
          <cell r="O65">
            <v>2129181.6318278601</v>
          </cell>
        </row>
        <row r="66">
          <cell r="A66" t="str">
            <v xml:space="preserve">    Adv Savings - Retail</v>
          </cell>
          <cell r="B66">
            <v>1520995.91175</v>
          </cell>
          <cell r="C66">
            <v>1483508.9102054799</v>
          </cell>
          <cell r="D66">
            <v>1561875.56885959</v>
          </cell>
          <cell r="E66">
            <v>1540579.41400685</v>
          </cell>
          <cell r="F66">
            <v>1607854.2548116399</v>
          </cell>
          <cell r="G66">
            <v>1627416.05507877</v>
          </cell>
          <cell r="H66">
            <v>1565186.3697945201</v>
          </cell>
          <cell r="I66">
            <v>1591986.61328425</v>
          </cell>
          <cell r="J66">
            <v>1543034.73575342</v>
          </cell>
          <cell r="K66">
            <v>1597383.7211404101</v>
          </cell>
          <cell r="L66">
            <v>1602388.27886301</v>
          </cell>
          <cell r="M66">
            <v>1453348.9391917801</v>
          </cell>
          <cell r="O66">
            <v>18695558.77273972</v>
          </cell>
        </row>
        <row r="67">
          <cell r="A67" t="str">
            <v xml:space="preserve">    Prime Related Chequing</v>
          </cell>
          <cell r="B67">
            <v>247567.97592713</v>
          </cell>
          <cell r="C67">
            <v>245633.16372549001</v>
          </cell>
          <cell r="D67">
            <v>262317.62776200002</v>
          </cell>
          <cell r="E67">
            <v>262295.89651191002</v>
          </cell>
          <cell r="F67">
            <v>278055.51287054998</v>
          </cell>
          <cell r="G67">
            <v>285477.09601467999</v>
          </cell>
          <cell r="H67">
            <v>279780.43891118001</v>
          </cell>
          <cell r="I67">
            <v>291199.35283637</v>
          </cell>
          <cell r="J67">
            <v>287346.00165885</v>
          </cell>
          <cell r="K67">
            <v>302523.62803000998</v>
          </cell>
          <cell r="L67">
            <v>306021.44890199002</v>
          </cell>
          <cell r="M67">
            <v>277558.16368400003</v>
          </cell>
          <cell r="O67">
            <v>3325776.3068341599</v>
          </cell>
        </row>
        <row r="68">
          <cell r="A68" t="str">
            <v xml:space="preserve">    OHOSP/CAIS/RESP</v>
          </cell>
          <cell r="B68">
            <v>35803.052147549999</v>
          </cell>
          <cell r="C68">
            <v>34920.637668939999</v>
          </cell>
          <cell r="D68">
            <v>36765.3274762</v>
          </cell>
          <cell r="E68">
            <v>36264.032593780001</v>
          </cell>
          <cell r="F68">
            <v>37847.628423659997</v>
          </cell>
          <cell r="G68">
            <v>38308.097009869998</v>
          </cell>
          <cell r="H68">
            <v>36843.258153100003</v>
          </cell>
          <cell r="I68">
            <v>37474.114407480003</v>
          </cell>
          <cell r="J68">
            <v>36321.826265919997</v>
          </cell>
          <cell r="K68">
            <v>37601.159144910001</v>
          </cell>
          <cell r="L68">
            <v>37718.962479349997</v>
          </cell>
          <cell r="M68">
            <v>34210.693782800001</v>
          </cell>
          <cell r="O68">
            <v>440078.78955356003</v>
          </cell>
        </row>
        <row r="69">
          <cell r="A69" t="str">
            <v xml:space="preserve">   Demand Deposits</v>
          </cell>
          <cell r="B69">
            <v>2009275.1543879299</v>
          </cell>
          <cell r="C69">
            <v>1966532.5893302599</v>
          </cell>
          <cell r="D69">
            <v>2076360.2308577299</v>
          </cell>
          <cell r="E69">
            <v>2053743.61179397</v>
          </cell>
          <cell r="F69">
            <v>2150416.3215562599</v>
          </cell>
          <cell r="G69">
            <v>2183114.2866414702</v>
          </cell>
          <cell r="H69">
            <v>2108240.4835764999</v>
          </cell>
          <cell r="I69">
            <v>2155325.9446759601</v>
          </cell>
          <cell r="J69">
            <v>2097407.1645634202</v>
          </cell>
          <cell r="K69">
            <v>2179562.9549843501</v>
          </cell>
          <cell r="L69">
            <v>2190566.3404750102</v>
          </cell>
          <cell r="M69">
            <v>1986820.11725329</v>
          </cell>
          <cell r="O69">
            <v>25157365.200096149</v>
          </cell>
        </row>
        <row r="70">
          <cell r="A70" t="str">
            <v xml:space="preserve">     Retail Short Terms</v>
          </cell>
          <cell r="B70">
            <v>293933.94017197</v>
          </cell>
          <cell r="C70">
            <v>289346.42392634001</v>
          </cell>
          <cell r="D70">
            <v>304667.17354772001</v>
          </cell>
          <cell r="E70">
            <v>296475.98797994002</v>
          </cell>
          <cell r="F70">
            <v>310003.78689833003</v>
          </cell>
          <cell r="G70">
            <v>314627.76284227002</v>
          </cell>
          <cell r="H70">
            <v>309434.27541305003</v>
          </cell>
          <cell r="I70">
            <v>325576.89314962999</v>
          </cell>
          <cell r="J70">
            <v>319024.21158443001</v>
          </cell>
          <cell r="K70">
            <v>333853.01612252003</v>
          </cell>
          <cell r="L70">
            <v>336498.49699170998</v>
          </cell>
          <cell r="M70">
            <v>305151.92429667001</v>
          </cell>
          <cell r="O70">
            <v>3738593.8929245798</v>
          </cell>
        </row>
        <row r="71">
          <cell r="A71" t="str">
            <v xml:space="preserve">     CBC GSC</v>
          </cell>
          <cell r="B71">
            <v>71667.099027400007</v>
          </cell>
          <cell r="C71">
            <v>70556.385758899996</v>
          </cell>
          <cell r="D71">
            <v>74281.354421919998</v>
          </cell>
          <cell r="E71">
            <v>72277.870454789998</v>
          </cell>
          <cell r="F71">
            <v>75587.254986300002</v>
          </cell>
          <cell r="G71">
            <v>76715.590013699999</v>
          </cell>
          <cell r="H71">
            <v>75448.751063010001</v>
          </cell>
          <cell r="I71">
            <v>79386.341167120001</v>
          </cell>
          <cell r="J71">
            <v>77784.508317810003</v>
          </cell>
          <cell r="K71">
            <v>81399.645339730007</v>
          </cell>
          <cell r="L71">
            <v>82041.920835619996</v>
          </cell>
          <cell r="M71">
            <v>74396.171797260002</v>
          </cell>
          <cell r="O71">
            <v>911542.89318355999</v>
          </cell>
        </row>
        <row r="72">
          <cell r="A72" t="str">
            <v xml:space="preserve">    Short Terms</v>
          </cell>
          <cell r="B72">
            <v>365601.03919937002</v>
          </cell>
          <cell r="C72">
            <v>359902.80968523998</v>
          </cell>
          <cell r="D72">
            <v>378948.52796963998</v>
          </cell>
          <cell r="E72">
            <v>368753.85843472998</v>
          </cell>
          <cell r="F72">
            <v>385591.04188462999</v>
          </cell>
          <cell r="G72">
            <v>391343.35285596998</v>
          </cell>
          <cell r="H72">
            <v>384883.02647605998</v>
          </cell>
          <cell r="I72">
            <v>404963.23431675002</v>
          </cell>
          <cell r="J72">
            <v>396808.71990223997</v>
          </cell>
          <cell r="K72">
            <v>415252.66146224999</v>
          </cell>
          <cell r="L72">
            <v>418540.41782733001</v>
          </cell>
          <cell r="M72">
            <v>379548.09609393001</v>
          </cell>
          <cell r="O72">
            <v>4650136.7861081399</v>
          </cell>
        </row>
        <row r="73">
          <cell r="A73" t="str">
            <v xml:space="preserve">     RSP/GIC 1 year</v>
          </cell>
          <cell r="B73">
            <v>857213.31758071005</v>
          </cell>
          <cell r="C73">
            <v>850499.89672415005</v>
          </cell>
          <cell r="D73">
            <v>905687.78940395999</v>
          </cell>
          <cell r="E73">
            <v>892932.17487078998</v>
          </cell>
          <cell r="F73">
            <v>951365.85630045005</v>
          </cell>
          <cell r="G73">
            <v>987331.32252600999</v>
          </cell>
          <cell r="H73">
            <v>986367.85525726003</v>
          </cell>
          <cell r="I73">
            <v>1039254.53628639</v>
          </cell>
          <cell r="J73">
            <v>1011810.24032701</v>
          </cell>
          <cell r="K73">
            <v>1051296.3204942499</v>
          </cell>
          <cell r="L73">
            <v>1056268.5201588999</v>
          </cell>
          <cell r="M73">
            <v>957831.48057205998</v>
          </cell>
          <cell r="O73">
            <v>11547859.310501941</v>
          </cell>
        </row>
        <row r="74">
          <cell r="A74" t="str">
            <v xml:space="preserve">     RSP/GIC 2 year</v>
          </cell>
          <cell r="B74">
            <v>304457.39370434999</v>
          </cell>
          <cell r="C74">
            <v>298824.88844697998</v>
          </cell>
          <cell r="D74">
            <v>313284.38689041999</v>
          </cell>
          <cell r="E74">
            <v>301232.70210111002</v>
          </cell>
          <cell r="F74">
            <v>310902.08269837999</v>
          </cell>
          <cell r="G74">
            <v>312080.12930417998</v>
          </cell>
          <cell r="H74">
            <v>304017.78938357002</v>
          </cell>
          <cell r="I74">
            <v>317462.97440185997</v>
          </cell>
          <cell r="J74">
            <v>309041.06454290001</v>
          </cell>
          <cell r="K74">
            <v>321836.77647848998</v>
          </cell>
          <cell r="L74">
            <v>323949.08472086</v>
          </cell>
          <cell r="M74">
            <v>294185.97767517</v>
          </cell>
          <cell r="O74">
            <v>3711275.2503482699</v>
          </cell>
        </row>
        <row r="75">
          <cell r="A75" t="str">
            <v xml:space="preserve">     RSP/GIC 3 year</v>
          </cell>
          <cell r="B75">
            <v>487814.57323005999</v>
          </cell>
          <cell r="C75">
            <v>469329.31948150002</v>
          </cell>
          <cell r="D75">
            <v>482639.41768572998</v>
          </cell>
          <cell r="E75">
            <v>456560.79437094001</v>
          </cell>
          <cell r="F75">
            <v>465744.59305483999</v>
          </cell>
          <cell r="G75">
            <v>462040.83933932998</v>
          </cell>
          <cell r="H75">
            <v>445154.19224717998</v>
          </cell>
          <cell r="I75">
            <v>458982.34206264</v>
          </cell>
          <cell r="J75">
            <v>438895.71936385997</v>
          </cell>
          <cell r="K75">
            <v>447953.54801167001</v>
          </cell>
          <cell r="L75">
            <v>447808.25956040999</v>
          </cell>
          <cell r="M75">
            <v>408000.00513030001</v>
          </cell>
          <cell r="O75">
            <v>5470923.6035384601</v>
          </cell>
        </row>
        <row r="76">
          <cell r="A76" t="str">
            <v xml:space="preserve">     RSP/GIC 4 year</v>
          </cell>
          <cell r="B76">
            <v>173312.05412757001</v>
          </cell>
          <cell r="C76">
            <v>171599.12295711</v>
          </cell>
          <cell r="D76">
            <v>180889.32276787001</v>
          </cell>
          <cell r="E76">
            <v>175177.30022981</v>
          </cell>
          <cell r="F76">
            <v>182786.28337372001</v>
          </cell>
          <cell r="G76">
            <v>185153.66406901999</v>
          </cell>
          <cell r="H76">
            <v>181868.17563524999</v>
          </cell>
          <cell r="I76">
            <v>191183.94948710001</v>
          </cell>
          <cell r="J76">
            <v>186903.93149936001</v>
          </cell>
          <cell r="K76">
            <v>194991.96369062999</v>
          </cell>
          <cell r="L76">
            <v>196380.62160036</v>
          </cell>
          <cell r="M76">
            <v>178553.77719014001</v>
          </cell>
          <cell r="O76">
            <v>2198800.1666279398</v>
          </cell>
        </row>
        <row r="77">
          <cell r="A77" t="str">
            <v xml:space="preserve">     RSP/GIC 5 year</v>
          </cell>
          <cell r="B77">
            <v>932722.12412259995</v>
          </cell>
          <cell r="C77">
            <v>917100.87290116004</v>
          </cell>
          <cell r="D77">
            <v>963359.01963882998</v>
          </cell>
          <cell r="E77">
            <v>930540.63211079</v>
          </cell>
          <cell r="F77">
            <v>968712.87216363999</v>
          </cell>
          <cell r="G77">
            <v>980184.96576706006</v>
          </cell>
          <cell r="H77">
            <v>961950.13886088994</v>
          </cell>
          <cell r="I77">
            <v>1011467.00374333</v>
          </cell>
          <cell r="J77">
            <v>989194.84809879004</v>
          </cell>
          <cell r="K77">
            <v>1033446.52591938</v>
          </cell>
          <cell r="L77">
            <v>1045019.4117834501</v>
          </cell>
          <cell r="M77">
            <v>960416.37518406997</v>
          </cell>
          <cell r="O77">
            <v>11694114.79029399</v>
          </cell>
        </row>
        <row r="78">
          <cell r="A78" t="str">
            <v xml:space="preserve">    GICs</v>
          </cell>
          <cell r="B78">
            <v>2755519.4627652899</v>
          </cell>
          <cell r="C78">
            <v>2707354.1005108999</v>
          </cell>
          <cell r="D78">
            <v>2845859.9363868101</v>
          </cell>
          <cell r="E78">
            <v>2756443.60368344</v>
          </cell>
          <cell r="F78">
            <v>2879511.6875910298</v>
          </cell>
          <cell r="G78">
            <v>2926790.9210056001</v>
          </cell>
          <cell r="H78">
            <v>2879358.1513841501</v>
          </cell>
          <cell r="I78">
            <v>3018350.8059813199</v>
          </cell>
          <cell r="J78">
            <v>2935845.80383192</v>
          </cell>
          <cell r="K78">
            <v>3049525.13459442</v>
          </cell>
          <cell r="L78">
            <v>3069425.8978239801</v>
          </cell>
          <cell r="M78">
            <v>2798987.6157517401</v>
          </cell>
          <cell r="O78">
            <v>34622973.121310607</v>
          </cell>
        </row>
        <row r="79">
          <cell r="A79" t="str">
            <v xml:space="preserve">     LTR 1 year</v>
          </cell>
          <cell r="B79">
            <v>212173.01427794</v>
          </cell>
          <cell r="C79">
            <v>202332.27922873999</v>
          </cell>
          <cell r="D79">
            <v>206142.57749431001</v>
          </cell>
          <cell r="E79">
            <v>195185.48574012</v>
          </cell>
          <cell r="F79">
            <v>196566.77501176999</v>
          </cell>
          <cell r="G79">
            <v>192710.38015906001</v>
          </cell>
          <cell r="H79">
            <v>182101.05514064</v>
          </cell>
          <cell r="I79">
            <v>186347.62778434</v>
          </cell>
          <cell r="J79">
            <v>181305.12770849001</v>
          </cell>
          <cell r="K79">
            <v>188379.48342082</v>
          </cell>
          <cell r="L79">
            <v>189270.44142521001</v>
          </cell>
          <cell r="M79">
            <v>171631.72438137</v>
          </cell>
          <cell r="O79">
            <v>2304145.97177281</v>
          </cell>
        </row>
        <row r="80">
          <cell r="A80" t="str">
            <v xml:space="preserve">     LTR 2 year</v>
          </cell>
          <cell r="B80">
            <v>2914.87275916</v>
          </cell>
          <cell r="C80">
            <v>2815.2638693899999</v>
          </cell>
          <cell r="D80">
            <v>2876.1638845900002</v>
          </cell>
          <cell r="E80">
            <v>2738.15871053</v>
          </cell>
          <cell r="F80">
            <v>2784.0137368599999</v>
          </cell>
          <cell r="G80">
            <v>2752.44351173</v>
          </cell>
          <cell r="H80">
            <v>2677.0515407600001</v>
          </cell>
          <cell r="I80">
            <v>2759.9931435100002</v>
          </cell>
          <cell r="J80">
            <v>2652.7762085899999</v>
          </cell>
          <cell r="K80">
            <v>2739.73088813</v>
          </cell>
          <cell r="L80">
            <v>2743.5000600899998</v>
          </cell>
          <cell r="M80">
            <v>2486.8321037400001</v>
          </cell>
          <cell r="O80">
            <v>32940.800417079998</v>
          </cell>
        </row>
        <row r="81">
          <cell r="A81" t="str">
            <v xml:space="preserve">     LTR 3 year</v>
          </cell>
          <cell r="B81">
            <v>7041.6287944599999</v>
          </cell>
          <cell r="C81">
            <v>6867.0590069099999</v>
          </cell>
          <cell r="D81">
            <v>7130.76200281</v>
          </cell>
          <cell r="E81">
            <v>6817.6423519500004</v>
          </cell>
          <cell r="F81">
            <v>7013.8313919499997</v>
          </cell>
          <cell r="G81">
            <v>7027.5538975099998</v>
          </cell>
          <cell r="H81">
            <v>6847.99178192</v>
          </cell>
          <cell r="I81">
            <v>7077.4075075399996</v>
          </cell>
          <cell r="J81">
            <v>6792.7192723799999</v>
          </cell>
          <cell r="K81">
            <v>7024.4759442499999</v>
          </cell>
          <cell r="L81">
            <v>7022.4548541900003</v>
          </cell>
          <cell r="M81">
            <v>6343.5190184900002</v>
          </cell>
          <cell r="O81">
            <v>83007.045824360001</v>
          </cell>
        </row>
        <row r="82">
          <cell r="A82" t="str">
            <v xml:space="preserve">     LTR 4 year</v>
          </cell>
          <cell r="B82">
            <v>7295.6556449</v>
          </cell>
          <cell r="C82">
            <v>7112.7052796600001</v>
          </cell>
          <cell r="D82">
            <v>7403.8425074099996</v>
          </cell>
          <cell r="E82">
            <v>7117.5088973800002</v>
          </cell>
          <cell r="F82">
            <v>7383.1172181499996</v>
          </cell>
          <cell r="G82">
            <v>7435.5805453599996</v>
          </cell>
          <cell r="H82">
            <v>7262.1287731000002</v>
          </cell>
          <cell r="I82">
            <v>7588.8865310499996</v>
          </cell>
          <cell r="J82">
            <v>7379.4621972000004</v>
          </cell>
          <cell r="K82">
            <v>7663.9196509499998</v>
          </cell>
          <cell r="L82">
            <v>7697.1923119000003</v>
          </cell>
          <cell r="M82">
            <v>6978.4948907799999</v>
          </cell>
          <cell r="O82">
            <v>88318.494447839999</v>
          </cell>
        </row>
        <row r="83">
          <cell r="A83" t="str">
            <v xml:space="preserve">     LTR 5 year</v>
          </cell>
          <cell r="B83">
            <v>60547.874160799998</v>
          </cell>
          <cell r="C83">
            <v>59122.279764649997</v>
          </cell>
          <cell r="D83">
            <v>61749.768415849998</v>
          </cell>
          <cell r="E83">
            <v>59395.911759130002</v>
          </cell>
          <cell r="F83">
            <v>61310.951215330002</v>
          </cell>
          <cell r="G83">
            <v>60906.090572169996</v>
          </cell>
          <cell r="H83">
            <v>58865.239266010001</v>
          </cell>
          <cell r="I83">
            <v>61447.889409919997</v>
          </cell>
          <cell r="J83">
            <v>59727.554436409999</v>
          </cell>
          <cell r="K83">
            <v>61969.328345790003</v>
          </cell>
          <cell r="L83">
            <v>62200.376032990003</v>
          </cell>
          <cell r="M83">
            <v>56388.32534661</v>
          </cell>
          <cell r="O83">
            <v>723631.58872566</v>
          </cell>
        </row>
        <row r="84">
          <cell r="A84" t="str">
            <v xml:space="preserve">    Cashable GICs</v>
          </cell>
          <cell r="B84">
            <v>289973.04563726002</v>
          </cell>
          <cell r="C84">
            <v>278249.58714934997</v>
          </cell>
          <cell r="D84">
            <v>285303.11430497002</v>
          </cell>
          <cell r="E84">
            <v>271254.70745911001</v>
          </cell>
          <cell r="F84">
            <v>275058.68857405998</v>
          </cell>
          <cell r="G84">
            <v>270832.04868583003</v>
          </cell>
          <cell r="H84">
            <v>257753.46650243</v>
          </cell>
          <cell r="I84">
            <v>265221.80437636003</v>
          </cell>
          <cell r="J84">
            <v>257857.63982307</v>
          </cell>
          <cell r="K84">
            <v>267776.93824993999</v>
          </cell>
          <cell r="L84">
            <v>268933.96468437999</v>
          </cell>
          <cell r="M84">
            <v>243828.89574099</v>
          </cell>
          <cell r="O84">
            <v>3232043.90118775</v>
          </cell>
        </row>
        <row r="85">
          <cell r="A85" t="str">
            <v xml:space="preserve">     GIC 11-23 mth</v>
          </cell>
          <cell r="B85">
            <v>2956983.6255546301</v>
          </cell>
          <cell r="C85">
            <v>2847285.34799664</v>
          </cell>
          <cell r="D85">
            <v>2913967.34798051</v>
          </cell>
          <cell r="E85">
            <v>2770746.2644390599</v>
          </cell>
          <cell r="F85">
            <v>2879397.4934734702</v>
          </cell>
          <cell r="G85">
            <v>2913363.3805676699</v>
          </cell>
          <cell r="H85">
            <v>2861985.3322701901</v>
          </cell>
          <cell r="I85">
            <v>3015622.7742571202</v>
          </cell>
          <cell r="J85">
            <v>2942343.4380157101</v>
          </cell>
          <cell r="K85">
            <v>3057363.6723366901</v>
          </cell>
          <cell r="L85">
            <v>3071827.2005092199</v>
          </cell>
          <cell r="M85">
            <v>2785735.73402172</v>
          </cell>
          <cell r="O85">
            <v>35016621.611422643</v>
          </cell>
        </row>
        <row r="86">
          <cell r="A86" t="str">
            <v xml:space="preserve">     GIC 25-35 mth</v>
          </cell>
          <cell r="B86">
            <v>455344.62986023002</v>
          </cell>
          <cell r="C86">
            <v>445509.97267972003</v>
          </cell>
          <cell r="D86">
            <v>466518.78885491</v>
          </cell>
          <cell r="E86">
            <v>448222.22758860001</v>
          </cell>
          <cell r="F86">
            <v>464529.71493304998</v>
          </cell>
          <cell r="G86">
            <v>468281.02726399997</v>
          </cell>
          <cell r="H86">
            <v>458074.64575869997</v>
          </cell>
          <cell r="I86">
            <v>479952.06757492002</v>
          </cell>
          <cell r="J86">
            <v>466881.34270183003</v>
          </cell>
          <cell r="K86">
            <v>485015.33620625001</v>
          </cell>
          <cell r="L86">
            <v>487283.56763508002</v>
          </cell>
          <cell r="M86">
            <v>441879.09652387002</v>
          </cell>
          <cell r="O86">
            <v>5567492.4175811596</v>
          </cell>
        </row>
        <row r="87">
          <cell r="A87" t="str">
            <v xml:space="preserve">     GIC 36-47 mth</v>
          </cell>
          <cell r="B87">
            <v>86853.949015689999</v>
          </cell>
          <cell r="C87">
            <v>85042.778399820003</v>
          </cell>
          <cell r="D87">
            <v>89101.965236810007</v>
          </cell>
          <cell r="E87">
            <v>85624.118462290004</v>
          </cell>
          <cell r="F87">
            <v>88814.176966939995</v>
          </cell>
          <cell r="G87">
            <v>89596.531784100007</v>
          </cell>
          <cell r="H87">
            <v>87898.560288249995</v>
          </cell>
          <cell r="I87">
            <v>92618.548049339995</v>
          </cell>
          <cell r="J87">
            <v>90616.659990999993</v>
          </cell>
          <cell r="K87">
            <v>94432.970708480003</v>
          </cell>
          <cell r="L87">
            <v>94972.617627369997</v>
          </cell>
          <cell r="M87">
            <v>86196.604810899997</v>
          </cell>
          <cell r="O87">
            <v>1071769.4813409899</v>
          </cell>
        </row>
        <row r="88">
          <cell r="A88" t="str">
            <v xml:space="preserve">     GIC 49-59 mth</v>
          </cell>
          <cell r="B88">
            <v>119867.17553271</v>
          </cell>
          <cell r="C88">
            <v>117581.67793436001</v>
          </cell>
          <cell r="D88">
            <v>123459.09530199</v>
          </cell>
          <cell r="E88">
            <v>118684.83721423001</v>
          </cell>
          <cell r="F88">
            <v>123205.51842397</v>
          </cell>
          <cell r="G88">
            <v>124410.67023561</v>
          </cell>
          <cell r="H88">
            <v>121892.32674388999</v>
          </cell>
          <cell r="I88">
            <v>127933.7078429</v>
          </cell>
          <cell r="J88">
            <v>124591.03051031999</v>
          </cell>
          <cell r="K88">
            <v>129671.60969541001</v>
          </cell>
          <cell r="L88">
            <v>130518.83662892001</v>
          </cell>
          <cell r="M88">
            <v>118547.60173896</v>
          </cell>
          <cell r="O88">
            <v>1480364.08780327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3619049.3799632601</v>
          </cell>
          <cell r="C90">
            <v>3495419.77701054</v>
          </cell>
          <cell r="D90">
            <v>3593047.19737422</v>
          </cell>
          <cell r="E90">
            <v>3423277.4477041801</v>
          </cell>
          <cell r="F90">
            <v>3555946.90379743</v>
          </cell>
          <cell r="G90">
            <v>3595651.6098513799</v>
          </cell>
          <cell r="H90">
            <v>3529850.8650610298</v>
          </cell>
          <cell r="I90">
            <v>3716127.0977242799</v>
          </cell>
          <cell r="J90">
            <v>3624432.4712188598</v>
          </cell>
          <cell r="K90">
            <v>3766483.58894683</v>
          </cell>
          <cell r="L90">
            <v>3784602.2224005898</v>
          </cell>
          <cell r="M90">
            <v>3432359.0370954499</v>
          </cell>
          <cell r="O90">
            <v>43136247.598148048</v>
          </cell>
        </row>
        <row r="91">
          <cell r="A91" t="str">
            <v xml:space="preserve">     Brokerage Long Term</v>
          </cell>
          <cell r="B91">
            <v>151072.74821257</v>
          </cell>
          <cell r="C91">
            <v>151507.26679858999</v>
          </cell>
          <cell r="D91">
            <v>164852.80649068</v>
          </cell>
          <cell r="E91">
            <v>167260.70740747999</v>
          </cell>
          <cell r="F91">
            <v>177073.26253702</v>
          </cell>
          <cell r="G91">
            <v>186205.35402863001</v>
          </cell>
          <cell r="H91">
            <v>182108.55680671</v>
          </cell>
          <cell r="I91">
            <v>197064.52604145999</v>
          </cell>
          <cell r="J91">
            <v>195408.91357696999</v>
          </cell>
          <cell r="K91">
            <v>213170.02051875001</v>
          </cell>
          <cell r="L91">
            <v>213874.98405078001</v>
          </cell>
          <cell r="M91">
            <v>194089.68315329999</v>
          </cell>
          <cell r="O91">
            <v>2193688.8296229402</v>
          </cell>
        </row>
        <row r="92">
          <cell r="A92" t="str">
            <v xml:space="preserve">     Brokerage Specific Length</v>
          </cell>
          <cell r="B92">
            <v>24909.28746218</v>
          </cell>
          <cell r="C92">
            <v>25118.758991670002</v>
          </cell>
          <cell r="D92">
            <v>26281.97016746</v>
          </cell>
          <cell r="E92">
            <v>25819.972630209999</v>
          </cell>
          <cell r="F92">
            <v>27727.401880429999</v>
          </cell>
          <cell r="G92">
            <v>28774.16537631</v>
          </cell>
          <cell r="H92">
            <v>28858.961593280001</v>
          </cell>
          <cell r="I92">
            <v>30867.6904756</v>
          </cell>
          <cell r="J92">
            <v>30884.95545627</v>
          </cell>
          <cell r="K92">
            <v>32961.215574889997</v>
          </cell>
          <cell r="L92">
            <v>33554.356512229999</v>
          </cell>
          <cell r="M92">
            <v>30433.440557059999</v>
          </cell>
          <cell r="O92">
            <v>346192.17667759</v>
          </cell>
        </row>
        <row r="93">
          <cell r="A93" t="str">
            <v xml:space="preserve">    Brokerage Deposit</v>
          </cell>
          <cell r="B93">
            <v>175982.03567474999</v>
          </cell>
          <cell r="C93">
            <v>176626.02579026</v>
          </cell>
          <cell r="D93">
            <v>191134.77665814001</v>
          </cell>
          <cell r="E93">
            <v>193080.68003769001</v>
          </cell>
          <cell r="F93">
            <v>204800.66441745</v>
          </cell>
          <cell r="G93">
            <v>214979.51940493999</v>
          </cell>
          <cell r="H93">
            <v>210967.51839998999</v>
          </cell>
          <cell r="I93">
            <v>227932.21651706001</v>
          </cell>
          <cell r="J93">
            <v>226293.86903323999</v>
          </cell>
          <cell r="K93">
            <v>246131.23609364001</v>
          </cell>
          <cell r="L93">
            <v>247429.34056300999</v>
          </cell>
          <cell r="M93">
            <v>224523.12371036</v>
          </cell>
          <cell r="O93">
            <v>2539881.0063005299</v>
          </cell>
        </row>
        <row r="94">
          <cell r="A94" t="str">
            <v xml:space="preserve">     Indexed Linked</v>
          </cell>
          <cell r="B94">
            <v>131203.88964688001</v>
          </cell>
          <cell r="C94">
            <v>128159.23714201</v>
          </cell>
          <cell r="D94">
            <v>133959.66870194001</v>
          </cell>
          <cell r="E94">
            <v>128773.47399447</v>
          </cell>
          <cell r="F94">
            <v>133384.42393247999</v>
          </cell>
          <cell r="G94">
            <v>134315.00558294999</v>
          </cell>
          <cell r="H94">
            <v>131213.55885867</v>
          </cell>
          <cell r="I94">
            <v>137248.83585743001</v>
          </cell>
          <cell r="J94">
            <v>133406.78557539001</v>
          </cell>
          <cell r="K94">
            <v>138481.46659130001</v>
          </cell>
          <cell r="L94">
            <v>139073.89798765999</v>
          </cell>
          <cell r="M94">
            <v>126108.24063155999</v>
          </cell>
          <cell r="O94">
            <v>1595328.48450274</v>
          </cell>
        </row>
        <row r="95">
          <cell r="A95" t="str">
            <v xml:space="preserve">     5 Yr Escalator</v>
          </cell>
          <cell r="B95">
            <v>393354.59170240001</v>
          </cell>
          <cell r="C95">
            <v>387752.43018765998</v>
          </cell>
          <cell r="D95">
            <v>406556.43259475002</v>
          </cell>
          <cell r="E95">
            <v>390646.27655832999</v>
          </cell>
          <cell r="F95">
            <v>405047.70515286998</v>
          </cell>
          <cell r="G95">
            <v>408565.16602209001</v>
          </cell>
          <cell r="H95">
            <v>399945.12094915</v>
          </cell>
          <cell r="I95">
            <v>419393.26875142002</v>
          </cell>
          <cell r="J95">
            <v>408196.97156779998</v>
          </cell>
          <cell r="K95">
            <v>424288.22141406999</v>
          </cell>
          <cell r="L95">
            <v>430408.79518720001</v>
          </cell>
          <cell r="M95">
            <v>402275.71650694002</v>
          </cell>
          <cell r="O95">
            <v>4876430.6965946797</v>
          </cell>
        </row>
        <row r="96">
          <cell r="A96" t="str">
            <v xml:space="preserve">     3 Yr Escalator</v>
          </cell>
          <cell r="B96">
            <v>804133.96574910998</v>
          </cell>
          <cell r="C96">
            <v>789431.61398398003</v>
          </cell>
          <cell r="D96">
            <v>827335.40702585003</v>
          </cell>
          <cell r="E96">
            <v>797576.22174901003</v>
          </cell>
          <cell r="F96">
            <v>831870.95880993002</v>
          </cell>
          <cell r="G96">
            <v>845419.46862079005</v>
          </cell>
          <cell r="H96">
            <v>831473.49154445005</v>
          </cell>
          <cell r="I96">
            <v>878921.94962590002</v>
          </cell>
          <cell r="J96">
            <v>865990.60293056001</v>
          </cell>
          <cell r="K96">
            <v>907519.26235291001</v>
          </cell>
          <cell r="L96">
            <v>915931.47934922995</v>
          </cell>
          <cell r="M96">
            <v>833648.03567591996</v>
          </cell>
          <cell r="O96">
            <v>10129252.457417641</v>
          </cell>
        </row>
        <row r="97">
          <cell r="A97" t="str">
            <v xml:space="preserve">    Special Terms</v>
          </cell>
          <cell r="B97">
            <v>1328692.44709839</v>
          </cell>
          <cell r="C97">
            <v>1305343.2813136501</v>
          </cell>
          <cell r="D97">
            <v>1367851.50832254</v>
          </cell>
          <cell r="E97">
            <v>1316995.97230181</v>
          </cell>
          <cell r="F97">
            <v>1370303.08789528</v>
          </cell>
          <cell r="G97">
            <v>1388299.64022583</v>
          </cell>
          <cell r="H97">
            <v>1362632.1713522701</v>
          </cell>
          <cell r="I97">
            <v>1435564.0542347501</v>
          </cell>
          <cell r="J97">
            <v>1407594.3600737499</v>
          </cell>
          <cell r="K97">
            <v>1470288.95035828</v>
          </cell>
          <cell r="L97">
            <v>1485414.1725240899</v>
          </cell>
          <cell r="M97">
            <v>1362031.99281442</v>
          </cell>
          <cell r="O97">
            <v>16601011.638515061</v>
          </cell>
        </row>
        <row r="98">
          <cell r="A98" t="str">
            <v xml:space="preserve">   Fixed Deposits</v>
          </cell>
          <cell r="B98">
            <v>8534817.4103383198</v>
          </cell>
          <cell r="C98">
            <v>8322895.5814599404</v>
          </cell>
          <cell r="D98">
            <v>8662145.0610163193</v>
          </cell>
          <cell r="E98">
            <v>8329806.2696209596</v>
          </cell>
          <cell r="F98">
            <v>8671212.0741598792</v>
          </cell>
          <cell r="G98">
            <v>8787897.0920295492</v>
          </cell>
          <cell r="H98">
            <v>8625445.1991759297</v>
          </cell>
          <cell r="I98">
            <v>9068159.2131505199</v>
          </cell>
          <cell r="J98">
            <v>8848832.86388308</v>
          </cell>
          <cell r="K98">
            <v>9215458.5097053591</v>
          </cell>
          <cell r="L98">
            <v>9274346.0158233792</v>
          </cell>
          <cell r="M98">
            <v>8441278.7612068895</v>
          </cell>
          <cell r="O98">
            <v>104782294.05157013</v>
          </cell>
        </row>
        <row r="99">
          <cell r="A99" t="str">
            <v xml:space="preserve">  Member Deposits</v>
          </cell>
          <cell r="B99">
            <v>10544092.564726301</v>
          </cell>
          <cell r="C99">
            <v>10289428.170790199</v>
          </cell>
          <cell r="D99">
            <v>10738505.2918741</v>
          </cell>
          <cell r="E99">
            <v>10383549.8814149</v>
          </cell>
          <cell r="F99">
            <v>10821628.395716101</v>
          </cell>
          <cell r="G99">
            <v>10971011.378671</v>
          </cell>
          <cell r="H99">
            <v>10733685.682752401</v>
          </cell>
          <cell r="I99">
            <v>11223485.1578265</v>
          </cell>
          <cell r="J99">
            <v>10946240.028446499</v>
          </cell>
          <cell r="K99">
            <v>11395021.4646897</v>
          </cell>
          <cell r="L99">
            <v>11464912.3562984</v>
          </cell>
          <cell r="M99">
            <v>10428098.878460201</v>
          </cell>
          <cell r="O99">
            <v>129939659.25166629</v>
          </cell>
        </row>
        <row r="100">
          <cell r="A100" t="str">
            <v xml:space="preserve">   Cuco Loan</v>
          </cell>
          <cell r="B100">
            <v>665950.68493151001</v>
          </cell>
          <cell r="C100">
            <v>509326.02739726001</v>
          </cell>
          <cell r="D100">
            <v>391068.49315068999</v>
          </cell>
          <cell r="E100">
            <v>332778.08219177998</v>
          </cell>
          <cell r="F100">
            <v>277052.05479452002</v>
          </cell>
          <cell r="G100">
            <v>214816.43835616001</v>
          </cell>
          <cell r="H100">
            <v>199627.39726026999</v>
          </cell>
          <cell r="I100">
            <v>233358.90410958999</v>
          </cell>
          <cell r="J100">
            <v>280109.5890411</v>
          </cell>
          <cell r="K100">
            <v>289479.4520548</v>
          </cell>
          <cell r="L100">
            <v>292832.87671232998</v>
          </cell>
          <cell r="M100">
            <v>321731.50684932002</v>
          </cell>
          <cell r="O100">
            <v>4008131.5068493299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255239.48712328999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263747.47002740001</v>
          </cell>
          <cell r="H101">
            <v>452499.76109589002</v>
          </cell>
          <cell r="I101">
            <v>467583.08646575001</v>
          </cell>
          <cell r="J101">
            <v>452499.76109589002</v>
          </cell>
          <cell r="K101">
            <v>467583.08646575001</v>
          </cell>
          <cell r="L101">
            <v>492832.57117807999</v>
          </cell>
          <cell r="M101">
            <v>445139.09654795</v>
          </cell>
          <cell r="O101">
            <v>4343606.21720549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249562.56328767</v>
          </cell>
          <cell r="D103">
            <v>298648.43868492998</v>
          </cell>
          <cell r="E103">
            <v>328466.67287671001</v>
          </cell>
          <cell r="F103">
            <v>380182.68526027002</v>
          </cell>
          <cell r="G103">
            <v>420949.80854795</v>
          </cell>
          <cell r="H103">
            <v>210110.50849315</v>
          </cell>
          <cell r="I103">
            <v>217114.19210958999</v>
          </cell>
          <cell r="J103">
            <v>210110.50849315</v>
          </cell>
          <cell r="K103">
            <v>228838.35813698999</v>
          </cell>
          <cell r="L103">
            <v>228838.35813698999</v>
          </cell>
          <cell r="M103">
            <v>206692.71057534</v>
          </cell>
          <cell r="O103">
            <v>3196628.9967123298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-60.943150680000002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-62.974589039999998</v>
          </cell>
          <cell r="M106">
            <v>-56.880273969999998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1305444.6100616499</v>
          </cell>
          <cell r="C107">
            <v>1167643.1710274001</v>
          </cell>
          <cell r="D107">
            <v>1112096.6648561701</v>
          </cell>
          <cell r="E107">
            <v>1069999.33541096</v>
          </cell>
          <cell r="F107">
            <v>1079614.47307534</v>
          </cell>
          <cell r="G107">
            <v>1058145.9799246599</v>
          </cell>
          <cell r="H107">
            <v>1017077.35369863</v>
          </cell>
          <cell r="I107">
            <v>1084900.9261849299</v>
          </cell>
          <cell r="J107">
            <v>1104182.5136301499</v>
          </cell>
          <cell r="K107">
            <v>1152745.6401575401</v>
          </cell>
          <cell r="L107">
            <v>1181348.5495273999</v>
          </cell>
          <cell r="M107">
            <v>1124261.7919726099</v>
          </cell>
          <cell r="O107">
            <v>13457461.009527439</v>
          </cell>
        </row>
        <row r="108">
          <cell r="A108" t="str">
            <v xml:space="preserve"> Total Interest Expense</v>
          </cell>
          <cell r="B108">
            <v>11849537.174787899</v>
          </cell>
          <cell r="C108">
            <v>11457071.341817601</v>
          </cell>
          <cell r="D108">
            <v>11850601.9567302</v>
          </cell>
          <cell r="E108">
            <v>11453549.216825901</v>
          </cell>
          <cell r="F108">
            <v>11901242.8687915</v>
          </cell>
          <cell r="G108">
            <v>12029157.358595699</v>
          </cell>
          <cell r="H108">
            <v>11750763.036451099</v>
          </cell>
          <cell r="I108">
            <v>12308386.0840114</v>
          </cell>
          <cell r="J108">
            <v>12050422.542076699</v>
          </cell>
          <cell r="K108">
            <v>12547767.1048472</v>
          </cell>
          <cell r="L108">
            <v>12646260.905825799</v>
          </cell>
          <cell r="M108">
            <v>11552360.6704328</v>
          </cell>
          <cell r="O108">
            <v>143397120.26119381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83020.547945209997</v>
          </cell>
          <cell r="C113">
            <v>80342.465753419994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83020.547945209997</v>
          </cell>
          <cell r="H113">
            <v>87198.630136990003</v>
          </cell>
          <cell r="I113">
            <v>99369.8630137</v>
          </cell>
          <cell r="J113">
            <v>96164.383561640003</v>
          </cell>
          <cell r="K113">
            <v>99369.8630137</v>
          </cell>
          <cell r="L113">
            <v>101232.87671233001</v>
          </cell>
          <cell r="M113">
            <v>91671.232876709997</v>
          </cell>
          <cell r="O113">
            <v>1067773.9726027499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83020.547945209997</v>
          </cell>
          <cell r="C115">
            <v>80342.465753419994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83020.547945209997</v>
          </cell>
          <cell r="H115">
            <v>87198.630136990003</v>
          </cell>
          <cell r="I115">
            <v>99369.8630137</v>
          </cell>
          <cell r="J115">
            <v>96164.383561640003</v>
          </cell>
          <cell r="K115">
            <v>99369.8630137</v>
          </cell>
          <cell r="L115">
            <v>101232.87671233001</v>
          </cell>
          <cell r="M115">
            <v>91671.232876709997</v>
          </cell>
          <cell r="O115">
            <v>1067773.9726027499</v>
          </cell>
        </row>
        <row r="117">
          <cell r="A117" t="str">
            <v xml:space="preserve"> Net Interest Income</v>
          </cell>
          <cell r="B117">
            <v>8871308.5133474693</v>
          </cell>
          <cell r="C117">
            <v>8588047.7429380901</v>
          </cell>
          <cell r="D117">
            <v>8962016.9510462992</v>
          </cell>
          <cell r="E117">
            <v>8719705.9886383805</v>
          </cell>
          <cell r="F117">
            <v>8972763.2534444705</v>
          </cell>
          <cell r="G117">
            <v>8963656.9394300003</v>
          </cell>
          <cell r="H117">
            <v>8636762.3096166104</v>
          </cell>
          <cell r="I117">
            <v>8858203.6061665099</v>
          </cell>
          <cell r="J117">
            <v>8569276.9584912807</v>
          </cell>
          <cell r="K117">
            <v>8849796.1288321391</v>
          </cell>
          <cell r="L117">
            <v>8838687.4200831298</v>
          </cell>
          <cell r="M117">
            <v>7981897.2871699901</v>
          </cell>
          <cell r="O117">
            <v>104812123.09920436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1505199.5133474693</v>
          </cell>
          <cell r="C127">
            <v>1652737.7429380901</v>
          </cell>
          <cell r="D127">
            <v>1960397.9510462992</v>
          </cell>
          <cell r="E127">
            <v>1897048.9886383805</v>
          </cell>
          <cell r="F127">
            <v>2275503.2534444705</v>
          </cell>
          <cell r="G127">
            <v>2448080.9394300003</v>
          </cell>
          <cell r="H127">
            <v>1869616.3096166104</v>
          </cell>
          <cell r="I127">
            <v>1986394.6061665099</v>
          </cell>
          <cell r="J127">
            <v>2100512.9584912807</v>
          </cell>
          <cell r="K127">
            <v>1811120.1288321391</v>
          </cell>
          <cell r="L127">
            <v>1699148.4200831298</v>
          </cell>
          <cell r="M127">
            <v>842358.2871699892</v>
          </cell>
          <cell r="O127">
            <v>22048119.099204361</v>
          </cell>
        </row>
        <row r="129">
          <cell r="A129" t="str">
            <v xml:space="preserve"> Pretax Income</v>
          </cell>
          <cell r="B129">
            <v>1505199.51334747</v>
          </cell>
          <cell r="C129">
            <v>1652737.7429380999</v>
          </cell>
          <cell r="D129">
            <v>1960397.9510462999</v>
          </cell>
          <cell r="E129">
            <v>1897048.9886383801</v>
          </cell>
          <cell r="F129">
            <v>2275503.25344447</v>
          </cell>
          <cell r="G129">
            <v>2448080.9394299998</v>
          </cell>
          <cell r="H129">
            <v>1869616.3096166099</v>
          </cell>
          <cell r="I129">
            <v>1986394.6061665099</v>
          </cell>
          <cell r="J129">
            <v>2100512.95849127</v>
          </cell>
          <cell r="K129">
            <v>1811120.12883213</v>
          </cell>
          <cell r="L129">
            <v>1699148.42008314</v>
          </cell>
          <cell r="M129">
            <v>842358.28716998</v>
          </cell>
          <cell r="O129">
            <v>22048119.099204369</v>
          </cell>
        </row>
        <row r="130">
          <cell r="A130" t="str">
            <v xml:space="preserve"> Local Tax #1</v>
          </cell>
          <cell r="B130">
            <v>280268.1493853</v>
          </cell>
          <cell r="C130">
            <v>307739.76773503999</v>
          </cell>
          <cell r="D130">
            <v>365026.09848486999</v>
          </cell>
          <cell r="E130">
            <v>353230.52168447</v>
          </cell>
          <cell r="F130">
            <v>423698.70579137001</v>
          </cell>
          <cell r="G130">
            <v>455832.67092185002</v>
          </cell>
          <cell r="H130">
            <v>348122.55685066001</v>
          </cell>
          <cell r="I130">
            <v>369866.67566820001</v>
          </cell>
          <cell r="J130">
            <v>391115.51287108002</v>
          </cell>
          <cell r="K130">
            <v>337230.56798852002</v>
          </cell>
          <cell r="L130">
            <v>316381.43581946002</v>
          </cell>
          <cell r="M130">
            <v>156847.11307105</v>
          </cell>
          <cell r="O130">
            <v>4105359.7762718699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280268.1493853</v>
          </cell>
          <cell r="C134">
            <v>307739.76773503999</v>
          </cell>
          <cell r="D134">
            <v>365026.09848486999</v>
          </cell>
          <cell r="E134">
            <v>353230.52168447</v>
          </cell>
          <cell r="F134">
            <v>423698.70579137001</v>
          </cell>
          <cell r="G134">
            <v>455832.67092185002</v>
          </cell>
          <cell r="H134">
            <v>348122.55685066001</v>
          </cell>
          <cell r="I134">
            <v>369866.67566820001</v>
          </cell>
          <cell r="J134">
            <v>391115.51287108002</v>
          </cell>
          <cell r="K134">
            <v>337230.56798852002</v>
          </cell>
          <cell r="L134">
            <v>316381.43581946002</v>
          </cell>
          <cell r="M134">
            <v>156847.11307105</v>
          </cell>
          <cell r="O134">
            <v>4105359.7762718699</v>
          </cell>
        </row>
        <row r="136">
          <cell r="A136" t="str">
            <v xml:space="preserve"> Net Tax</v>
          </cell>
          <cell r="B136">
            <v>280268.1493853</v>
          </cell>
          <cell r="C136">
            <v>307739.76773503999</v>
          </cell>
          <cell r="D136">
            <v>365026.09848486999</v>
          </cell>
          <cell r="E136">
            <v>353230.52168447</v>
          </cell>
          <cell r="F136">
            <v>423698.70579137001</v>
          </cell>
          <cell r="G136">
            <v>455832.67092185002</v>
          </cell>
          <cell r="H136">
            <v>348122.55685066001</v>
          </cell>
          <cell r="I136">
            <v>369866.67566820001</v>
          </cell>
          <cell r="J136">
            <v>391115.51287108002</v>
          </cell>
          <cell r="K136">
            <v>337230.56798852002</v>
          </cell>
          <cell r="L136">
            <v>316381.43581946002</v>
          </cell>
          <cell r="M136">
            <v>156847.11307105</v>
          </cell>
          <cell r="O136">
            <v>4105359.7762718699</v>
          </cell>
        </row>
        <row r="138">
          <cell r="A138" t="str">
            <v xml:space="preserve"> Net Income</v>
          </cell>
          <cell r="B138">
            <v>1224931.36396216</v>
          </cell>
          <cell r="C138">
            <v>1344997.9752030501</v>
          </cell>
          <cell r="D138">
            <v>1595371.8525614301</v>
          </cell>
          <cell r="E138">
            <v>1543818.46695391</v>
          </cell>
          <cell r="F138">
            <v>1851804.54765311</v>
          </cell>
          <cell r="G138">
            <v>1992248.26850816</v>
          </cell>
          <cell r="H138">
            <v>1521493.75276595</v>
          </cell>
          <cell r="I138">
            <v>1616527.9304983099</v>
          </cell>
          <cell r="J138">
            <v>1709397.4456201899</v>
          </cell>
          <cell r="K138">
            <v>1473889.56084361</v>
          </cell>
          <cell r="L138">
            <v>1382766.9842636799</v>
          </cell>
          <cell r="M138">
            <v>685511.17409892997</v>
          </cell>
          <cell r="O138">
            <v>17942759.322932489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>
        <row r="4">
          <cell r="A4" t="str">
            <v>Meridian Credit Union Limited</v>
          </cell>
        </row>
        <row r="5">
          <cell r="A5" t="str">
            <v>ROLL UP 2Mo</v>
          </cell>
        </row>
        <row r="6">
          <cell r="A6" t="str">
            <v>ROLL UP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5122.9508196699999</v>
          </cell>
          <cell r="C9">
            <v>5293.7158469899996</v>
          </cell>
          <cell r="D9">
            <v>5308.2191780800003</v>
          </cell>
          <cell r="E9">
            <v>4794.52054795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62471.461187200002</v>
          </cell>
        </row>
        <row r="10">
          <cell r="A10" t="str">
            <v xml:space="preserve">  Cash &amp; Due</v>
          </cell>
          <cell r="B10">
            <v>5122.9508196699999</v>
          </cell>
          <cell r="C10">
            <v>5293.7158469899996</v>
          </cell>
          <cell r="D10">
            <v>5308.2191780800003</v>
          </cell>
          <cell r="E10">
            <v>4794.52054795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62471.461187200002</v>
          </cell>
        </row>
        <row r="11">
          <cell r="A11" t="str">
            <v xml:space="preserve">   Short Market</v>
          </cell>
          <cell r="B11">
            <v>28112.935519129998</v>
          </cell>
          <cell r="C11">
            <v>42021.615475409999</v>
          </cell>
          <cell r="D11">
            <v>45124.646794519998</v>
          </cell>
          <cell r="E11">
            <v>25092.353884929998</v>
          </cell>
          <cell r="F11">
            <v>7613.0159999999996</v>
          </cell>
          <cell r="G11">
            <v>6513.1714191800002</v>
          </cell>
          <cell r="H11">
            <v>9670.5930739699998</v>
          </cell>
          <cell r="I11">
            <v>9665.1241643800004</v>
          </cell>
          <cell r="J11">
            <v>11571.183057529999</v>
          </cell>
          <cell r="K11">
            <v>16159.4428274</v>
          </cell>
          <cell r="L11">
            <v>17841.36236712</v>
          </cell>
          <cell r="M11">
            <v>22172.101939730001</v>
          </cell>
          <cell r="O11">
            <v>241557.5465233</v>
          </cell>
        </row>
        <row r="12">
          <cell r="A12" t="str">
            <v xml:space="preserve">   CUCO Liquidity Reserve</v>
          </cell>
          <cell r="B12">
            <v>867479.57032081997</v>
          </cell>
          <cell r="C12">
            <v>904960.10054549004</v>
          </cell>
          <cell r="D12">
            <v>910632.73132930999</v>
          </cell>
          <cell r="E12">
            <v>846455.49783230003</v>
          </cell>
          <cell r="F12">
            <v>963473.64710757998</v>
          </cell>
          <cell r="G12">
            <v>930075.76851467998</v>
          </cell>
          <cell r="H12">
            <v>959291.00753833004</v>
          </cell>
          <cell r="I12">
            <v>927929.50778881996</v>
          </cell>
          <cell r="J12">
            <v>958082.19773233996</v>
          </cell>
          <cell r="K12">
            <v>956465.31406443997</v>
          </cell>
          <cell r="L12">
            <v>924783.43917496002</v>
          </cell>
          <cell r="M12">
            <v>954763.11814270006</v>
          </cell>
          <cell r="O12">
            <v>11104391.900091769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46120.565078220003</v>
          </cell>
          <cell r="C14">
            <v>50663.513210420002</v>
          </cell>
          <cell r="D14">
            <v>56480.247811410001</v>
          </cell>
          <cell r="E14">
            <v>54839.971928300001</v>
          </cell>
          <cell r="F14">
            <v>61274.760344789996</v>
          </cell>
          <cell r="G14">
            <v>59340.165339270003</v>
          </cell>
          <cell r="H14">
            <v>61262.010136700002</v>
          </cell>
          <cell r="I14">
            <v>59292.815039339999</v>
          </cell>
          <cell r="J14">
            <v>61290.671617200001</v>
          </cell>
          <cell r="K14">
            <v>61277.033750299997</v>
          </cell>
          <cell r="L14">
            <v>59297.715744579997</v>
          </cell>
          <cell r="M14">
            <v>61281.803724019999</v>
          </cell>
          <cell r="O14">
            <v>692421.27372455003</v>
          </cell>
        </row>
        <row r="15">
          <cell r="A15" t="str">
            <v xml:space="preserve">   Long Term Investments</v>
          </cell>
          <cell r="B15">
            <v>14410.84145509</v>
          </cell>
          <cell r="C15">
            <v>14907.750409169999</v>
          </cell>
          <cell r="D15">
            <v>14948.57083457</v>
          </cell>
          <cell r="E15">
            <v>13501.93478327</v>
          </cell>
          <cell r="F15">
            <v>14948.5706513</v>
          </cell>
          <cell r="G15">
            <v>14466.35869479</v>
          </cell>
          <cell r="H15">
            <v>14948.57065129</v>
          </cell>
          <cell r="I15">
            <v>14466.35869479</v>
          </cell>
          <cell r="J15">
            <v>14948.57065129</v>
          </cell>
          <cell r="K15">
            <v>14948.57065129</v>
          </cell>
          <cell r="L15">
            <v>14466.35869479</v>
          </cell>
          <cell r="M15">
            <v>14954.54331017</v>
          </cell>
          <cell r="O15">
            <v>175916.99948180999</v>
          </cell>
        </row>
        <row r="16">
          <cell r="A16" t="str">
            <v xml:space="preserve">   Asset Balancing Account</v>
          </cell>
          <cell r="B16">
            <v>48518.573634480003</v>
          </cell>
          <cell r="C16">
            <v>76405.077539510006</v>
          </cell>
          <cell r="D16">
            <v>38651.133614719998</v>
          </cell>
          <cell r="E16">
            <v>49685.175411119999</v>
          </cell>
          <cell r="F16">
            <v>54407.086002540003</v>
          </cell>
          <cell r="G16">
            <v>81589.949314109996</v>
          </cell>
          <cell r="H16">
            <v>96860.451082109998</v>
          </cell>
          <cell r="I16">
            <v>90398.588218930003</v>
          </cell>
          <cell r="J16">
            <v>107604.10072067</v>
          </cell>
          <cell r="K16">
            <v>114017.94782132001</v>
          </cell>
          <cell r="L16">
            <v>109452.40975336</v>
          </cell>
          <cell r="M16">
            <v>116132.29568313999</v>
          </cell>
          <cell r="O16">
            <v>983722.78879600996</v>
          </cell>
        </row>
        <row r="17">
          <cell r="A17" t="str">
            <v xml:space="preserve">  Total Investments</v>
          </cell>
          <cell r="B17">
            <v>1004642.48600774</v>
          </cell>
          <cell r="C17">
            <v>1088958.05718</v>
          </cell>
          <cell r="D17">
            <v>1065837.3303845299</v>
          </cell>
          <cell r="E17">
            <v>989574.93383991998</v>
          </cell>
          <cell r="F17">
            <v>1101717.08010621</v>
          </cell>
          <cell r="G17">
            <v>1091985.41328203</v>
          </cell>
          <cell r="H17">
            <v>1142032.6324823999</v>
          </cell>
          <cell r="I17">
            <v>1101752.3939062599</v>
          </cell>
          <cell r="J17">
            <v>1153496.7237790299</v>
          </cell>
          <cell r="K17">
            <v>1162868.30911475</v>
          </cell>
          <cell r="L17">
            <v>1125841.2857348099</v>
          </cell>
          <cell r="M17">
            <v>1169303.86279976</v>
          </cell>
          <cell r="O17">
            <v>13198010.50861744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899987.00259728997</v>
          </cell>
          <cell r="D18">
            <v>1005670.2213720999</v>
          </cell>
          <cell r="E18">
            <v>911670.02709539002</v>
          </cell>
          <cell r="F18">
            <v>1014185.20776015</v>
          </cell>
          <cell r="G18">
            <v>987397.82506164</v>
          </cell>
          <cell r="H18">
            <v>1029835.1371248499</v>
          </cell>
          <cell r="I18">
            <v>1006067.3996966</v>
          </cell>
          <cell r="J18">
            <v>1050767.9284819199</v>
          </cell>
          <cell r="K18">
            <v>1064464.1430349301</v>
          </cell>
          <cell r="L18">
            <v>1044571.06281483</v>
          </cell>
          <cell r="M18">
            <v>1095333.40095084</v>
          </cell>
          <cell r="O18">
            <v>11885362.519063059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14386.854461430001</v>
          </cell>
          <cell r="E19">
            <v>13021.200322369999</v>
          </cell>
          <cell r="F19">
            <v>14155.709119020001</v>
          </cell>
          <cell r="G19">
            <v>13928.36581218</v>
          </cell>
          <cell r="H19">
            <v>14975.43255311</v>
          </cell>
          <cell r="I19">
            <v>14830.838207930001</v>
          </cell>
          <cell r="J19">
            <v>15418.448152659999</v>
          </cell>
          <cell r="K19">
            <v>15492.74254519</v>
          </cell>
          <cell r="L19">
            <v>15076.71055394</v>
          </cell>
          <cell r="M19">
            <v>15692.21415849</v>
          </cell>
          <cell r="O19">
            <v>175202.66114320001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201496.78058006999</v>
          </cell>
          <cell r="E20">
            <v>180627.93894907</v>
          </cell>
          <cell r="F20">
            <v>198269.69111792999</v>
          </cell>
          <cell r="G20">
            <v>190415.0124066</v>
          </cell>
          <cell r="H20">
            <v>195012.09221053999</v>
          </cell>
          <cell r="I20">
            <v>187263.84464185001</v>
          </cell>
          <cell r="J20">
            <v>192436.63365901</v>
          </cell>
          <cell r="K20">
            <v>190596.81612892999</v>
          </cell>
          <cell r="L20">
            <v>182484.92377155999</v>
          </cell>
          <cell r="M20">
            <v>191277.07492041</v>
          </cell>
          <cell r="O20">
            <v>2315972.3935852498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146800.3579194</v>
          </cell>
          <cell r="E21">
            <v>132730.85032785</v>
          </cell>
          <cell r="F21">
            <v>147146.97800624001</v>
          </cell>
          <cell r="G21">
            <v>142937.80737018</v>
          </cell>
          <cell r="H21">
            <v>148813.10077242</v>
          </cell>
          <cell r="I21">
            <v>144659.95818936999</v>
          </cell>
          <cell r="J21">
            <v>150467.91182785001</v>
          </cell>
          <cell r="K21">
            <v>151843.94177899</v>
          </cell>
          <cell r="L21">
            <v>147943.24061281001</v>
          </cell>
          <cell r="M21">
            <v>153992.40155164999</v>
          </cell>
          <cell r="O21">
            <v>1754637.4447402901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367065.12894790998</v>
          </cell>
          <cell r="E22">
            <v>332176.16205808998</v>
          </cell>
          <cell r="F22">
            <v>369134.41054257</v>
          </cell>
          <cell r="G22">
            <v>358715.99042424001</v>
          </cell>
          <cell r="H22">
            <v>372675.15743854002</v>
          </cell>
          <cell r="I22">
            <v>362368.59266195999</v>
          </cell>
          <cell r="J22">
            <v>376334.70143701002</v>
          </cell>
          <cell r="K22">
            <v>378623.48572513001</v>
          </cell>
          <cell r="L22">
            <v>369643.00284418999</v>
          </cell>
          <cell r="M22">
            <v>387041.79440806003</v>
          </cell>
          <cell r="O22">
            <v>4389131.4268310498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3936818.36361602</v>
          </cell>
          <cell r="E23">
            <v>3564880.1403360898</v>
          </cell>
          <cell r="F23">
            <v>3962015.3391194502</v>
          </cell>
          <cell r="G23">
            <v>3853650.6841844101</v>
          </cell>
          <cell r="H23">
            <v>4014290.54677303</v>
          </cell>
          <cell r="I23">
            <v>3920667.5776895201</v>
          </cell>
          <cell r="J23">
            <v>4096468.0388288102</v>
          </cell>
          <cell r="K23">
            <v>4144702.2936036699</v>
          </cell>
          <cell r="L23">
            <v>4057820.7740953499</v>
          </cell>
          <cell r="M23">
            <v>4248494.1902441196</v>
          </cell>
          <cell r="O23">
            <v>47455775.81711708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3564417.2539213002</v>
          </cell>
          <cell r="E24">
            <v>3226981.83207215</v>
          </cell>
          <cell r="F24">
            <v>3585844.956888</v>
          </cell>
          <cell r="G24">
            <v>3485740.92660766</v>
          </cell>
          <cell r="H24">
            <v>3622707.16044997</v>
          </cell>
          <cell r="I24">
            <v>3525691.7965862802</v>
          </cell>
          <cell r="J24">
            <v>3667692.22971489</v>
          </cell>
          <cell r="K24">
            <v>3692410.2209193702</v>
          </cell>
          <cell r="L24">
            <v>3599487.4024508698</v>
          </cell>
          <cell r="M24">
            <v>3753271.4911515601</v>
          </cell>
          <cell r="O24">
            <v>42663508.484345198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532251.70713045995</v>
          </cell>
          <cell r="E25">
            <v>481461.74787210999</v>
          </cell>
          <cell r="F25">
            <v>534321.64777474001</v>
          </cell>
          <cell r="G25">
            <v>519002.47688214999</v>
          </cell>
          <cell r="H25">
            <v>538872.04828641994</v>
          </cell>
          <cell r="I25">
            <v>523704.00594139</v>
          </cell>
          <cell r="J25">
            <v>544281.62896647002</v>
          </cell>
          <cell r="K25">
            <v>547813.53620770003</v>
          </cell>
          <cell r="L25">
            <v>534415.53652133001</v>
          </cell>
          <cell r="M25">
            <v>557711.55539744999</v>
          </cell>
          <cell r="O25">
            <v>6349614.3192274598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42144.084508890002</v>
          </cell>
          <cell r="E26">
            <v>38140.588477639998</v>
          </cell>
          <cell r="F26">
            <v>42350.744588100002</v>
          </cell>
          <cell r="G26">
            <v>41146.245488940003</v>
          </cell>
          <cell r="H26">
            <v>42747.764285249999</v>
          </cell>
          <cell r="I26">
            <v>41576.280398210001</v>
          </cell>
          <cell r="J26">
            <v>43231.144471890002</v>
          </cell>
          <cell r="K26">
            <v>43532.193224150004</v>
          </cell>
          <cell r="L26">
            <v>42460.68225885</v>
          </cell>
          <cell r="M26">
            <v>44284.112080849998</v>
          </cell>
          <cell r="O26">
            <v>503516.87370562</v>
          </cell>
        </row>
        <row r="27">
          <cell r="A27" t="str">
            <v xml:space="preserve">    Securitized Contra</v>
          </cell>
          <cell r="B27">
            <v>-1516372.02343967</v>
          </cell>
          <cell r="C27">
            <v>-1706951.47500847</v>
          </cell>
          <cell r="D27">
            <v>-1673727.8779529</v>
          </cell>
          <cell r="E27">
            <v>-1479441.72348209</v>
          </cell>
          <cell r="F27">
            <v>-1601709.9368884601</v>
          </cell>
          <cell r="G27">
            <v>-1512783.9618141099</v>
          </cell>
          <cell r="H27">
            <v>-1506373.8805860099</v>
          </cell>
          <cell r="I27">
            <v>-1388347.9305005299</v>
          </cell>
          <cell r="J27">
            <v>-1351708.1888069101</v>
          </cell>
          <cell r="K27">
            <v>-1273842.6951156999</v>
          </cell>
          <cell r="L27">
            <v>-1163895.8001176501</v>
          </cell>
          <cell r="M27">
            <v>-1126148.65426694</v>
          </cell>
          <cell r="O27">
            <v>-17301304.147979438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-1274584.0443350901</v>
          </cell>
          <cell r="C29">
            <v>-1304054.56062431</v>
          </cell>
          <cell r="D29">
            <v>-1294475.1775265899</v>
          </cell>
          <cell r="E29">
            <v>-1158039.7761632199</v>
          </cell>
          <cell r="F29">
            <v>-1268767.45546111</v>
          </cell>
          <cell r="G29">
            <v>-1215801.8626567901</v>
          </cell>
          <cell r="H29">
            <v>-1243233.2955763801</v>
          </cell>
          <cell r="I29">
            <v>-1190955.3948614399</v>
          </cell>
          <cell r="J29">
            <v>-1217666.2508042899</v>
          </cell>
          <cell r="K29">
            <v>-1204938.10924145</v>
          </cell>
          <cell r="L29">
            <v>-1154424.76348859</v>
          </cell>
          <cell r="M29">
            <v>-1176792.48238521</v>
          </cell>
          <cell r="O29">
            <v>-14703733.17312447</v>
          </cell>
        </row>
        <row r="30">
          <cell r="A30" t="str">
            <v xml:space="preserve">    New CMB Contra</v>
          </cell>
          <cell r="B30">
            <v>-344303.43713588</v>
          </cell>
          <cell r="C30">
            <v>-426978.34862743999</v>
          </cell>
          <cell r="D30">
            <v>-498859.87274542998</v>
          </cell>
          <cell r="E30">
            <v>-446393.87956897001</v>
          </cell>
          <cell r="F30">
            <v>-564164.65066132997</v>
          </cell>
          <cell r="G30">
            <v>-613011.29555630998</v>
          </cell>
          <cell r="H30">
            <v>-627355.81155649002</v>
          </cell>
          <cell r="I30">
            <v>-673433.27761227998</v>
          </cell>
          <cell r="J30">
            <v>-763705.36514370004</v>
          </cell>
          <cell r="K30">
            <v>-756185.37594518997</v>
          </cell>
          <cell r="L30">
            <v>-796803.15498161002</v>
          </cell>
          <cell r="M30">
            <v>-889652.83270191005</v>
          </cell>
          <cell r="O30">
            <v>-7400847.3022365402</v>
          </cell>
        </row>
        <row r="31">
          <cell r="A31" t="str">
            <v xml:space="preserve">   Retail  Mortgages</v>
          </cell>
          <cell r="B31">
            <v>6046598.6730492301</v>
          </cell>
          <cell r="C31">
            <v>6205439.7750126095</v>
          </cell>
          <cell r="D31">
            <v>6343987.8242326602</v>
          </cell>
          <cell r="E31">
            <v>5797815.10829648</v>
          </cell>
          <cell r="F31">
            <v>6432782.6419053003</v>
          </cell>
          <cell r="G31">
            <v>6251338.2142107897</v>
          </cell>
          <cell r="H31">
            <v>6602965.4521752503</v>
          </cell>
          <cell r="I31">
            <v>6474093.69103886</v>
          </cell>
          <cell r="J31">
            <v>6804018.86078561</v>
          </cell>
          <cell r="K31">
            <v>6994513.19286572</v>
          </cell>
          <cell r="L31">
            <v>6878779.6173358802</v>
          </cell>
          <cell r="M31">
            <v>7254504.2655093698</v>
          </cell>
          <cell r="O31">
            <v>78086837.316417769</v>
          </cell>
        </row>
        <row r="32">
          <cell r="A32" t="str">
            <v xml:space="preserve">    Instalment - Retail</v>
          </cell>
          <cell r="B32">
            <v>596386.37759476004</v>
          </cell>
          <cell r="C32">
            <v>639438.89472349</v>
          </cell>
          <cell r="D32">
            <v>635219.10970753001</v>
          </cell>
          <cell r="E32">
            <v>574929.12047873996</v>
          </cell>
          <cell r="F32">
            <v>629159.95814064995</v>
          </cell>
          <cell r="G32">
            <v>604726.69801519997</v>
          </cell>
          <cell r="H32">
            <v>633217.20588401996</v>
          </cell>
          <cell r="I32">
            <v>621115.91933136003</v>
          </cell>
          <cell r="J32">
            <v>639610.29780540999</v>
          </cell>
          <cell r="K32">
            <v>639410.13169367996</v>
          </cell>
          <cell r="L32">
            <v>629978.84286427998</v>
          </cell>
          <cell r="M32">
            <v>662280.11947539996</v>
          </cell>
          <cell r="O32">
            <v>7505472.6757145198</v>
          </cell>
        </row>
        <row r="33">
          <cell r="A33" t="str">
            <v xml:space="preserve">    Fixed Rate Instalment</v>
          </cell>
          <cell r="B33">
            <v>81465.276730939993</v>
          </cell>
          <cell r="C33">
            <v>82310.047058960001</v>
          </cell>
          <cell r="D33">
            <v>82410.738220080006</v>
          </cell>
          <cell r="E33">
            <v>75582.007291009999</v>
          </cell>
          <cell r="F33">
            <v>83807.814993869993</v>
          </cell>
          <cell r="G33">
            <v>81418.742532970005</v>
          </cell>
          <cell r="H33">
            <v>86152.321866900005</v>
          </cell>
          <cell r="I33">
            <v>85543.350166889999</v>
          </cell>
          <cell r="J33">
            <v>88937.110179519994</v>
          </cell>
          <cell r="K33">
            <v>89634.802702750007</v>
          </cell>
          <cell r="L33">
            <v>89126.173252599998</v>
          </cell>
          <cell r="M33">
            <v>94583.819274809997</v>
          </cell>
          <cell r="O33">
            <v>1020972.2042713</v>
          </cell>
        </row>
        <row r="34">
          <cell r="A34" t="str">
            <v xml:space="preserve">    Demand - Retail</v>
          </cell>
          <cell r="B34">
            <v>65425.816416540001</v>
          </cell>
          <cell r="C34">
            <v>66231.93660103</v>
          </cell>
          <cell r="D34">
            <v>66309.961081439993</v>
          </cell>
          <cell r="E34">
            <v>59609.70886626</v>
          </cell>
          <cell r="F34">
            <v>65570.98971116</v>
          </cell>
          <cell r="G34">
            <v>63489.742172040002</v>
          </cell>
          <cell r="H34">
            <v>66467.405506869996</v>
          </cell>
          <cell r="I34">
            <v>64928.831501660003</v>
          </cell>
          <cell r="J34">
            <v>66836.641185910004</v>
          </cell>
          <cell r="K34">
            <v>66928.06139966</v>
          </cell>
          <cell r="L34">
            <v>65915.746578299993</v>
          </cell>
          <cell r="M34">
            <v>69020.078703699997</v>
          </cell>
          <cell r="O34">
            <v>786734.91972457001</v>
          </cell>
        </row>
        <row r="35">
          <cell r="A35" t="str">
            <v xml:space="preserve">    Student</v>
          </cell>
          <cell r="B35">
            <v>25629.85593844</v>
          </cell>
          <cell r="C35">
            <v>28597.538927410002</v>
          </cell>
          <cell r="D35">
            <v>28753.511456699998</v>
          </cell>
          <cell r="E35">
            <v>26034.325551409998</v>
          </cell>
          <cell r="F35">
            <v>28906.895232390001</v>
          </cell>
          <cell r="G35">
            <v>28041.692833059999</v>
          </cell>
          <cell r="H35">
            <v>29032.929964859999</v>
          </cell>
          <cell r="I35">
            <v>28148.946275999999</v>
          </cell>
          <cell r="J35">
            <v>29144.027990250001</v>
          </cell>
          <cell r="K35">
            <v>29201.63491131</v>
          </cell>
          <cell r="L35">
            <v>28313.715712519999</v>
          </cell>
          <cell r="M35">
            <v>29360.743277320002</v>
          </cell>
          <cell r="O35">
            <v>339165.81807167002</v>
          </cell>
        </row>
        <row r="36">
          <cell r="A36" t="str">
            <v xml:space="preserve">    LOC </v>
          </cell>
          <cell r="B36">
            <v>2205865.0923892399</v>
          </cell>
          <cell r="C36">
            <v>2279393.9288022202</v>
          </cell>
          <cell r="D36">
            <v>2285638.8436756502</v>
          </cell>
          <cell r="E36">
            <v>2065902.2055287701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26913444.368772589</v>
          </cell>
        </row>
        <row r="37">
          <cell r="A37" t="str">
            <v xml:space="preserve">    Fixed Rate Demands</v>
          </cell>
          <cell r="B37">
            <v>2054.7522285</v>
          </cell>
          <cell r="C37">
            <v>2012.62143818</v>
          </cell>
          <cell r="D37">
            <v>2007.7442886399999</v>
          </cell>
          <cell r="E37">
            <v>1818.99411108</v>
          </cell>
          <cell r="F37">
            <v>1993.4996204500001</v>
          </cell>
          <cell r="G37">
            <v>1921.54001647</v>
          </cell>
          <cell r="H37">
            <v>2019.0447643499999</v>
          </cell>
          <cell r="I37">
            <v>1981.9245584499999</v>
          </cell>
          <cell r="J37">
            <v>2043.32061692</v>
          </cell>
          <cell r="K37">
            <v>2048.9410558499999</v>
          </cell>
          <cell r="L37">
            <v>2025.51656768</v>
          </cell>
          <cell r="M37">
            <v>2131.2084791699999</v>
          </cell>
          <cell r="O37">
            <v>24059.107745739999</v>
          </cell>
        </row>
        <row r="38">
          <cell r="A38" t="str">
            <v xml:space="preserve">    Meritline</v>
          </cell>
          <cell r="B38">
            <v>1008846.85245902</v>
          </cell>
          <cell r="C38">
            <v>1066182.67534208</v>
          </cell>
          <cell r="D38">
            <v>1093203.96939178</v>
          </cell>
          <cell r="E38">
            <v>995663.57195616001</v>
          </cell>
          <cell r="F38">
            <v>1121754.1339879499</v>
          </cell>
          <cell r="G38">
            <v>1087843.1664301399</v>
          </cell>
          <cell r="H38">
            <v>1140984.1961999999</v>
          </cell>
          <cell r="I38">
            <v>1133141.55404493</v>
          </cell>
          <cell r="J38">
            <v>1173825.2057942499</v>
          </cell>
          <cell r="K38">
            <v>1188621.6798876701</v>
          </cell>
          <cell r="L38">
            <v>1169336.9450219199</v>
          </cell>
          <cell r="M38">
            <v>1230395.5313200001</v>
          </cell>
          <cell r="O38">
            <v>13409799.4818359</v>
          </cell>
        </row>
        <row r="39">
          <cell r="A39" t="str">
            <v xml:space="preserve">    Meritline/RSPLC CONTRA</v>
          </cell>
          <cell r="B39">
            <v>-1159.1893770500001</v>
          </cell>
          <cell r="C39">
            <v>-1199.8523827900001</v>
          </cell>
          <cell r="D39">
            <v>-1207.19745616</v>
          </cell>
          <cell r="E39">
            <v>-1092.2044536999999</v>
          </cell>
          <cell r="F39">
            <v>-1213.2841660300001</v>
          </cell>
          <cell r="G39">
            <v>-1176.1094219199999</v>
          </cell>
          <cell r="H39">
            <v>-1219.37087589</v>
          </cell>
          <cell r="I39">
            <v>-1181.9997863000001</v>
          </cell>
          <cell r="J39">
            <v>-1223.42868247</v>
          </cell>
          <cell r="K39">
            <v>-1227.4864890399999</v>
          </cell>
          <cell r="L39">
            <v>-1189.8536054799999</v>
          </cell>
          <cell r="M39">
            <v>-1231.54429562</v>
          </cell>
          <cell r="O39">
            <v>-14321.52099245</v>
          </cell>
        </row>
        <row r="40">
          <cell r="A40" t="str">
            <v xml:space="preserve">    Loan Advance Suspense</v>
          </cell>
          <cell r="B40">
            <v>5969.6280737699999</v>
          </cell>
          <cell r="C40">
            <v>6168.6156762299997</v>
          </cell>
          <cell r="D40">
            <v>6185.5159931500002</v>
          </cell>
          <cell r="E40">
            <v>5586.9176712300005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72796.207037669999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4046463.73212629</v>
          </cell>
          <cell r="C42">
            <v>4226981.6515146801</v>
          </cell>
          <cell r="D42">
            <v>4256525.9218108598</v>
          </cell>
          <cell r="E42">
            <v>3856425.10869959</v>
          </cell>
          <cell r="F42">
            <v>4281418.1193724899</v>
          </cell>
          <cell r="G42">
            <v>4141850.74211221</v>
          </cell>
          <cell r="H42">
            <v>4308091.84516316</v>
          </cell>
          <cell r="I42">
            <v>4209263.7956272401</v>
          </cell>
          <cell r="J42">
            <v>4350611.2867418397</v>
          </cell>
          <cell r="K42">
            <v>4366055.8770139301</v>
          </cell>
          <cell r="L42">
            <v>4259092.3559260704</v>
          </cell>
          <cell r="M42">
            <v>4437978.06808683</v>
          </cell>
          <cell r="O42">
            <v>50740758.504195198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23343.058756670001</v>
          </cell>
          <cell r="D43">
            <v>25379.144738530002</v>
          </cell>
          <cell r="E43">
            <v>22900.231195109998</v>
          </cell>
          <cell r="F43">
            <v>25326.774802039999</v>
          </cell>
          <cell r="G43">
            <v>24486.84230104</v>
          </cell>
          <cell r="H43">
            <v>25280.15439887</v>
          </cell>
          <cell r="I43">
            <v>24442.945048910002</v>
          </cell>
          <cell r="J43">
            <v>25236.156730989998</v>
          </cell>
          <cell r="K43">
            <v>25215.931532819999</v>
          </cell>
          <cell r="L43">
            <v>24385.28377374</v>
          </cell>
          <cell r="M43">
            <v>25181.010125360001</v>
          </cell>
          <cell r="O43">
            <v>291460.82859673002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1566.3551151300001</v>
          </cell>
          <cell r="E44">
            <v>1402.37274424</v>
          </cell>
          <cell r="F44">
            <v>1515.0046496499999</v>
          </cell>
          <cell r="G44">
            <v>1455.0247846</v>
          </cell>
          <cell r="H44">
            <v>1533.8959120300001</v>
          </cell>
          <cell r="I44">
            <v>1541.0577300699999</v>
          </cell>
          <cell r="J44">
            <v>1649.8140248699999</v>
          </cell>
          <cell r="K44">
            <v>1648.4941796799999</v>
          </cell>
          <cell r="L44">
            <v>1594.18234575</v>
          </cell>
          <cell r="M44">
            <v>1646.2074462800001</v>
          </cell>
          <cell r="O44">
            <v>19057.584133460001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98418.729362979997</v>
          </cell>
          <cell r="E45">
            <v>88530.451474290006</v>
          </cell>
          <cell r="F45">
            <v>97759.699664059997</v>
          </cell>
          <cell r="G45">
            <v>94488.277912010002</v>
          </cell>
          <cell r="H45">
            <v>97396.157716429996</v>
          </cell>
          <cell r="I45">
            <v>94016.182549089994</v>
          </cell>
          <cell r="J45">
            <v>96597.611178820007</v>
          </cell>
          <cell r="K45">
            <v>96131.426297209997</v>
          </cell>
          <cell r="L45">
            <v>92919.871300259998</v>
          </cell>
          <cell r="M45">
            <v>97762.339385140003</v>
          </cell>
          <cell r="O45">
            <v>1149442.27334711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38421.206465169998</v>
          </cell>
          <cell r="E46">
            <v>34845.786564659997</v>
          </cell>
          <cell r="F46">
            <v>38572.351621809998</v>
          </cell>
          <cell r="G46">
            <v>37316.358837250002</v>
          </cell>
          <cell r="H46">
            <v>38550.014245799997</v>
          </cell>
          <cell r="I46">
            <v>37265.411683940001</v>
          </cell>
          <cell r="J46">
            <v>38477.943138620001</v>
          </cell>
          <cell r="K46">
            <v>38471.117591499999</v>
          </cell>
          <cell r="L46">
            <v>37226.751698840002</v>
          </cell>
          <cell r="M46">
            <v>38437.907113970003</v>
          </cell>
          <cell r="O46">
            <v>451890.76334131998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54643.9193266</v>
          </cell>
          <cell r="E47">
            <v>49239.210330670001</v>
          </cell>
          <cell r="F47">
            <v>54350.058263289997</v>
          </cell>
          <cell r="G47">
            <v>52461.412485579996</v>
          </cell>
          <cell r="H47">
            <v>53467.249474789998</v>
          </cell>
          <cell r="I47">
            <v>50591.502795710003</v>
          </cell>
          <cell r="J47">
            <v>51718.418149919999</v>
          </cell>
          <cell r="K47">
            <v>51654.544326410003</v>
          </cell>
          <cell r="L47">
            <v>49893.885850400002</v>
          </cell>
          <cell r="M47">
            <v>51340.893224879997</v>
          </cell>
          <cell r="O47">
            <v>626601.25369530998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76548.006363919994</v>
          </cell>
          <cell r="E48">
            <v>69268.797905660002</v>
          </cell>
          <cell r="F48">
            <v>76716.254019150001</v>
          </cell>
          <cell r="G48">
            <v>74568.895827229993</v>
          </cell>
          <cell r="H48">
            <v>77272.988508879993</v>
          </cell>
          <cell r="I48">
            <v>74811.78778939</v>
          </cell>
          <cell r="J48">
            <v>77346.269008830001</v>
          </cell>
          <cell r="K48">
            <v>77387.905363319995</v>
          </cell>
          <cell r="L48">
            <v>75192.593806909994</v>
          </cell>
          <cell r="M48">
            <v>77900.599554350003</v>
          </cell>
          <cell r="O48">
            <v>904931.53576850996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456124.75035325001</v>
          </cell>
          <cell r="E49">
            <v>412004.01853043999</v>
          </cell>
          <cell r="F49">
            <v>456337.93887019</v>
          </cell>
          <cell r="G49">
            <v>441655.85846767999</v>
          </cell>
          <cell r="H49">
            <v>456720.18600515003</v>
          </cell>
          <cell r="I49">
            <v>441920.02344443998</v>
          </cell>
          <cell r="J49">
            <v>456205.15312779997</v>
          </cell>
          <cell r="K49">
            <v>455940.95848182001</v>
          </cell>
          <cell r="L49">
            <v>441023.68329737999</v>
          </cell>
          <cell r="M49">
            <v>454757.80009385</v>
          </cell>
          <cell r="O49">
            <v>5356375.2734191101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744539.65133948997</v>
          </cell>
          <cell r="D50">
            <v>751102.11172557995</v>
          </cell>
          <cell r="E50">
            <v>678190.86874506995</v>
          </cell>
          <cell r="F50">
            <v>750578.08189019002</v>
          </cell>
          <cell r="G50">
            <v>726432.67061538994</v>
          </cell>
          <cell r="H50">
            <v>750220.64626195002</v>
          </cell>
          <cell r="I50">
            <v>724588.91104154999</v>
          </cell>
          <cell r="J50">
            <v>747231.36535985</v>
          </cell>
          <cell r="K50">
            <v>746450.37777276</v>
          </cell>
          <cell r="L50">
            <v>722236.25207328005</v>
          </cell>
          <cell r="M50">
            <v>747026.75694383006</v>
          </cell>
          <cell r="O50">
            <v>8799759.5123015493</v>
          </cell>
        </row>
        <row r="51">
          <cell r="A51" t="str">
            <v xml:space="preserve">    Instalment - Commercial</v>
          </cell>
          <cell r="B51">
            <v>1498367.8927164201</v>
          </cell>
          <cell r="C51">
            <v>1762453.8539842099</v>
          </cell>
          <cell r="D51">
            <v>1782025.96019578</v>
          </cell>
          <cell r="E51">
            <v>1607943.7681273101</v>
          </cell>
          <cell r="F51">
            <v>1778015.9561064199</v>
          </cell>
          <cell r="G51">
            <v>1718724.5125339699</v>
          </cell>
          <cell r="H51">
            <v>1773995.9082409199</v>
          </cell>
          <cell r="I51">
            <v>1714970.7927270101</v>
          </cell>
          <cell r="J51">
            <v>1770086.98704574</v>
          </cell>
          <cell r="K51">
            <v>1768061.7938862499</v>
          </cell>
          <cell r="L51">
            <v>1709199.69068613</v>
          </cell>
          <cell r="M51">
            <v>1764234.0010235</v>
          </cell>
          <cell r="O51">
            <v>20648081.117273659</v>
          </cell>
        </row>
        <row r="52">
          <cell r="A52" t="str">
            <v xml:space="preserve">    Fixed Instalment - Commercial</v>
          </cell>
          <cell r="B52">
            <v>3388079.5143518401</v>
          </cell>
          <cell r="C52">
            <v>3556758.8133322299</v>
          </cell>
          <cell r="D52">
            <v>3604067.99272145</v>
          </cell>
          <cell r="E52">
            <v>3264887.6385092898</v>
          </cell>
          <cell r="F52">
            <v>3627873.9335689498</v>
          </cell>
          <cell r="G52">
            <v>3515905.2140387101</v>
          </cell>
          <cell r="H52">
            <v>3645889.6375408401</v>
          </cell>
          <cell r="I52">
            <v>3535603.4143286799</v>
          </cell>
          <cell r="J52">
            <v>3653624.1738680499</v>
          </cell>
          <cell r="K52">
            <v>3659804.2555840998</v>
          </cell>
          <cell r="L52">
            <v>3548787.04941659</v>
          </cell>
          <cell r="M52">
            <v>3669214.1819421598</v>
          </cell>
          <cell r="O52">
            <v>42670495.819202892</v>
          </cell>
        </row>
        <row r="53">
          <cell r="A53" t="str">
            <v xml:space="preserve">    Demand - Commercial</v>
          </cell>
          <cell r="B53">
            <v>1683646.97905225</v>
          </cell>
          <cell r="C53">
            <v>1769689.7698348199</v>
          </cell>
          <cell r="D53">
            <v>1786888.59805943</v>
          </cell>
          <cell r="E53">
            <v>1612300.7748589499</v>
          </cell>
          <cell r="F53">
            <v>1782853.7086217499</v>
          </cell>
          <cell r="G53">
            <v>1723401.49984418</v>
          </cell>
          <cell r="H53">
            <v>1778842.4691238201</v>
          </cell>
          <cell r="I53">
            <v>1719638.2549868701</v>
          </cell>
          <cell r="J53">
            <v>1774904.6231674</v>
          </cell>
          <cell r="K53">
            <v>1772883.53894825</v>
          </cell>
          <cell r="L53">
            <v>1713863.5535933101</v>
          </cell>
          <cell r="M53">
            <v>1769043.98618175</v>
          </cell>
          <cell r="O53">
            <v>20887957.756272782</v>
          </cell>
        </row>
        <row r="54">
          <cell r="A54" t="str">
            <v xml:space="preserve">    Fixed Demand - Commercial</v>
          </cell>
          <cell r="B54">
            <v>164141.55960780999</v>
          </cell>
          <cell r="C54">
            <v>172437.80660499999</v>
          </cell>
          <cell r="D54">
            <v>174360.30513568001</v>
          </cell>
          <cell r="E54">
            <v>157557.77238673999</v>
          </cell>
          <cell r="F54">
            <v>174528.37723871999</v>
          </cell>
          <cell r="G54">
            <v>169211.34994568999</v>
          </cell>
          <cell r="H54">
            <v>175272.6960614</v>
          </cell>
          <cell r="I54">
            <v>169930.38038166999</v>
          </cell>
          <cell r="J54">
            <v>175943.31611531001</v>
          </cell>
          <cell r="K54">
            <v>176326.79119446999</v>
          </cell>
          <cell r="L54">
            <v>170982.58219371</v>
          </cell>
          <cell r="M54">
            <v>177033.24957687</v>
          </cell>
          <cell r="O54">
            <v>2057726.1864430699</v>
          </cell>
        </row>
        <row r="55">
          <cell r="A55" t="str">
            <v xml:space="preserve">    LOC - Commercial</v>
          </cell>
          <cell r="B55">
            <v>2211790.8120491798</v>
          </cell>
          <cell r="C55">
            <v>2321397.67795082</v>
          </cell>
          <cell r="D55">
            <v>2360239.6117808199</v>
          </cell>
          <cell r="E55">
            <v>2129689.0186643801</v>
          </cell>
          <cell r="F55">
            <v>2355522.8654589001</v>
          </cell>
          <cell r="G55">
            <v>2277115.13065068</v>
          </cell>
          <cell r="H55">
            <v>2350611.2925</v>
          </cell>
          <cell r="I55">
            <v>2272904.9231917802</v>
          </cell>
          <cell r="J55">
            <v>2346010.5995753398</v>
          </cell>
          <cell r="K55">
            <v>2343635.0132671199</v>
          </cell>
          <cell r="L55">
            <v>2265946.4818972601</v>
          </cell>
          <cell r="M55">
            <v>2339204.1568150702</v>
          </cell>
          <cell r="O55">
            <v>27574067.583801359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8964676.7717119306</v>
          </cell>
          <cell r="C57">
            <v>9602009.6027726494</v>
          </cell>
          <cell r="D57">
            <v>9726906.9480849393</v>
          </cell>
          <cell r="E57">
            <v>8789833.3417521492</v>
          </cell>
          <cell r="F57">
            <v>9738119.3211865202</v>
          </cell>
          <cell r="G57">
            <v>9423058.8168762401</v>
          </cell>
          <cell r="H57">
            <v>9743936.4836587608</v>
          </cell>
          <cell r="I57">
            <v>9431748.8754790202</v>
          </cell>
          <cell r="J57">
            <v>9739894.1799636204</v>
          </cell>
          <cell r="K57">
            <v>9740035.8730719704</v>
          </cell>
          <cell r="L57">
            <v>9427480.4676500093</v>
          </cell>
          <cell r="M57">
            <v>9738054.0557311308</v>
          </cell>
          <cell r="O57">
            <v>114065754.73793894</v>
          </cell>
        </row>
        <row r="58">
          <cell r="A58" t="str">
            <v xml:space="preserve">  Total Loans</v>
          </cell>
          <cell r="B58">
            <v>19768900.995420098</v>
          </cell>
          <cell r="C58">
            <v>20778970.680639401</v>
          </cell>
          <cell r="D58">
            <v>21078522.805854</v>
          </cell>
          <cell r="E58">
            <v>19122264.4274933</v>
          </cell>
          <cell r="F58">
            <v>21202898.164354499</v>
          </cell>
          <cell r="G58">
            <v>20542680.443814602</v>
          </cell>
          <cell r="H58">
            <v>21405214.427259099</v>
          </cell>
          <cell r="I58">
            <v>20839695.273186699</v>
          </cell>
          <cell r="J58">
            <v>21641755.692850899</v>
          </cell>
          <cell r="K58">
            <v>21847055.320724402</v>
          </cell>
          <cell r="L58">
            <v>21287588.692985199</v>
          </cell>
          <cell r="M58">
            <v>22177563.146271199</v>
          </cell>
          <cell r="O58">
            <v>251693110.07085338</v>
          </cell>
        </row>
        <row r="59">
          <cell r="A59" t="str">
            <v xml:space="preserve"> Total Interest Income</v>
          </cell>
          <cell r="B59">
            <v>20778666.432247501</v>
          </cell>
          <cell r="C59">
            <v>21873222.4536664</v>
          </cell>
          <cell r="D59">
            <v>22149668.3554167</v>
          </cell>
          <cell r="E59">
            <v>20116633.8818812</v>
          </cell>
          <cell r="F59">
            <v>22309923.463638801</v>
          </cell>
          <cell r="G59">
            <v>21639802.843398001</v>
          </cell>
          <cell r="H59">
            <v>22552555.2789196</v>
          </cell>
          <cell r="I59">
            <v>21946584.6533943</v>
          </cell>
          <cell r="J59">
            <v>22800560.635807998</v>
          </cell>
          <cell r="K59">
            <v>23015231.849017199</v>
          </cell>
          <cell r="L59">
            <v>22418566.965021402</v>
          </cell>
          <cell r="M59">
            <v>23352175.228248999</v>
          </cell>
          <cell r="O59">
            <v>264953592.04065812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179357.84216497</v>
          </cell>
          <cell r="C65">
            <v>184681.24027469</v>
          </cell>
          <cell r="D65">
            <v>187068.40281865001</v>
          </cell>
          <cell r="E65">
            <v>173488.54117154001</v>
          </cell>
          <cell r="F65">
            <v>196750.21495339999</v>
          </cell>
          <cell r="G65">
            <v>195212.55742319001</v>
          </cell>
          <cell r="H65">
            <v>208472.23682093</v>
          </cell>
          <cell r="I65">
            <v>208454.96671790001</v>
          </cell>
          <cell r="J65">
            <v>220979.63934719001</v>
          </cell>
          <cell r="K65">
            <v>226877.80927324999</v>
          </cell>
          <cell r="L65">
            <v>222350.49303022001</v>
          </cell>
          <cell r="M65">
            <v>231425.47128937001</v>
          </cell>
          <cell r="O65">
            <v>2435119.4152853</v>
          </cell>
        </row>
        <row r="66">
          <cell r="A66" t="str">
            <v xml:space="preserve">    Adv Savings - Retail</v>
          </cell>
          <cell r="B66">
            <v>1773964.89559426</v>
          </cell>
          <cell r="C66">
            <v>1826616.73344604</v>
          </cell>
          <cell r="D66">
            <v>1832612.6985958901</v>
          </cell>
          <cell r="E66">
            <v>1668990.1616164399</v>
          </cell>
          <cell r="F66">
            <v>1858995.0032500001</v>
          </cell>
          <cell r="G66">
            <v>1813177.5569178101</v>
          </cell>
          <cell r="H66">
            <v>1908959.0286061601</v>
          </cell>
          <cell r="I66">
            <v>1882930.39489726</v>
          </cell>
          <cell r="J66">
            <v>1965155.20032534</v>
          </cell>
          <cell r="K66">
            <v>1989064.06731849</v>
          </cell>
          <cell r="L66">
            <v>1913005.56308219</v>
          </cell>
          <cell r="M66">
            <v>1945761.4162363</v>
          </cell>
          <cell r="O66">
            <v>22379232.71988618</v>
          </cell>
        </row>
        <row r="67">
          <cell r="A67" t="str">
            <v xml:space="preserve">    Prime Related Chequing</v>
          </cell>
          <cell r="B67">
            <v>338527.43155253999</v>
          </cell>
          <cell r="C67">
            <v>348575.03259893</v>
          </cell>
          <cell r="D67">
            <v>353080.66268021998</v>
          </cell>
          <cell r="E67">
            <v>327449.47001411999</v>
          </cell>
          <cell r="F67">
            <v>371354.51884492999</v>
          </cell>
          <cell r="G67">
            <v>368452.28057479998</v>
          </cell>
          <cell r="H67">
            <v>393479.14881679002</v>
          </cell>
          <cell r="I67">
            <v>393446.55171739002</v>
          </cell>
          <cell r="J67">
            <v>417086.13889795</v>
          </cell>
          <cell r="K67">
            <v>428218.59020645998</v>
          </cell>
          <cell r="L67">
            <v>419673.54576049</v>
          </cell>
          <cell r="M67">
            <v>436802.03449390002</v>
          </cell>
          <cell r="O67">
            <v>4596145.4061585199</v>
          </cell>
        </row>
        <row r="68">
          <cell r="A68" t="str">
            <v xml:space="preserve">    OHOSP/CAIS/RESP</v>
          </cell>
          <cell r="B68">
            <v>45244.616725139997</v>
          </cell>
          <cell r="C68">
            <v>46587.48993122</v>
          </cell>
          <cell r="D68">
            <v>46740.41491544</v>
          </cell>
          <cell r="E68">
            <v>42567.254425129999</v>
          </cell>
          <cell r="F68">
            <v>47413.289353029999</v>
          </cell>
          <cell r="G68">
            <v>46244.724929219999</v>
          </cell>
          <cell r="H68">
            <v>48687.611955649998</v>
          </cell>
          <cell r="I68">
            <v>48023.756840349997</v>
          </cell>
          <cell r="J68">
            <v>50120.882163390001</v>
          </cell>
          <cell r="K68">
            <v>50730.671804389996</v>
          </cell>
          <cell r="L68">
            <v>48790.814043509999</v>
          </cell>
          <cell r="M68">
            <v>49626.244777339998</v>
          </cell>
          <cell r="O68">
            <v>570777.77186381002</v>
          </cell>
        </row>
        <row r="69">
          <cell r="A69" t="str">
            <v xml:space="preserve">   Demand Deposits</v>
          </cell>
          <cell r="B69">
            <v>2381464.9126412901</v>
          </cell>
          <cell r="C69">
            <v>2452173.3542521899</v>
          </cell>
          <cell r="D69">
            <v>2465361.12829983</v>
          </cell>
          <cell r="E69">
            <v>2254205.0761388699</v>
          </cell>
          <cell r="F69">
            <v>2520926.76094956</v>
          </cell>
          <cell r="G69">
            <v>2468301.19590561</v>
          </cell>
          <cell r="H69">
            <v>2607062.4385563498</v>
          </cell>
          <cell r="I69">
            <v>2579536.5565884798</v>
          </cell>
          <cell r="J69">
            <v>2701988.0046453099</v>
          </cell>
          <cell r="K69">
            <v>2744040.0545387301</v>
          </cell>
          <cell r="L69">
            <v>2651133.7435764899</v>
          </cell>
          <cell r="M69">
            <v>2711853.48501842</v>
          </cell>
          <cell r="O69">
            <v>30538046.711111128</v>
          </cell>
        </row>
        <row r="70">
          <cell r="A70" t="str">
            <v xml:space="preserve">     Retail Short Terms</v>
          </cell>
          <cell r="B70">
            <v>288663.21296052</v>
          </cell>
          <cell r="C70">
            <v>341197.75138908002</v>
          </cell>
          <cell r="D70">
            <v>366412.88067938999</v>
          </cell>
          <cell r="E70">
            <v>342579.01516857999</v>
          </cell>
          <cell r="F70">
            <v>387302.0742569</v>
          </cell>
          <cell r="G70">
            <v>382331.06995921</v>
          </cell>
          <cell r="H70">
            <v>402690.73074854002</v>
          </cell>
          <cell r="I70">
            <v>392122.65160898998</v>
          </cell>
          <cell r="J70">
            <v>410251.35969284998</v>
          </cell>
          <cell r="K70">
            <v>416383.11177377001</v>
          </cell>
          <cell r="L70">
            <v>409523.98511168</v>
          </cell>
          <cell r="M70">
            <v>430898.24961539003</v>
          </cell>
          <cell r="O70">
            <v>4570356.0929648997</v>
          </cell>
        </row>
        <row r="71">
          <cell r="A71" t="str">
            <v xml:space="preserve">     CBC GSC</v>
          </cell>
          <cell r="B71">
            <v>75909.588311479994</v>
          </cell>
          <cell r="C71">
            <v>89946.908904369993</v>
          </cell>
          <cell r="D71">
            <v>91658.519060270002</v>
          </cell>
          <cell r="E71">
            <v>84208.335035619995</v>
          </cell>
          <cell r="F71">
            <v>94785.518068489997</v>
          </cell>
          <cell r="G71">
            <v>93316.510197259995</v>
          </cell>
          <cell r="H71">
            <v>98243.081654790003</v>
          </cell>
          <cell r="I71">
            <v>95593.312536989994</v>
          </cell>
          <cell r="J71">
            <v>99970.240465750001</v>
          </cell>
          <cell r="K71">
            <v>101462.55453425</v>
          </cell>
          <cell r="L71">
            <v>99787.057857530002</v>
          </cell>
          <cell r="M71">
            <v>104994.83831781</v>
          </cell>
          <cell r="O71">
            <v>1129876.4649446099</v>
          </cell>
        </row>
        <row r="72">
          <cell r="A72" t="str">
            <v xml:space="preserve">    Short Terms</v>
          </cell>
          <cell r="B72">
            <v>364572.80127200001</v>
          </cell>
          <cell r="C72">
            <v>431144.66029345</v>
          </cell>
          <cell r="D72">
            <v>458071.39973965997</v>
          </cell>
          <cell r="E72">
            <v>426787.35020420002</v>
          </cell>
          <cell r="F72">
            <v>482087.59232539003</v>
          </cell>
          <cell r="G72">
            <v>475647.58015647001</v>
          </cell>
          <cell r="H72">
            <v>500933.81240333</v>
          </cell>
          <cell r="I72">
            <v>487715.96414598002</v>
          </cell>
          <cell r="J72">
            <v>510221.60015860002</v>
          </cell>
          <cell r="K72">
            <v>517845.66630802001</v>
          </cell>
          <cell r="L72">
            <v>509311.04296921002</v>
          </cell>
          <cell r="M72">
            <v>535893.08793319995</v>
          </cell>
          <cell r="O72">
            <v>5700232.5579095101</v>
          </cell>
        </row>
        <row r="73">
          <cell r="A73" t="str">
            <v xml:space="preserve">     RSP/GIC 1 year</v>
          </cell>
          <cell r="B73">
            <v>764809.31166474998</v>
          </cell>
          <cell r="C73">
            <v>831677.05094362004</v>
          </cell>
          <cell r="D73">
            <v>865750.86755082</v>
          </cell>
          <cell r="E73">
            <v>803630.02206560003</v>
          </cell>
          <cell r="F73">
            <v>921375.57797139999</v>
          </cell>
          <cell r="G73">
            <v>928819.89087100001</v>
          </cell>
          <cell r="H73">
            <v>1004770.19785875</v>
          </cell>
          <cell r="I73">
            <v>1011384.9032499701</v>
          </cell>
          <cell r="J73">
            <v>1103466.03808647</v>
          </cell>
          <cell r="K73">
            <v>1167963.4724290301</v>
          </cell>
          <cell r="L73">
            <v>1184649.7507772599</v>
          </cell>
          <cell r="M73">
            <v>1267500.97683653</v>
          </cell>
          <cell r="O73">
            <v>11855798.060305201</v>
          </cell>
        </row>
        <row r="74">
          <cell r="A74" t="str">
            <v xml:space="preserve">     RSP/GIC 2 year</v>
          </cell>
          <cell r="B74">
            <v>276154.15236244001</v>
          </cell>
          <cell r="C74">
            <v>297911.44072995998</v>
          </cell>
          <cell r="D74">
            <v>307062.41212186997</v>
          </cell>
          <cell r="E74">
            <v>284537.76422885997</v>
          </cell>
          <cell r="F74">
            <v>322931.17264408001</v>
          </cell>
          <cell r="G74">
            <v>319673.69092040003</v>
          </cell>
          <cell r="H74">
            <v>338351.26618000999</v>
          </cell>
          <cell r="I74">
            <v>328465.56569398998</v>
          </cell>
          <cell r="J74">
            <v>342570.79213893</v>
          </cell>
          <cell r="K74">
            <v>347574.4925009</v>
          </cell>
          <cell r="L74">
            <v>341123.25372549001</v>
          </cell>
          <cell r="M74">
            <v>357940.91608405003</v>
          </cell>
          <cell r="O74">
            <v>3864296.9193309802</v>
          </cell>
        </row>
        <row r="75">
          <cell r="A75" t="str">
            <v xml:space="preserve">     RSP/GIC 3 year</v>
          </cell>
          <cell r="B75">
            <v>463495.87916914001</v>
          </cell>
          <cell r="C75">
            <v>496834.42147182999</v>
          </cell>
          <cell r="D75">
            <v>502730.78011316003</v>
          </cell>
          <cell r="E75">
            <v>453140.83079178998</v>
          </cell>
          <cell r="F75">
            <v>499845.97147362999</v>
          </cell>
          <cell r="G75">
            <v>481665.70478287002</v>
          </cell>
          <cell r="H75">
            <v>495746.68132738001</v>
          </cell>
          <cell r="I75">
            <v>468146.41241148999</v>
          </cell>
          <cell r="J75">
            <v>478404.2747069</v>
          </cell>
          <cell r="K75">
            <v>475923.55437659001</v>
          </cell>
          <cell r="L75">
            <v>459729.24161595001</v>
          </cell>
          <cell r="M75">
            <v>475724.52442758001</v>
          </cell>
          <cell r="O75">
            <v>5751388.2766683102</v>
          </cell>
        </row>
        <row r="76">
          <cell r="A76" t="str">
            <v xml:space="preserve">     RSP/GIC 4 year</v>
          </cell>
          <cell r="B76">
            <v>151224.64725226001</v>
          </cell>
          <cell r="C76">
            <v>163197.01674948001</v>
          </cell>
          <cell r="D76">
            <v>168608.72899069</v>
          </cell>
          <cell r="E76">
            <v>157616.16957309001</v>
          </cell>
          <cell r="F76">
            <v>181698.35639551</v>
          </cell>
          <cell r="G76">
            <v>181311.22675326999</v>
          </cell>
          <cell r="H76">
            <v>192209.59548294</v>
          </cell>
          <cell r="I76">
            <v>186586.56738816001</v>
          </cell>
          <cell r="J76">
            <v>195334.32782112001</v>
          </cell>
          <cell r="K76">
            <v>198505.81817395001</v>
          </cell>
          <cell r="L76">
            <v>195645.75867471</v>
          </cell>
          <cell r="M76">
            <v>206400.29439312001</v>
          </cell>
          <cell r="O76">
            <v>2178338.5076482999</v>
          </cell>
        </row>
        <row r="77">
          <cell r="A77" t="str">
            <v xml:space="preserve">     RSP/GIC 5 year</v>
          </cell>
          <cell r="B77">
            <v>837584.06762484997</v>
          </cell>
          <cell r="C77">
            <v>894144.59728404996</v>
          </cell>
          <cell r="D77">
            <v>918007.22436984</v>
          </cell>
          <cell r="E77">
            <v>852826.46589446999</v>
          </cell>
          <cell r="F77">
            <v>972239.63004834997</v>
          </cell>
          <cell r="G77">
            <v>961687.35546171002</v>
          </cell>
          <cell r="H77">
            <v>1015174.32498239</v>
          </cell>
          <cell r="I77">
            <v>983872.85224886995</v>
          </cell>
          <cell r="J77">
            <v>1029709.74176117</v>
          </cell>
          <cell r="K77">
            <v>1047402.91006816</v>
          </cell>
          <cell r="L77">
            <v>1032838.80838363</v>
          </cell>
          <cell r="M77">
            <v>1091615.7943989499</v>
          </cell>
          <cell r="O77">
            <v>11637103.772526439</v>
          </cell>
        </row>
        <row r="78">
          <cell r="A78" t="str">
            <v xml:space="preserve">    GICs</v>
          </cell>
          <cell r="B78">
            <v>2493268.0580734401</v>
          </cell>
          <cell r="C78">
            <v>2683764.5271789399</v>
          </cell>
          <cell r="D78">
            <v>2762160.01314638</v>
          </cell>
          <cell r="E78">
            <v>2551751.2525538099</v>
          </cell>
          <cell r="F78">
            <v>2898090.7085329699</v>
          </cell>
          <cell r="G78">
            <v>2873157.86878925</v>
          </cell>
          <cell r="H78">
            <v>3046252.0658314698</v>
          </cell>
          <cell r="I78">
            <v>2978456.30099248</v>
          </cell>
          <cell r="J78">
            <v>3149485.1745145898</v>
          </cell>
          <cell r="K78">
            <v>3237370.24754863</v>
          </cell>
          <cell r="L78">
            <v>3213986.8131770398</v>
          </cell>
          <cell r="M78">
            <v>3399182.5061402302</v>
          </cell>
          <cell r="O78">
            <v>35286925.536479227</v>
          </cell>
        </row>
        <row r="79">
          <cell r="A79" t="str">
            <v xml:space="preserve">     LTR 1 year</v>
          </cell>
          <cell r="B79">
            <v>246131.40054783999</v>
          </cell>
          <cell r="C79">
            <v>251733.60573479001</v>
          </cell>
          <cell r="D79">
            <v>248503.64954476</v>
          </cell>
          <cell r="E79">
            <v>222001.31671772001</v>
          </cell>
          <cell r="F79">
            <v>246800.56998561</v>
          </cell>
          <cell r="G79">
            <v>240549.28458491</v>
          </cell>
          <cell r="H79">
            <v>251818.08620938001</v>
          </cell>
          <cell r="I79">
            <v>243633.51660916</v>
          </cell>
          <cell r="J79">
            <v>253523.35320437001</v>
          </cell>
          <cell r="K79">
            <v>256601.16851275999</v>
          </cell>
          <cell r="L79">
            <v>251648.47807708001</v>
          </cell>
          <cell r="M79">
            <v>266427.61919310002</v>
          </cell>
          <cell r="O79">
            <v>2979372.0489214798</v>
          </cell>
        </row>
        <row r="80">
          <cell r="A80" t="str">
            <v xml:space="preserve">     LTR 2 year</v>
          </cell>
          <cell r="B80">
            <v>2836.5033628800002</v>
          </cell>
          <cell r="C80">
            <v>3036.9839237900001</v>
          </cell>
          <cell r="D80">
            <v>3116.1482213899999</v>
          </cell>
          <cell r="E80">
            <v>2879.9931335599999</v>
          </cell>
          <cell r="F80">
            <v>3250.3957235799999</v>
          </cell>
          <cell r="G80">
            <v>3190.4185003600001</v>
          </cell>
          <cell r="H80">
            <v>3334.73716268</v>
          </cell>
          <cell r="I80">
            <v>3211.2845495900001</v>
          </cell>
          <cell r="J80">
            <v>3311.71540435</v>
          </cell>
          <cell r="K80">
            <v>3318.5314450300002</v>
          </cell>
          <cell r="L80">
            <v>3242.8092546900002</v>
          </cell>
          <cell r="M80">
            <v>3382.45591203</v>
          </cell>
          <cell r="O80">
            <v>38111.976593929998</v>
          </cell>
        </row>
        <row r="81">
          <cell r="A81" t="str">
            <v xml:space="preserve">     LTR 3 year</v>
          </cell>
          <cell r="B81">
            <v>6541.65933141</v>
          </cell>
          <cell r="C81">
            <v>7067.7029947600004</v>
          </cell>
          <cell r="D81">
            <v>7252.11898191</v>
          </cell>
          <cell r="E81">
            <v>6693.7648437899998</v>
          </cell>
          <cell r="F81">
            <v>7584.3121921499996</v>
          </cell>
          <cell r="G81">
            <v>7524.0957711199999</v>
          </cell>
          <cell r="H81">
            <v>7996.1439244100002</v>
          </cell>
          <cell r="I81">
            <v>7771.2586150400002</v>
          </cell>
          <cell r="J81">
            <v>8099.2977013299997</v>
          </cell>
          <cell r="K81">
            <v>8201.1640328100002</v>
          </cell>
          <cell r="L81">
            <v>8031.9235538800003</v>
          </cell>
          <cell r="M81">
            <v>8398.7992425100001</v>
          </cell>
          <cell r="O81">
            <v>91162.241185120001</v>
          </cell>
        </row>
        <row r="82">
          <cell r="A82" t="str">
            <v xml:space="preserve">     LTR 4 year</v>
          </cell>
          <cell r="B82">
            <v>6748.1470177399997</v>
          </cell>
          <cell r="C82">
            <v>7170.6513189500001</v>
          </cell>
          <cell r="D82">
            <v>7321.0191776600004</v>
          </cell>
          <cell r="E82">
            <v>6751.6329464800001</v>
          </cell>
          <cell r="F82">
            <v>7620.5562996199997</v>
          </cell>
          <cell r="G82">
            <v>7478.1090019499998</v>
          </cell>
          <cell r="H82">
            <v>7905.5006443599996</v>
          </cell>
          <cell r="I82">
            <v>7676.3364747300002</v>
          </cell>
          <cell r="J82">
            <v>7986.0888015099999</v>
          </cell>
          <cell r="K82">
            <v>8060.3740861599999</v>
          </cell>
          <cell r="L82">
            <v>7892.9092295700002</v>
          </cell>
          <cell r="M82">
            <v>8289.6950067899998</v>
          </cell>
          <cell r="O82">
            <v>90901.020005519997</v>
          </cell>
        </row>
        <row r="83">
          <cell r="A83" t="str">
            <v xml:space="preserve">     LTR 5 year</v>
          </cell>
          <cell r="B83">
            <v>57488.746810869998</v>
          </cell>
          <cell r="C83">
            <v>61399.898370679999</v>
          </cell>
          <cell r="D83">
            <v>62847.492540879997</v>
          </cell>
          <cell r="E83">
            <v>57672.036446240003</v>
          </cell>
          <cell r="F83">
            <v>64694.254569639997</v>
          </cell>
          <cell r="G83">
            <v>63560.446569239997</v>
          </cell>
          <cell r="H83">
            <v>66914.494983390003</v>
          </cell>
          <cell r="I83">
            <v>64711.631958049999</v>
          </cell>
          <cell r="J83">
            <v>67405.519664020001</v>
          </cell>
          <cell r="K83">
            <v>68334.888320259997</v>
          </cell>
          <cell r="L83">
            <v>67255.375331160001</v>
          </cell>
          <cell r="M83">
            <v>70974.086131789998</v>
          </cell>
          <cell r="O83">
            <v>773258.87169622001</v>
          </cell>
        </row>
        <row r="84">
          <cell r="A84" t="str">
            <v xml:space="preserve">    Cashable GICs</v>
          </cell>
          <cell r="B84">
            <v>319746.45707074</v>
          </cell>
          <cell r="C84">
            <v>330408.84234297002</v>
          </cell>
          <cell r="D84">
            <v>329040.42846660002</v>
          </cell>
          <cell r="E84">
            <v>295998.74408779002</v>
          </cell>
          <cell r="F84">
            <v>329950.08877059998</v>
          </cell>
          <cell r="G84">
            <v>322302.35442758002</v>
          </cell>
          <cell r="H84">
            <v>337968.96292422002</v>
          </cell>
          <cell r="I84">
            <v>327004.02820657002</v>
          </cell>
          <cell r="J84">
            <v>340325.97477557999</v>
          </cell>
          <cell r="K84">
            <v>344516.12639702001</v>
          </cell>
          <cell r="L84">
            <v>338071.49544637999</v>
          </cell>
          <cell r="M84">
            <v>357472.65548622003</v>
          </cell>
          <cell r="O84">
            <v>3972806.1584022702</v>
          </cell>
        </row>
        <row r="85">
          <cell r="A85" t="str">
            <v xml:space="preserve">     GIC 11-23 mth</v>
          </cell>
          <cell r="B85">
            <v>2775732.0683628698</v>
          </cell>
          <cell r="C85">
            <v>2958226.5901898602</v>
          </cell>
          <cell r="D85">
            <v>3010886.3331737998</v>
          </cell>
          <cell r="E85">
            <v>2758544.3975844998</v>
          </cell>
          <cell r="F85">
            <v>3130621.5651195599</v>
          </cell>
          <cell r="G85">
            <v>3157029.0629971898</v>
          </cell>
          <cell r="H85">
            <v>3391672.3137796898</v>
          </cell>
          <cell r="I85">
            <v>3289209.21668508</v>
          </cell>
          <cell r="J85">
            <v>3425879.2394482601</v>
          </cell>
          <cell r="K85">
            <v>3472245.36035972</v>
          </cell>
          <cell r="L85">
            <v>3416791.1550685498</v>
          </cell>
          <cell r="M85">
            <v>3607551.4788500001</v>
          </cell>
          <cell r="O85">
            <v>38394388.781619079</v>
          </cell>
        </row>
        <row r="86">
          <cell r="A86" t="str">
            <v xml:space="preserve">     GIC 25-35 mth</v>
          </cell>
          <cell r="B86">
            <v>438136.15844770998</v>
          </cell>
          <cell r="C86">
            <v>509767.85357252997</v>
          </cell>
          <cell r="D86">
            <v>538122.21807584004</v>
          </cell>
          <cell r="E86">
            <v>491562.77292270999</v>
          </cell>
          <cell r="F86">
            <v>549010.12340132997</v>
          </cell>
          <cell r="G86">
            <v>537214.50464628998</v>
          </cell>
          <cell r="H86">
            <v>562671.55946997995</v>
          </cell>
          <cell r="I86">
            <v>540790.48259846994</v>
          </cell>
          <cell r="J86">
            <v>560757.11484455003</v>
          </cell>
          <cell r="K86">
            <v>565722.31024043995</v>
          </cell>
          <cell r="L86">
            <v>553713.94214117003</v>
          </cell>
          <cell r="M86">
            <v>580263.88153491996</v>
          </cell>
          <cell r="O86">
            <v>6427732.9218959399</v>
          </cell>
        </row>
        <row r="87">
          <cell r="A87" t="str">
            <v xml:space="preserve">     GIC 36-47 mth</v>
          </cell>
          <cell r="B87">
            <v>79818.08129468</v>
          </cell>
          <cell r="C87">
            <v>84351.358650780006</v>
          </cell>
          <cell r="D87">
            <v>85883.170636020004</v>
          </cell>
          <cell r="E87">
            <v>78628.961975090002</v>
          </cell>
          <cell r="F87">
            <v>88044.23383569</v>
          </cell>
          <cell r="G87">
            <v>86421.423905029995</v>
          </cell>
          <cell r="H87">
            <v>90801.498643379993</v>
          </cell>
          <cell r="I87">
            <v>87146.822067770001</v>
          </cell>
          <cell r="J87">
            <v>90538.538649139999</v>
          </cell>
          <cell r="K87">
            <v>91584.261527659997</v>
          </cell>
          <cell r="L87">
            <v>90328.63156496</v>
          </cell>
          <cell r="M87">
            <v>95971.926120289994</v>
          </cell>
          <cell r="O87">
            <v>1049518.90887049</v>
          </cell>
        </row>
        <row r="88">
          <cell r="A88" t="str">
            <v xml:space="preserve">     GIC 49-59 mth</v>
          </cell>
          <cell r="B88">
            <v>109367.99786508</v>
          </cell>
          <cell r="C88">
            <v>116886.52799135</v>
          </cell>
          <cell r="D88">
            <v>119559.91069525</v>
          </cell>
          <cell r="E88">
            <v>109790.97271294</v>
          </cell>
          <cell r="F88">
            <v>123248.45578531</v>
          </cell>
          <cell r="G88">
            <v>121252.20124066</v>
          </cell>
          <cell r="H88">
            <v>127747.25645596</v>
          </cell>
          <cell r="I88">
            <v>122797.40759012</v>
          </cell>
          <cell r="J88">
            <v>127722.98311684</v>
          </cell>
          <cell r="K88">
            <v>129273.73668574</v>
          </cell>
          <cell r="L88">
            <v>126959.25152142</v>
          </cell>
          <cell r="M88">
            <v>133614.69497221001</v>
          </cell>
          <cell r="O88">
            <v>1468221.39663288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3403054.30597034</v>
          </cell>
          <cell r="C90">
            <v>3669232.33040452</v>
          </cell>
          <cell r="D90">
            <v>3754451.6325809099</v>
          </cell>
          <cell r="E90">
            <v>3438527.1051952401</v>
          </cell>
          <cell r="F90">
            <v>3890924.3781418898</v>
          </cell>
          <cell r="G90">
            <v>3901917.19278917</v>
          </cell>
          <cell r="H90">
            <v>4172892.6283490099</v>
          </cell>
          <cell r="I90">
            <v>4039943.9289414398</v>
          </cell>
          <cell r="J90">
            <v>4204897.8760587899</v>
          </cell>
          <cell r="K90">
            <v>4258825.6688135602</v>
          </cell>
          <cell r="L90">
            <v>4187792.9802961</v>
          </cell>
          <cell r="M90">
            <v>4417401.9814774198</v>
          </cell>
          <cell r="O90">
            <v>47339862.009018391</v>
          </cell>
        </row>
        <row r="91">
          <cell r="A91" t="str">
            <v xml:space="preserve">     Brokerage Long Term</v>
          </cell>
          <cell r="B91">
            <v>79616.412220230006</v>
          </cell>
          <cell r="C91">
            <v>142083.23008768001</v>
          </cell>
          <cell r="D91">
            <v>146890.95673812</v>
          </cell>
          <cell r="E91">
            <v>144064.96228445999</v>
          </cell>
          <cell r="F91">
            <v>169687.54760051999</v>
          </cell>
          <cell r="G91">
            <v>170719.34632735001</v>
          </cell>
          <cell r="H91">
            <v>187036.40284354999</v>
          </cell>
          <cell r="I91">
            <v>190858.86943761</v>
          </cell>
          <cell r="J91">
            <v>202409.08400743001</v>
          </cell>
          <cell r="K91">
            <v>213536.39063601999</v>
          </cell>
          <cell r="L91">
            <v>208985.00179574999</v>
          </cell>
          <cell r="M91">
            <v>226808.56279955001</v>
          </cell>
          <cell r="O91">
            <v>2082696.76677827</v>
          </cell>
        </row>
        <row r="92">
          <cell r="A92" t="str">
            <v xml:space="preserve">     Brokerage Specific Length</v>
          </cell>
          <cell r="B92">
            <v>15548.37701649</v>
          </cell>
          <cell r="C92">
            <v>21505.583771910002</v>
          </cell>
          <cell r="D92">
            <v>24932.242773850001</v>
          </cell>
          <cell r="E92">
            <v>23677.062795900001</v>
          </cell>
          <cell r="F92">
            <v>27495.541448479999</v>
          </cell>
          <cell r="G92">
            <v>27848.895430029999</v>
          </cell>
          <cell r="H92">
            <v>30404.326500880001</v>
          </cell>
          <cell r="I92">
            <v>30646.532435689998</v>
          </cell>
          <cell r="J92">
            <v>32949.734012759996</v>
          </cell>
          <cell r="K92">
            <v>34231.384508640003</v>
          </cell>
          <cell r="L92">
            <v>34367.450987800003</v>
          </cell>
          <cell r="M92">
            <v>36794.683183269997</v>
          </cell>
          <cell r="O92">
            <v>340401.81486570003</v>
          </cell>
        </row>
        <row r="93">
          <cell r="A93" t="str">
            <v xml:space="preserve">    Brokerage Deposit</v>
          </cell>
          <cell r="B93">
            <v>95164.789236719997</v>
          </cell>
          <cell r="C93">
            <v>163588.81385959001</v>
          </cell>
          <cell r="D93">
            <v>171823.19951196999</v>
          </cell>
          <cell r="E93">
            <v>167742.02508036001</v>
          </cell>
          <cell r="F93">
            <v>197183.089049</v>
          </cell>
          <cell r="G93">
            <v>198568.24175737999</v>
          </cell>
          <cell r="H93">
            <v>217440.72934443</v>
          </cell>
          <cell r="I93">
            <v>221505.4018733</v>
          </cell>
          <cell r="J93">
            <v>235358.81802019</v>
          </cell>
          <cell r="K93">
            <v>247767.77514466</v>
          </cell>
          <cell r="L93">
            <v>243352.45278354999</v>
          </cell>
          <cell r="M93">
            <v>263603.24598281999</v>
          </cell>
          <cell r="O93">
            <v>2423098.5816439702</v>
          </cell>
        </row>
        <row r="94">
          <cell r="A94" t="str">
            <v xml:space="preserve">     Indexed Linked</v>
          </cell>
          <cell r="B94">
            <v>122385.21850448</v>
          </cell>
          <cell r="C94">
            <v>130205.65154011</v>
          </cell>
          <cell r="D94">
            <v>133144.79821492999</v>
          </cell>
          <cell r="E94">
            <v>122215.41390647</v>
          </cell>
          <cell r="F94">
            <v>139594.86169838</v>
          </cell>
          <cell r="G94">
            <v>139533.28117487999</v>
          </cell>
          <cell r="H94">
            <v>147067.73587701001</v>
          </cell>
          <cell r="I94">
            <v>141440.58823282999</v>
          </cell>
          <cell r="J94">
            <v>146926.24994425999</v>
          </cell>
          <cell r="K94">
            <v>148955.44624597</v>
          </cell>
          <cell r="L94">
            <v>146229.04267784001</v>
          </cell>
          <cell r="M94">
            <v>153895.44460729</v>
          </cell>
          <cell r="O94">
            <v>1671593.73262445</v>
          </cell>
        </row>
        <row r="95">
          <cell r="A95" t="str">
            <v xml:space="preserve">     5 Yr Escalator</v>
          </cell>
          <cell r="B95">
            <v>345070.52349946002</v>
          </cell>
          <cell r="C95">
            <v>366569.72182086</v>
          </cell>
          <cell r="D95">
            <v>377889.31056726997</v>
          </cell>
          <cell r="E95">
            <v>357629.97997430997</v>
          </cell>
          <cell r="F95">
            <v>415706.86002353003</v>
          </cell>
          <cell r="G95">
            <v>412925.88205428998</v>
          </cell>
          <cell r="H95">
            <v>434188.91648960998</v>
          </cell>
          <cell r="I95">
            <v>417181.86244205001</v>
          </cell>
          <cell r="J95">
            <v>433138.34182258003</v>
          </cell>
          <cell r="K95">
            <v>437692.70555612002</v>
          </cell>
          <cell r="L95">
            <v>429337.12125008</v>
          </cell>
          <cell r="M95">
            <v>451385.28147337999</v>
          </cell>
          <cell r="O95">
            <v>4878716.5069735404</v>
          </cell>
        </row>
        <row r="96">
          <cell r="A96" t="str">
            <v xml:space="preserve">     3 Yr Escalator</v>
          </cell>
          <cell r="B96">
            <v>705833.03450739</v>
          </cell>
          <cell r="C96">
            <v>770957.89276726998</v>
          </cell>
          <cell r="D96">
            <v>800559.18992786994</v>
          </cell>
          <cell r="E96">
            <v>750936.48214943998</v>
          </cell>
          <cell r="F96">
            <v>860358.00273276004</v>
          </cell>
          <cell r="G96">
            <v>849800.50282902003</v>
          </cell>
          <cell r="H96">
            <v>893826.06366347999</v>
          </cell>
          <cell r="I96">
            <v>863697.91963573999</v>
          </cell>
          <cell r="J96">
            <v>907816.53704275005</v>
          </cell>
          <cell r="K96">
            <v>931797.56153764005</v>
          </cell>
          <cell r="L96">
            <v>923067.67464089999</v>
          </cell>
          <cell r="M96">
            <v>987587.35211665998</v>
          </cell>
          <cell r="O96">
            <v>10246238.21355092</v>
          </cell>
        </row>
        <row r="97">
          <cell r="A97" t="str">
            <v xml:space="preserve">    Special Terms</v>
          </cell>
          <cell r="B97">
            <v>1173288.7765113299</v>
          </cell>
          <cell r="C97">
            <v>1267733.2661282399</v>
          </cell>
          <cell r="D97">
            <v>1311593.2987100701</v>
          </cell>
          <cell r="E97">
            <v>1230781.87603022</v>
          </cell>
          <cell r="F97">
            <v>1415659.72445467</v>
          </cell>
          <cell r="G97">
            <v>1402259.6660581899</v>
          </cell>
          <cell r="H97">
            <v>1475082.7160300999</v>
          </cell>
          <cell r="I97">
            <v>1422320.3703106199</v>
          </cell>
          <cell r="J97">
            <v>1487881.1288095899</v>
          </cell>
          <cell r="K97">
            <v>1518445.7133397299</v>
          </cell>
          <cell r="L97">
            <v>1498633.8385688199</v>
          </cell>
          <cell r="M97">
            <v>1592868.07819733</v>
          </cell>
          <cell r="O97">
            <v>16796548.453148909</v>
          </cell>
        </row>
        <row r="98">
          <cell r="A98" t="str">
            <v xml:space="preserve">   Fixed Deposits</v>
          </cell>
          <cell r="B98">
            <v>7849095.1881345697</v>
          </cell>
          <cell r="C98">
            <v>8545872.4402077105</v>
          </cell>
          <cell r="D98">
            <v>8787139.9721555896</v>
          </cell>
          <cell r="E98">
            <v>8111588.3531516204</v>
          </cell>
          <cell r="F98">
            <v>9213895.5812745206</v>
          </cell>
          <cell r="G98">
            <v>9173852.9039780404</v>
          </cell>
          <cell r="H98">
            <v>9750570.9148825593</v>
          </cell>
          <cell r="I98">
            <v>9476945.9944703896</v>
          </cell>
          <cell r="J98">
            <v>9928170.5723373406</v>
          </cell>
          <cell r="K98">
            <v>10124771.197551601</v>
          </cell>
          <cell r="L98">
            <v>9991148.6232411005</v>
          </cell>
          <cell r="M98">
            <v>10566421.555217201</v>
          </cell>
          <cell r="O98">
            <v>111519473.29660225</v>
          </cell>
        </row>
        <row r="99">
          <cell r="A99" t="str">
            <v xml:space="preserve">  Member Deposits</v>
          </cell>
          <cell r="B99">
            <v>10230560.100775899</v>
          </cell>
          <cell r="C99">
            <v>10998045.7944599</v>
          </cell>
          <cell r="D99">
            <v>11252501.1004554</v>
          </cell>
          <cell r="E99">
            <v>10365793.4292905</v>
          </cell>
          <cell r="F99">
            <v>11734822.342224101</v>
          </cell>
          <cell r="G99">
            <v>11642154.099883599</v>
          </cell>
          <cell r="H99">
            <v>12357633.353438901</v>
          </cell>
          <cell r="I99">
            <v>12056482.5510589</v>
          </cell>
          <cell r="J99">
            <v>12630158.576982699</v>
          </cell>
          <cell r="K99">
            <v>12868811.2520904</v>
          </cell>
          <cell r="L99">
            <v>12642282.366817599</v>
          </cell>
          <cell r="M99">
            <v>13278275.0402356</v>
          </cell>
          <cell r="O99">
            <v>142057520.0077135</v>
          </cell>
        </row>
        <row r="100">
          <cell r="A100" t="str">
            <v xml:space="preserve">   Cuco Loan</v>
          </cell>
          <cell r="B100">
            <v>1035456.28415301</v>
          </cell>
          <cell r="C100">
            <v>1177147.5409836101</v>
          </cell>
          <cell r="D100">
            <v>1107906.8493150701</v>
          </cell>
          <cell r="E100">
            <v>903364.38356164005</v>
          </cell>
          <cell r="F100">
            <v>850936.98630136997</v>
          </cell>
          <cell r="G100">
            <v>650805.47945205995</v>
          </cell>
          <cell r="H100">
            <v>499698.63013698999</v>
          </cell>
          <cell r="I100">
            <v>425216.43835616001</v>
          </cell>
          <cell r="J100">
            <v>354010.95890411001</v>
          </cell>
          <cell r="K100">
            <v>274487.67123287998</v>
          </cell>
          <cell r="L100">
            <v>255079.4520548</v>
          </cell>
          <cell r="M100">
            <v>298180.82191781001</v>
          </cell>
          <cell r="O100">
            <v>7832291.49636951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-73.571721310000001</v>
          </cell>
          <cell r="C106">
            <v>-76.024112020000004</v>
          </cell>
          <cell r="D106">
            <v>-76.232397259999999</v>
          </cell>
          <cell r="E106">
            <v>-68.855068489999994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-897.16514839000001</v>
          </cell>
        </row>
        <row r="107">
          <cell r="A107" t="str">
            <v xml:space="preserve">  Other Liabilities</v>
          </cell>
          <cell r="B107">
            <v>1628841.3667349899</v>
          </cell>
          <cell r="C107">
            <v>1801405.2323838901</v>
          </cell>
          <cell r="D107">
            <v>1747387.51663699</v>
          </cell>
          <cell r="E107">
            <v>1480959.8250136999</v>
          </cell>
          <cell r="F107">
            <v>1490417.6536232899</v>
          </cell>
          <cell r="G107">
            <v>1309109.7929452099</v>
          </cell>
          <cell r="H107">
            <v>1220713.5440342501</v>
          </cell>
          <cell r="I107">
            <v>1162424.8614383501</v>
          </cell>
          <cell r="J107">
            <v>1156560.1193767099</v>
          </cell>
          <cell r="K107">
            <v>1117803.95499316</v>
          </cell>
          <cell r="L107">
            <v>1072516.5783561701</v>
          </cell>
          <cell r="M107">
            <v>1149709.5861849301</v>
          </cell>
          <cell r="O107">
            <v>16337850.03172164</v>
          </cell>
        </row>
        <row r="108">
          <cell r="A108" t="str">
            <v xml:space="preserve"> Total Interest Expense</v>
          </cell>
          <cell r="B108">
            <v>11859401.467510801</v>
          </cell>
          <cell r="C108">
            <v>12799451.026843799</v>
          </cell>
          <cell r="D108">
            <v>12999888.617092401</v>
          </cell>
          <cell r="E108">
            <v>11846753.2543042</v>
          </cell>
          <cell r="F108">
            <v>13225239.9958474</v>
          </cell>
          <cell r="G108">
            <v>12951263.8928289</v>
          </cell>
          <cell r="H108">
            <v>13578346.897473199</v>
          </cell>
          <cell r="I108">
            <v>13218907.4124972</v>
          </cell>
          <cell r="J108">
            <v>13786718.6963594</v>
          </cell>
          <cell r="K108">
            <v>13986615.207083501</v>
          </cell>
          <cell r="L108">
            <v>13714798.9451738</v>
          </cell>
          <cell r="M108">
            <v>14427984.6264206</v>
          </cell>
          <cell r="O108">
            <v>158395370.03943518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7035.5191256799999</v>
          </cell>
          <cell r="C113">
            <v>-42137.978142079999</v>
          </cell>
          <cell r="D113">
            <v>-126500</v>
          </cell>
          <cell r="E113">
            <v>-116794.52054795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-125136.98630136999</v>
          </cell>
          <cell r="J113">
            <v>-129308.21917808001</v>
          </cell>
          <cell r="K113">
            <v>-129308.21917808001</v>
          </cell>
          <cell r="L113">
            <v>-100472.60273973001</v>
          </cell>
          <cell r="M113">
            <v>-70493.150684930006</v>
          </cell>
          <cell r="O113">
            <v>-1216869.58230407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7035.5191256799999</v>
          </cell>
          <cell r="C115">
            <v>-42137.978142079999</v>
          </cell>
          <cell r="D115">
            <v>-126500</v>
          </cell>
          <cell r="E115">
            <v>-116794.52054795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-125136.98630136999</v>
          </cell>
          <cell r="J115">
            <v>-129308.21917808001</v>
          </cell>
          <cell r="K115">
            <v>-129308.21917808001</v>
          </cell>
          <cell r="L115">
            <v>-100472.60273973001</v>
          </cell>
          <cell r="M115">
            <v>-70493.150684930006</v>
          </cell>
          <cell r="O115">
            <v>-1216869.58230407</v>
          </cell>
        </row>
        <row r="117">
          <cell r="A117" t="str">
            <v xml:space="preserve"> Net Interest Income</v>
          </cell>
          <cell r="B117">
            <v>8926300.4838623106</v>
          </cell>
          <cell r="C117">
            <v>9031633.4486805499</v>
          </cell>
          <cell r="D117">
            <v>9023279.7383242399</v>
          </cell>
          <cell r="E117">
            <v>8153086.1070290096</v>
          </cell>
          <cell r="F117">
            <v>8955375.2486133296</v>
          </cell>
          <cell r="G117">
            <v>8563401.9642678108</v>
          </cell>
          <cell r="H117">
            <v>8844900.1622683592</v>
          </cell>
          <cell r="I117">
            <v>8602540.25459571</v>
          </cell>
          <cell r="J117">
            <v>8884533.7202705909</v>
          </cell>
          <cell r="K117">
            <v>8899308.4227556195</v>
          </cell>
          <cell r="L117">
            <v>8603295.4171079304</v>
          </cell>
          <cell r="M117">
            <v>8853697.4511434995</v>
          </cell>
          <cell r="O117">
            <v>105341352.41891895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3377879.4838623106</v>
          </cell>
          <cell r="C127">
            <v>2979074.4486805499</v>
          </cell>
          <cell r="D127">
            <v>2189697.7383242399</v>
          </cell>
          <cell r="E127">
            <v>1876870.1070290096</v>
          </cell>
          <cell r="F127">
            <v>1589266.2486133296</v>
          </cell>
          <cell r="G127">
            <v>1628091.9642678108</v>
          </cell>
          <cell r="H127">
            <v>1843281.1622683592</v>
          </cell>
          <cell r="I127">
            <v>1779883.25459571</v>
          </cell>
          <cell r="J127">
            <v>2187273.7202705909</v>
          </cell>
          <cell r="K127">
            <v>2383732.4227556195</v>
          </cell>
          <cell r="L127">
            <v>1836149.4171079304</v>
          </cell>
          <cell r="M127">
            <v>1981888.4511434995</v>
          </cell>
          <cell r="O127">
            <v>25653088.418918967</v>
          </cell>
        </row>
        <row r="129">
          <cell r="A129" t="str">
            <v xml:space="preserve"> Pretax Income</v>
          </cell>
          <cell r="B129">
            <v>3377879.4838622999</v>
          </cell>
          <cell r="C129">
            <v>2979074.4486805499</v>
          </cell>
          <cell r="D129">
            <v>2189697.7383242501</v>
          </cell>
          <cell r="E129">
            <v>1876870.1070290201</v>
          </cell>
          <cell r="F129">
            <v>1589266.2486133401</v>
          </cell>
          <cell r="G129">
            <v>1628091.9642678001</v>
          </cell>
          <cell r="H129">
            <v>1843281.1622683699</v>
          </cell>
          <cell r="I129">
            <v>1779883.2545957</v>
          </cell>
          <cell r="J129">
            <v>2187273.7202705899</v>
          </cell>
          <cell r="K129">
            <v>2383732.42275562</v>
          </cell>
          <cell r="L129">
            <v>1836149.4171079299</v>
          </cell>
          <cell r="M129">
            <v>1981888.4511434999</v>
          </cell>
          <cell r="O129">
            <v>25653088.418918971</v>
          </cell>
        </row>
        <row r="130">
          <cell r="A130" t="str">
            <v xml:space="preserve"> Local Tax #1</v>
          </cell>
          <cell r="B130">
            <v>628961.15989514999</v>
          </cell>
          <cell r="C130">
            <v>554703.66234430997</v>
          </cell>
          <cell r="D130">
            <v>407721.71887598</v>
          </cell>
          <cell r="E130">
            <v>349473.21392879001</v>
          </cell>
          <cell r="F130">
            <v>295921.37549184001</v>
          </cell>
          <cell r="G130">
            <v>303150.72374668001</v>
          </cell>
          <cell r="H130">
            <v>343218.95241437003</v>
          </cell>
          <cell r="I130">
            <v>331414.26200574997</v>
          </cell>
          <cell r="J130">
            <v>407270.36671437998</v>
          </cell>
          <cell r="K130">
            <v>443850.97711710999</v>
          </cell>
          <cell r="L130">
            <v>341891.02146547998</v>
          </cell>
          <cell r="M130">
            <v>369027.62960291997</v>
          </cell>
          <cell r="O130">
            <v>4776605.0636027604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628961.15989514999</v>
          </cell>
          <cell r="C134">
            <v>554703.66234430997</v>
          </cell>
          <cell r="D134">
            <v>407721.71887598</v>
          </cell>
          <cell r="E134">
            <v>349473.21392879001</v>
          </cell>
          <cell r="F134">
            <v>295921.37549184001</v>
          </cell>
          <cell r="G134">
            <v>303150.72374668001</v>
          </cell>
          <cell r="H134">
            <v>343218.95241437003</v>
          </cell>
          <cell r="I134">
            <v>331414.26200574997</v>
          </cell>
          <cell r="J134">
            <v>407270.36671437998</v>
          </cell>
          <cell r="K134">
            <v>443850.97711710999</v>
          </cell>
          <cell r="L134">
            <v>341891.02146547998</v>
          </cell>
          <cell r="M134">
            <v>369027.62960291997</v>
          </cell>
          <cell r="O134">
            <v>4776605.0636027604</v>
          </cell>
        </row>
        <row r="136">
          <cell r="A136" t="str">
            <v xml:space="preserve"> Net Tax</v>
          </cell>
          <cell r="B136">
            <v>628961.15989514999</v>
          </cell>
          <cell r="C136">
            <v>554703.66234430997</v>
          </cell>
          <cell r="D136">
            <v>407721.71887598</v>
          </cell>
          <cell r="E136">
            <v>349473.21392879001</v>
          </cell>
          <cell r="F136">
            <v>295921.37549184001</v>
          </cell>
          <cell r="G136">
            <v>303150.72374668001</v>
          </cell>
          <cell r="H136">
            <v>343218.95241437003</v>
          </cell>
          <cell r="I136">
            <v>331414.26200574997</v>
          </cell>
          <cell r="J136">
            <v>407270.36671437998</v>
          </cell>
          <cell r="K136">
            <v>443850.97711710999</v>
          </cell>
          <cell r="L136">
            <v>341891.02146547998</v>
          </cell>
          <cell r="M136">
            <v>369027.62960291997</v>
          </cell>
          <cell r="O136">
            <v>4776605.0636027604</v>
          </cell>
        </row>
        <row r="138">
          <cell r="A138" t="str">
            <v xml:space="preserve"> Net Income</v>
          </cell>
          <cell r="B138">
            <v>2748918.3239671499</v>
          </cell>
          <cell r="C138">
            <v>2424370.7863362399</v>
          </cell>
          <cell r="D138">
            <v>1781976.0194482701</v>
          </cell>
          <cell r="E138">
            <v>1527396.89310023</v>
          </cell>
          <cell r="F138">
            <v>1293344.8731215</v>
          </cell>
          <cell r="G138">
            <v>1324941.2405211199</v>
          </cell>
          <cell r="H138">
            <v>1500062.20985399</v>
          </cell>
          <cell r="I138">
            <v>1448468.9925899501</v>
          </cell>
          <cell r="J138">
            <v>1780003.3535562099</v>
          </cell>
          <cell r="K138">
            <v>1939881.4456385099</v>
          </cell>
          <cell r="L138">
            <v>1494258.3956424501</v>
          </cell>
          <cell r="M138">
            <v>1612860.8215405799</v>
          </cell>
          <cell r="O138">
            <v>20876483.355316199</v>
          </cell>
        </row>
      </sheetData>
      <sheetData sheetId="19" refreshError="1">
        <row r="4">
          <cell r="A4" t="str">
            <v>Meridian Credit Union Limited</v>
          </cell>
        </row>
        <row r="5">
          <cell r="A5" t="str">
            <v>ROLL UP 3Mo</v>
          </cell>
        </row>
        <row r="6">
          <cell r="A6" t="str">
            <v>ROLL UP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5293.7158469899996</v>
          </cell>
          <cell r="C9">
            <v>5308.2191780800003</v>
          </cell>
          <cell r="D9">
            <v>4794.52054795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5136.9863013699996</v>
          </cell>
          <cell r="O9">
            <v>62485.496668899999</v>
          </cell>
        </row>
        <row r="10">
          <cell r="A10" t="str">
            <v xml:space="preserve">  Cash &amp; Due</v>
          </cell>
          <cell r="B10">
            <v>5293.7158469899996</v>
          </cell>
          <cell r="C10">
            <v>5308.2191780800003</v>
          </cell>
          <cell r="D10">
            <v>4794.52054795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5136.9863013699996</v>
          </cell>
          <cell r="O10">
            <v>62485.496668899999</v>
          </cell>
        </row>
        <row r="11">
          <cell r="A11" t="str">
            <v xml:space="preserve">   Short Market</v>
          </cell>
          <cell r="B11">
            <v>34608.99263388</v>
          </cell>
          <cell r="C11">
            <v>45124.646794519998</v>
          </cell>
          <cell r="D11">
            <v>25092.353884929998</v>
          </cell>
          <cell r="E11">
            <v>7613.0159999999996</v>
          </cell>
          <cell r="F11">
            <v>6513.1714191800002</v>
          </cell>
          <cell r="G11">
            <v>9670.5930739699998</v>
          </cell>
          <cell r="H11">
            <v>9665.1241643800004</v>
          </cell>
          <cell r="I11">
            <v>11571.183057529999</v>
          </cell>
          <cell r="J11">
            <v>16159.4428274</v>
          </cell>
          <cell r="K11">
            <v>17841.36236712</v>
          </cell>
          <cell r="L11">
            <v>22172.101939730001</v>
          </cell>
          <cell r="M11">
            <v>28156.231495889999</v>
          </cell>
          <cell r="O11">
            <v>234188.21965853</v>
          </cell>
        </row>
        <row r="12">
          <cell r="A12" t="str">
            <v xml:space="preserve">   CUCO Liquidity Reserve</v>
          </cell>
          <cell r="B12">
            <v>896138.65245805995</v>
          </cell>
          <cell r="C12">
            <v>901787.11489095003</v>
          </cell>
          <cell r="D12">
            <v>838465.90879120003</v>
          </cell>
          <cell r="E12">
            <v>954628.03066922002</v>
          </cell>
          <cell r="F12">
            <v>921515.49454207998</v>
          </cell>
          <cell r="G12">
            <v>950445.39109997998</v>
          </cell>
          <cell r="H12">
            <v>919369.23381621996</v>
          </cell>
          <cell r="I12">
            <v>949236.58129399002</v>
          </cell>
          <cell r="J12">
            <v>947619.69762608001</v>
          </cell>
          <cell r="K12">
            <v>916223.16520235001</v>
          </cell>
          <cell r="L12">
            <v>945917.50170435</v>
          </cell>
          <cell r="M12">
            <v>913563.29254526994</v>
          </cell>
          <cell r="O12">
            <v>11054910.064639751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41122.000685829997</v>
          </cell>
          <cell r="C14">
            <v>49798.704556609999</v>
          </cell>
          <cell r="D14">
            <v>51795.718492679996</v>
          </cell>
          <cell r="E14">
            <v>60998.010032470003</v>
          </cell>
          <cell r="F14">
            <v>59340.165339270003</v>
          </cell>
          <cell r="G14">
            <v>61262.010136700002</v>
          </cell>
          <cell r="H14">
            <v>59292.815039339999</v>
          </cell>
          <cell r="I14">
            <v>61290.671617200001</v>
          </cell>
          <cell r="J14">
            <v>61277.033750299997</v>
          </cell>
          <cell r="K14">
            <v>59297.715744579997</v>
          </cell>
          <cell r="L14">
            <v>61281.803724019999</v>
          </cell>
          <cell r="M14">
            <v>59302.718199939998</v>
          </cell>
          <cell r="O14">
            <v>686059.36731894</v>
          </cell>
        </row>
        <row r="15">
          <cell r="A15" t="str">
            <v xml:space="preserve">   Long Term Investments</v>
          </cell>
          <cell r="B15">
            <v>14866.203188060001</v>
          </cell>
          <cell r="C15">
            <v>14907.06096604</v>
          </cell>
          <cell r="D15">
            <v>13464.44199879</v>
          </cell>
          <cell r="E15">
            <v>14907.060782770001</v>
          </cell>
          <cell r="F15">
            <v>14426.18785428</v>
          </cell>
          <cell r="G15">
            <v>14907.06078276</v>
          </cell>
          <cell r="H15">
            <v>14426.18785428</v>
          </cell>
          <cell r="I15">
            <v>14907.06078276</v>
          </cell>
          <cell r="J15">
            <v>14907.06078276</v>
          </cell>
          <cell r="K15">
            <v>14426.18785428</v>
          </cell>
          <cell r="L15">
            <v>14913.03344164</v>
          </cell>
          <cell r="M15">
            <v>14436.766380360001</v>
          </cell>
          <cell r="O15">
            <v>175494.31266878001</v>
          </cell>
        </row>
        <row r="16">
          <cell r="A16" t="str">
            <v xml:space="preserve">   Asset Balancing Account</v>
          </cell>
          <cell r="B16">
            <v>75792.207767579996</v>
          </cell>
          <cell r="C16">
            <v>38483.608447090002</v>
          </cell>
          <cell r="D16">
            <v>49807.883210270003</v>
          </cell>
          <cell r="E16">
            <v>54956.644831190002</v>
          </cell>
          <cell r="F16">
            <v>82539.322007809998</v>
          </cell>
          <cell r="G16">
            <v>98279.484507920002</v>
          </cell>
          <cell r="H16">
            <v>92201.417546190001</v>
          </cell>
          <cell r="I16">
            <v>109917.32646393</v>
          </cell>
          <cell r="J16">
            <v>116795.75381901</v>
          </cell>
          <cell r="K16">
            <v>112589.01944052</v>
          </cell>
          <cell r="L16">
            <v>119842.68585358</v>
          </cell>
          <cell r="M16">
            <v>122606.91403321001</v>
          </cell>
          <cell r="O16">
            <v>1073812.2679283</v>
          </cell>
        </row>
        <row r="17">
          <cell r="A17" t="str">
            <v xml:space="preserve">  Total Investments</v>
          </cell>
          <cell r="B17">
            <v>1062528.0567334101</v>
          </cell>
          <cell r="C17">
            <v>1050101.1356552099</v>
          </cell>
          <cell r="D17">
            <v>978626.30637787003</v>
          </cell>
          <cell r="E17">
            <v>1093102.76231565</v>
          </cell>
          <cell r="F17">
            <v>1084334.3411626201</v>
          </cell>
          <cell r="G17">
            <v>1134564.5396013299</v>
          </cell>
          <cell r="H17">
            <v>1094954.7784204099</v>
          </cell>
          <cell r="I17">
            <v>1146922.8232154101</v>
          </cell>
          <cell r="J17">
            <v>1156758.9888055499</v>
          </cell>
          <cell r="K17">
            <v>1120377.45060885</v>
          </cell>
          <cell r="L17">
            <v>1164127.12666332</v>
          </cell>
          <cell r="M17">
            <v>1138065.92265467</v>
          </cell>
          <cell r="O17">
            <v>13224464.2322143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912990.97891335003</v>
          </cell>
          <cell r="D18">
            <v>911670.02709539002</v>
          </cell>
          <cell r="E18">
            <v>1014185.20776015</v>
          </cell>
          <cell r="F18">
            <v>987397.82506164</v>
          </cell>
          <cell r="G18">
            <v>1029835.1371248499</v>
          </cell>
          <cell r="H18">
            <v>1006067.3996966</v>
          </cell>
          <cell r="I18">
            <v>1050767.9284819199</v>
          </cell>
          <cell r="J18">
            <v>1064464.1430349301</v>
          </cell>
          <cell r="K18">
            <v>1044571.06281483</v>
          </cell>
          <cell r="L18">
            <v>1095333.40095084</v>
          </cell>
          <cell r="M18">
            <v>1074180.85948311</v>
          </cell>
          <cell r="O18">
            <v>12009068.808308469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12463.881129670001</v>
          </cell>
          <cell r="E19">
            <v>13549.18881611</v>
          </cell>
          <cell r="F19">
            <v>13350.78120558</v>
          </cell>
          <cell r="G19">
            <v>14388.639583620001</v>
          </cell>
          <cell r="H19">
            <v>14272.305359</v>
          </cell>
          <cell r="I19">
            <v>15086.313352249999</v>
          </cell>
          <cell r="J19">
            <v>15492.74254519</v>
          </cell>
          <cell r="K19">
            <v>15076.71055394</v>
          </cell>
          <cell r="L19">
            <v>15692.21415849</v>
          </cell>
          <cell r="M19">
            <v>15274.88264616</v>
          </cell>
          <cell r="O19">
            <v>172955.54312712001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178854.57038006</v>
          </cell>
          <cell r="E20">
            <v>196339.74871680001</v>
          </cell>
          <cell r="F20">
            <v>188577.34960233999</v>
          </cell>
          <cell r="G20">
            <v>193145.20119836001</v>
          </cell>
          <cell r="H20">
            <v>185487.02706096001</v>
          </cell>
          <cell r="I20">
            <v>190632.43229815</v>
          </cell>
          <cell r="J20">
            <v>188823.82459112999</v>
          </cell>
          <cell r="K20">
            <v>180798.72012617</v>
          </cell>
          <cell r="L20">
            <v>189566.23431504</v>
          </cell>
          <cell r="M20">
            <v>189151.36183705999</v>
          </cell>
          <cell r="O20">
            <v>2286057.4136401499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132146.12987804</v>
          </cell>
          <cell r="E21">
            <v>146510.71080994999</v>
          </cell>
          <cell r="F21">
            <v>142332.04834943</v>
          </cell>
          <cell r="G21">
            <v>148197.79782266001</v>
          </cell>
          <cell r="H21">
            <v>144074.43613764</v>
          </cell>
          <cell r="I21">
            <v>149873.46600536001</v>
          </cell>
          <cell r="J21">
            <v>151259.88452157</v>
          </cell>
          <cell r="K21">
            <v>147387.88029894</v>
          </cell>
          <cell r="L21">
            <v>153429.04176801001</v>
          </cell>
          <cell r="M21">
            <v>149726.33841023</v>
          </cell>
          <cell r="O21">
            <v>1757616.76267506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331364.60646455002</v>
          </cell>
          <cell r="E22">
            <v>368251.20571338001</v>
          </cell>
          <cell r="F22">
            <v>357875.04055937001</v>
          </cell>
          <cell r="G22">
            <v>371820.86079592002</v>
          </cell>
          <cell r="H22">
            <v>361555.55517924001</v>
          </cell>
          <cell r="I22">
            <v>375509.18007548997</v>
          </cell>
          <cell r="J22">
            <v>377812.30235563999</v>
          </cell>
          <cell r="K22">
            <v>368871.59350553999</v>
          </cell>
          <cell r="L22">
            <v>386259.18810624001</v>
          </cell>
          <cell r="M22">
            <v>379477.29568561999</v>
          </cell>
          <cell r="O22">
            <v>4410186.5557939503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3553495.6813795101</v>
          </cell>
          <cell r="E23">
            <v>3949628.2730621998</v>
          </cell>
          <cell r="F23">
            <v>3841857.6404640302</v>
          </cell>
          <cell r="G23">
            <v>4002312.3035868602</v>
          </cell>
          <cell r="H23">
            <v>3909269.2718566</v>
          </cell>
          <cell r="I23">
            <v>4084896.7321946002</v>
          </cell>
          <cell r="J23">
            <v>4133333.7505972101</v>
          </cell>
          <cell r="K23">
            <v>4047011.1627263399</v>
          </cell>
          <cell r="L23">
            <v>4237529.7706175297</v>
          </cell>
          <cell r="M23">
            <v>4149138.4174381201</v>
          </cell>
          <cell r="O23">
            <v>47745328.23340974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3215985.4496572898</v>
          </cell>
          <cell r="E24">
            <v>3573881.09081973</v>
          </cell>
          <cell r="F24">
            <v>3474350.88866723</v>
          </cell>
          <cell r="G24">
            <v>3611138.7400311502</v>
          </cell>
          <cell r="H24">
            <v>3514683.5530842198</v>
          </cell>
          <cell r="I24">
            <v>3656517.37155035</v>
          </cell>
          <cell r="J24">
            <v>3681431.4404135998</v>
          </cell>
          <cell r="K24">
            <v>3589048.4438550002</v>
          </cell>
          <cell r="L24">
            <v>3742683.46461287</v>
          </cell>
          <cell r="M24">
            <v>3649557.9507120498</v>
          </cell>
          <cell r="O24">
            <v>42806603.582534581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480448.14020199998</v>
          </cell>
          <cell r="E25">
            <v>533218.56003403</v>
          </cell>
          <cell r="F25">
            <v>517952.25443745998</v>
          </cell>
          <cell r="G25">
            <v>537805.21723762003</v>
          </cell>
          <cell r="H25">
            <v>522688.79773245001</v>
          </cell>
          <cell r="I25">
            <v>543250.90169829002</v>
          </cell>
          <cell r="J25">
            <v>546800.80368974002</v>
          </cell>
          <cell r="K25">
            <v>533452.57297711005</v>
          </cell>
          <cell r="L25">
            <v>556734.69850151998</v>
          </cell>
          <cell r="M25">
            <v>543577.60248618003</v>
          </cell>
          <cell r="O25">
            <v>6376071.3052469799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38070.784371349997</v>
          </cell>
          <cell r="E26">
            <v>42274.478688770003</v>
          </cell>
          <cell r="F26">
            <v>41073.355705440001</v>
          </cell>
          <cell r="G26">
            <v>42673.422689359999</v>
          </cell>
          <cell r="H26">
            <v>41505.250116490002</v>
          </cell>
          <cell r="I26">
            <v>43158.721449440003</v>
          </cell>
          <cell r="J26">
            <v>43460.727344999999</v>
          </cell>
          <cell r="K26">
            <v>42392.430852999998</v>
          </cell>
          <cell r="L26">
            <v>44214.556212110001</v>
          </cell>
          <cell r="M26">
            <v>43130.568590969997</v>
          </cell>
          <cell r="O26">
            <v>505867.45097950002</v>
          </cell>
        </row>
        <row r="27">
          <cell r="A27" t="str">
            <v xml:space="preserve">    Securitized Contra</v>
          </cell>
          <cell r="B27">
            <v>-1534168.7815725601</v>
          </cell>
          <cell r="C27">
            <v>-1673727.8779529</v>
          </cell>
          <cell r="D27">
            <v>-1479441.72348209</v>
          </cell>
          <cell r="E27">
            <v>-1601709.9368884601</v>
          </cell>
          <cell r="F27">
            <v>-1512783.9618141099</v>
          </cell>
          <cell r="G27">
            <v>-1506373.8805860099</v>
          </cell>
          <cell r="H27">
            <v>-1388347.9305005299</v>
          </cell>
          <cell r="I27">
            <v>-1351708.1888069101</v>
          </cell>
          <cell r="J27">
            <v>-1273842.6951156999</v>
          </cell>
          <cell r="K27">
            <v>-1163895.8001176501</v>
          </cell>
          <cell r="L27">
            <v>-1126148.65426694</v>
          </cell>
          <cell r="M27">
            <v>-1015744.05712318</v>
          </cell>
          <cell r="O27">
            <v>-16627893.48822704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-1304054.5603904501</v>
          </cell>
          <cell r="C29">
            <v>-1294475.1772958301</v>
          </cell>
          <cell r="D29">
            <v>-1158039.7759579599</v>
          </cell>
          <cell r="E29">
            <v>-1268767.45523774</v>
          </cell>
          <cell r="F29">
            <v>-1215801.8624441</v>
          </cell>
          <cell r="G29">
            <v>-1243233.29536029</v>
          </cell>
          <cell r="H29">
            <v>-1190955.3946557499</v>
          </cell>
          <cell r="I29">
            <v>-1217666.2505953801</v>
          </cell>
          <cell r="J29">
            <v>-1204938.1090360701</v>
          </cell>
          <cell r="K29">
            <v>-1154424.7632931899</v>
          </cell>
          <cell r="L29">
            <v>-1176792.4821868499</v>
          </cell>
          <cell r="M29">
            <v>-1115553.8199344899</v>
          </cell>
          <cell r="O29">
            <v>-14544702.946388099</v>
          </cell>
        </row>
        <row r="30">
          <cell r="A30" t="str">
            <v xml:space="preserve">    New CMB Contra</v>
          </cell>
          <cell r="B30">
            <v>-426549.30160339997</v>
          </cell>
          <cell r="C30">
            <v>-498436.59905492997</v>
          </cell>
          <cell r="D30">
            <v>-446017.79498517001</v>
          </cell>
          <cell r="E30">
            <v>-563755.11152806995</v>
          </cell>
          <cell r="F30">
            <v>-612621.53493858001</v>
          </cell>
          <cell r="G30">
            <v>-626959.79204827</v>
          </cell>
          <cell r="H30">
            <v>-673056.49756934005</v>
          </cell>
          <cell r="I30">
            <v>-763322.65325970005</v>
          </cell>
          <cell r="J30">
            <v>-755809.23927857005</v>
          </cell>
          <cell r="K30">
            <v>-796445.46462594997</v>
          </cell>
          <cell r="L30">
            <v>-889289.69107094</v>
          </cell>
          <cell r="M30">
            <v>-851978.65561646002</v>
          </cell>
          <cell r="O30">
            <v>-7904242.3355793804</v>
          </cell>
        </row>
        <row r="31">
          <cell r="A31" t="str">
            <v xml:space="preserve">   Retail  Mortgages</v>
          </cell>
          <cell r="B31">
            <v>6296269.3509999895</v>
          </cell>
          <cell r="C31">
            <v>6238207.0810775096</v>
          </cell>
          <cell r="D31">
            <v>5770999.9761326397</v>
          </cell>
          <cell r="E31">
            <v>6403605.96076685</v>
          </cell>
          <cell r="F31">
            <v>6223559.8248557299</v>
          </cell>
          <cell r="G31">
            <v>6574750.3520758301</v>
          </cell>
          <cell r="H31">
            <v>6447243.7734975796</v>
          </cell>
          <cell r="I31">
            <v>6776995.9544438599</v>
          </cell>
          <cell r="J31">
            <v>6968289.57566367</v>
          </cell>
          <cell r="K31">
            <v>6853844.5496740798</v>
          </cell>
          <cell r="L31">
            <v>7229211.7417179197</v>
          </cell>
          <cell r="M31">
            <v>7209938.7446153704</v>
          </cell>
          <cell r="O31">
            <v>78992916.885521024</v>
          </cell>
        </row>
        <row r="32">
          <cell r="A32" t="str">
            <v xml:space="preserve">    Instalment - Retail</v>
          </cell>
          <cell r="B32">
            <v>598814.18181152001</v>
          </cell>
          <cell r="C32">
            <v>635219.10970753001</v>
          </cell>
          <cell r="D32">
            <v>574929.12047873996</v>
          </cell>
          <cell r="E32">
            <v>629159.95814064995</v>
          </cell>
          <cell r="F32">
            <v>604726.69801519997</v>
          </cell>
          <cell r="G32">
            <v>633217.20588401996</v>
          </cell>
          <cell r="H32">
            <v>621115.91933136003</v>
          </cell>
          <cell r="I32">
            <v>639610.29780540999</v>
          </cell>
          <cell r="J32">
            <v>639410.13169367996</v>
          </cell>
          <cell r="K32">
            <v>629978.84286427998</v>
          </cell>
          <cell r="L32">
            <v>662280.11947539996</v>
          </cell>
          <cell r="M32">
            <v>645329.85685934999</v>
          </cell>
          <cell r="O32">
            <v>7513791.4420671398</v>
          </cell>
        </row>
        <row r="33">
          <cell r="A33" t="str">
            <v xml:space="preserve">    Fixed Rate Instalment</v>
          </cell>
          <cell r="B33">
            <v>81968.811701819999</v>
          </cell>
          <cell r="C33">
            <v>82081.511956660004</v>
          </cell>
          <cell r="D33">
            <v>75295.470553170002</v>
          </cell>
          <cell r="E33">
            <v>83503.793634970003</v>
          </cell>
          <cell r="F33">
            <v>81136.190644079994</v>
          </cell>
          <cell r="G33">
            <v>85872.621319440004</v>
          </cell>
          <cell r="H33">
            <v>85283.925476570003</v>
          </cell>
          <cell r="I33">
            <v>88680.877361070001</v>
          </cell>
          <cell r="J33">
            <v>89389.993235240006</v>
          </cell>
          <cell r="K33">
            <v>88899.927263410005</v>
          </cell>
          <cell r="L33">
            <v>94361.253688690005</v>
          </cell>
          <cell r="M33">
            <v>92547.072671779999</v>
          </cell>
          <cell r="O33">
            <v>1029021.4495069</v>
          </cell>
        </row>
        <row r="34">
          <cell r="A34" t="str">
            <v xml:space="preserve">    Demand - Retail</v>
          </cell>
          <cell r="B34">
            <v>65691.630101260002</v>
          </cell>
          <cell r="C34">
            <v>66309.961081439993</v>
          </cell>
          <cell r="D34">
            <v>59609.70886626</v>
          </cell>
          <cell r="E34">
            <v>65570.98971116</v>
          </cell>
          <cell r="F34">
            <v>63489.742172040002</v>
          </cell>
          <cell r="G34">
            <v>66467.405506869996</v>
          </cell>
          <cell r="H34">
            <v>64928.831501660003</v>
          </cell>
          <cell r="I34">
            <v>66836.641185910004</v>
          </cell>
          <cell r="J34">
            <v>66928.06139966</v>
          </cell>
          <cell r="K34">
            <v>65915.746578299993</v>
          </cell>
          <cell r="L34">
            <v>69020.078703699997</v>
          </cell>
          <cell r="M34">
            <v>67132.45075032</v>
          </cell>
          <cell r="O34">
            <v>787901.24755858001</v>
          </cell>
        </row>
        <row r="35">
          <cell r="A35" t="str">
            <v xml:space="preserve">    Student</v>
          </cell>
          <cell r="B35">
            <v>26677.284222589999</v>
          </cell>
          <cell r="C35">
            <v>28753.511456699998</v>
          </cell>
          <cell r="D35">
            <v>26034.325551409998</v>
          </cell>
          <cell r="E35">
            <v>28906.895232390001</v>
          </cell>
          <cell r="F35">
            <v>28041.692833059999</v>
          </cell>
          <cell r="G35">
            <v>29032.929964859999</v>
          </cell>
          <cell r="H35">
            <v>28148.946275999999</v>
          </cell>
          <cell r="I35">
            <v>29144.027990250001</v>
          </cell>
          <cell r="J35">
            <v>29201.63491131</v>
          </cell>
          <cell r="K35">
            <v>28313.715712519999</v>
          </cell>
          <cell r="L35">
            <v>29360.743277320002</v>
          </cell>
          <cell r="M35">
            <v>28526.430060840001</v>
          </cell>
          <cell r="O35">
            <v>340142.13748924999</v>
          </cell>
        </row>
        <row r="36">
          <cell r="A36" t="str">
            <v xml:space="preserve">    LOC </v>
          </cell>
          <cell r="B36">
            <v>2279393.9288022202</v>
          </cell>
          <cell r="C36">
            <v>2285638.8436756502</v>
          </cell>
          <cell r="D36">
            <v>2065902.2055287701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2213466.64878082</v>
          </cell>
          <cell r="O36">
            <v>26921045.925164171</v>
          </cell>
        </row>
        <row r="37">
          <cell r="A37" t="str">
            <v xml:space="preserve">    Fixed Rate Demands</v>
          </cell>
          <cell r="B37">
            <v>1987.7609644900001</v>
          </cell>
          <cell r="C37">
            <v>1983.7608097699999</v>
          </cell>
          <cell r="D37">
            <v>1798.1318436900001</v>
          </cell>
          <cell r="E37">
            <v>1971.3564789100001</v>
          </cell>
          <cell r="F37">
            <v>1900.9657688299999</v>
          </cell>
          <cell r="G37">
            <v>1998.67740804</v>
          </cell>
          <cell r="H37">
            <v>1963.0388365399999</v>
          </cell>
          <cell r="I37">
            <v>2024.6667579800001</v>
          </cell>
          <cell r="J37">
            <v>2031.1212734400001</v>
          </cell>
          <cell r="K37">
            <v>2009.05323559</v>
          </cell>
          <cell r="L37">
            <v>2115.0128348399999</v>
          </cell>
          <cell r="M37">
            <v>2065.0358291799998</v>
          </cell>
          <cell r="O37">
            <v>23848.5820413</v>
          </cell>
        </row>
        <row r="38">
          <cell r="A38" t="str">
            <v xml:space="preserve">    Meritline</v>
          </cell>
          <cell r="B38">
            <v>1066182.67534208</v>
          </cell>
          <cell r="C38">
            <v>1093203.96939178</v>
          </cell>
          <cell r="D38">
            <v>995663.57195616001</v>
          </cell>
          <cell r="E38">
            <v>1121754.1339879499</v>
          </cell>
          <cell r="F38">
            <v>1087843.1664301399</v>
          </cell>
          <cell r="G38">
            <v>1140984.1961999999</v>
          </cell>
          <cell r="H38">
            <v>1133141.55404493</v>
          </cell>
          <cell r="I38">
            <v>1173825.2057942499</v>
          </cell>
          <cell r="J38">
            <v>1188621.6798876701</v>
          </cell>
          <cell r="K38">
            <v>1169336.9450219199</v>
          </cell>
          <cell r="L38">
            <v>1230395.5313200001</v>
          </cell>
          <cell r="M38">
            <v>1204592.04885918</v>
          </cell>
          <cell r="O38">
            <v>13605544.67823606</v>
          </cell>
        </row>
        <row r="39">
          <cell r="A39" t="str">
            <v xml:space="preserve">    Meritline/RSPLC CONTRA</v>
          </cell>
          <cell r="B39">
            <v>-1199.8523827900001</v>
          </cell>
          <cell r="C39">
            <v>-1207.19745616</v>
          </cell>
          <cell r="D39">
            <v>-1092.2044536999999</v>
          </cell>
          <cell r="E39">
            <v>-1213.2841660300001</v>
          </cell>
          <cell r="F39">
            <v>-1176.1094219199999</v>
          </cell>
          <cell r="G39">
            <v>-1219.37087589</v>
          </cell>
          <cell r="H39">
            <v>-1181.9997863000001</v>
          </cell>
          <cell r="I39">
            <v>-1223.42868247</v>
          </cell>
          <cell r="J39">
            <v>-1227.4864890399999</v>
          </cell>
          <cell r="K39">
            <v>-1189.8536054799999</v>
          </cell>
          <cell r="L39">
            <v>-1231.54429562</v>
          </cell>
          <cell r="M39">
            <v>-1193.7805150700001</v>
          </cell>
          <cell r="O39">
            <v>-14356.112130469999</v>
          </cell>
        </row>
        <row r="40">
          <cell r="A40" t="str">
            <v xml:space="preserve">    Loan Advance Suspense</v>
          </cell>
          <cell r="B40">
            <v>6168.6156762299997</v>
          </cell>
          <cell r="C40">
            <v>6185.5159931500002</v>
          </cell>
          <cell r="D40">
            <v>5586.9176712300005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5985.9832191799997</v>
          </cell>
          <cell r="O40">
            <v>72812.562183079994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4183530.28156729</v>
          </cell>
          <cell r="C42">
            <v>4256172.7120685698</v>
          </cell>
          <cell r="D42">
            <v>3856117.7096943599</v>
          </cell>
          <cell r="E42">
            <v>4281091.9548720503</v>
          </cell>
          <cell r="F42">
            <v>4141547.6159756798</v>
          </cell>
          <cell r="G42">
            <v>4307791.7772593899</v>
          </cell>
          <cell r="H42">
            <v>4208985.4852150101</v>
          </cell>
          <cell r="I42">
            <v>4350336.4000644498</v>
          </cell>
          <cell r="J42">
            <v>4365793.24776401</v>
          </cell>
          <cell r="K42">
            <v>4258849.6466047904</v>
          </cell>
          <cell r="L42">
            <v>4437739.3068563798</v>
          </cell>
          <cell r="M42">
            <v>4314584.38404983</v>
          </cell>
          <cell r="O42">
            <v>50962540.521991797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23570.12202875</v>
          </cell>
          <cell r="D43">
            <v>22900.231195109998</v>
          </cell>
          <cell r="E43">
            <v>25326.774802039999</v>
          </cell>
          <cell r="F43">
            <v>24486.84230104</v>
          </cell>
          <cell r="G43">
            <v>25280.15439887</v>
          </cell>
          <cell r="H43">
            <v>24442.945048910002</v>
          </cell>
          <cell r="I43">
            <v>25236.156730989998</v>
          </cell>
          <cell r="J43">
            <v>25215.931532819999</v>
          </cell>
          <cell r="K43">
            <v>24385.28377374</v>
          </cell>
          <cell r="L43">
            <v>25181.010125360001</v>
          </cell>
          <cell r="M43">
            <v>24351.386915769999</v>
          </cell>
          <cell r="O43">
            <v>291715.83176053001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1386.4986392799999</v>
          </cell>
          <cell r="E44">
            <v>1497.63691356</v>
          </cell>
          <cell r="F44">
            <v>1438.4046120099999</v>
          </cell>
          <cell r="G44">
            <v>1516.9219938199999</v>
          </cell>
          <cell r="H44">
            <v>1524.8189766400001</v>
          </cell>
          <cell r="I44">
            <v>1641.5020601799999</v>
          </cell>
          <cell r="J44">
            <v>1648.4941796799999</v>
          </cell>
          <cell r="K44">
            <v>1594.18234575</v>
          </cell>
          <cell r="L44">
            <v>1646.2074462800001</v>
          </cell>
          <cell r="M44">
            <v>1591.9717640900001</v>
          </cell>
          <cell r="O44">
            <v>18759.73200353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88029.000058670004</v>
          </cell>
          <cell r="E45">
            <v>97211.116826850004</v>
          </cell>
          <cell r="F45">
            <v>93963.382607799998</v>
          </cell>
          <cell r="G45">
            <v>96860.146036200007</v>
          </cell>
          <cell r="H45">
            <v>93503.449307970004</v>
          </cell>
          <cell r="I45">
            <v>96074.163159250005</v>
          </cell>
          <cell r="J45">
            <v>95614.257298249999</v>
          </cell>
          <cell r="K45">
            <v>92425.367556950005</v>
          </cell>
          <cell r="L45">
            <v>97257.722810740001</v>
          </cell>
          <cell r="M45">
            <v>95938.046048529999</v>
          </cell>
          <cell r="O45">
            <v>1144049.6380282601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32945.075613519999</v>
          </cell>
          <cell r="E46">
            <v>36492.926124810001</v>
          </cell>
          <cell r="F46">
            <v>35326.877895450001</v>
          </cell>
          <cell r="G46">
            <v>36518.495612259998</v>
          </cell>
          <cell r="H46">
            <v>35322.330984</v>
          </cell>
          <cell r="I46">
            <v>36494.412576319999</v>
          </cell>
          <cell r="J46">
            <v>36511.611560739999</v>
          </cell>
          <cell r="K46">
            <v>35353.418879359997</v>
          </cell>
          <cell r="L46">
            <v>36526.511224280002</v>
          </cell>
          <cell r="M46">
            <v>35393.338067650002</v>
          </cell>
          <cell r="O46">
            <v>431936.85225579003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48819.285062679999</v>
          </cell>
          <cell r="E47">
            <v>53890.796885340002</v>
          </cell>
          <cell r="F47">
            <v>52022.128136719999</v>
          </cell>
          <cell r="G47">
            <v>53018.81075918</v>
          </cell>
          <cell r="H47">
            <v>50162.693968359999</v>
          </cell>
          <cell r="I47">
            <v>51280.806242129998</v>
          </cell>
          <cell r="J47">
            <v>51222.347377580001</v>
          </cell>
          <cell r="K47">
            <v>49480.797829219999</v>
          </cell>
          <cell r="L47">
            <v>50919.529305069998</v>
          </cell>
          <cell r="M47">
            <v>49142.166187670002</v>
          </cell>
          <cell r="O47">
            <v>618947.71869109001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68627.991586000004</v>
          </cell>
          <cell r="E48">
            <v>76014.905401650001</v>
          </cell>
          <cell r="F48">
            <v>73897.646241199996</v>
          </cell>
          <cell r="G48">
            <v>76587.281814849994</v>
          </cell>
          <cell r="H48">
            <v>74155.685735899999</v>
          </cell>
          <cell r="I48">
            <v>76676.22555607</v>
          </cell>
          <cell r="J48">
            <v>76725.701534449996</v>
          </cell>
          <cell r="K48">
            <v>74559.251768550006</v>
          </cell>
          <cell r="L48">
            <v>77254.090997969994</v>
          </cell>
          <cell r="M48">
            <v>74806.60898859</v>
          </cell>
          <cell r="O48">
            <v>901130.40054105001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411394.46089284</v>
          </cell>
          <cell r="E49">
            <v>455671.28748718998</v>
          </cell>
          <cell r="F49">
            <v>441018.15757707</v>
          </cell>
          <cell r="G49">
            <v>456069.17627462</v>
          </cell>
          <cell r="H49">
            <v>441297.46743443998</v>
          </cell>
          <cell r="I49">
            <v>455569.80143081001</v>
          </cell>
          <cell r="J49">
            <v>455313.44194989</v>
          </cell>
          <cell r="K49">
            <v>440423.87435256998</v>
          </cell>
          <cell r="L49">
            <v>454145.96619928</v>
          </cell>
          <cell r="M49">
            <v>438278.79726845998</v>
          </cell>
          <cell r="O49">
            <v>5357116.8320462899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746619.23158470006</v>
          </cell>
          <cell r="D50">
            <v>674102.54304809996</v>
          </cell>
          <cell r="E50">
            <v>746105.44444144005</v>
          </cell>
          <cell r="F50">
            <v>722153.43937129003</v>
          </cell>
          <cell r="G50">
            <v>745850.98688980006</v>
          </cell>
          <cell r="H50">
            <v>720409.39145621995</v>
          </cell>
          <cell r="I50">
            <v>742973.06775575003</v>
          </cell>
          <cell r="J50">
            <v>742251.78543340997</v>
          </cell>
          <cell r="K50">
            <v>718222.17650614004</v>
          </cell>
          <cell r="L50">
            <v>742931.03810898005</v>
          </cell>
          <cell r="M50">
            <v>719502.31524075998</v>
          </cell>
          <cell r="O50">
            <v>8763657.0053265393</v>
          </cell>
        </row>
        <row r="51">
          <cell r="A51" t="str">
            <v xml:space="preserve">    Instalment - Commercial</v>
          </cell>
          <cell r="B51">
            <v>1572862.3138721599</v>
          </cell>
          <cell r="C51">
            <v>1782025.96019578</v>
          </cell>
          <cell r="D51">
            <v>1607943.7681273101</v>
          </cell>
          <cell r="E51">
            <v>1778015.9561064199</v>
          </cell>
          <cell r="F51">
            <v>1718724.5125339699</v>
          </cell>
          <cell r="G51">
            <v>1773995.9082409199</v>
          </cell>
          <cell r="H51">
            <v>1714970.7927270101</v>
          </cell>
          <cell r="I51">
            <v>1770086.98704574</v>
          </cell>
          <cell r="J51">
            <v>1768061.7938862499</v>
          </cell>
          <cell r="K51">
            <v>1709199.69068613</v>
          </cell>
          <cell r="L51">
            <v>1764234.0010235</v>
          </cell>
          <cell r="M51">
            <v>1705469.6714961</v>
          </cell>
          <cell r="O51">
            <v>20665591.355941288</v>
          </cell>
        </row>
        <row r="52">
          <cell r="A52" t="str">
            <v xml:space="preserve">    Fixed Instalment - Commercial</v>
          </cell>
          <cell r="B52">
            <v>3532241.5561646302</v>
          </cell>
          <cell r="C52">
            <v>3580455.9757199399</v>
          </cell>
          <cell r="D52">
            <v>3244364.3963466999</v>
          </cell>
          <cell r="E52">
            <v>3606147.5549217202</v>
          </cell>
          <cell r="F52">
            <v>3495746.1205320698</v>
          </cell>
          <cell r="G52">
            <v>3625972.6500315401</v>
          </cell>
          <cell r="H52">
            <v>3517160.3095795098</v>
          </cell>
          <cell r="I52">
            <v>3635443.4133943198</v>
          </cell>
          <cell r="J52">
            <v>3642465.1013347199</v>
          </cell>
          <cell r="K52">
            <v>3532788.7078808402</v>
          </cell>
          <cell r="L52">
            <v>3653507.0180862299</v>
          </cell>
          <cell r="M52">
            <v>3536528.9664514898</v>
          </cell>
          <cell r="O52">
            <v>42602821.770443723</v>
          </cell>
        </row>
        <row r="53">
          <cell r="A53" t="str">
            <v xml:space="preserve">    Demand - Commercial</v>
          </cell>
          <cell r="B53">
            <v>1765884.1080428101</v>
          </cell>
          <cell r="C53">
            <v>1786888.59805943</v>
          </cell>
          <cell r="D53">
            <v>1612300.7748589499</v>
          </cell>
          <cell r="E53">
            <v>1782853.7086217499</v>
          </cell>
          <cell r="F53">
            <v>1723401.49984418</v>
          </cell>
          <cell r="G53">
            <v>1778842.4691238201</v>
          </cell>
          <cell r="H53">
            <v>1719638.2549868701</v>
          </cell>
          <cell r="I53">
            <v>1774904.6231674</v>
          </cell>
          <cell r="J53">
            <v>1772883.53894825</v>
          </cell>
          <cell r="K53">
            <v>1713863.5535933101</v>
          </cell>
          <cell r="L53">
            <v>1769043.98618175</v>
          </cell>
          <cell r="M53">
            <v>1710112.1766612099</v>
          </cell>
          <cell r="O53">
            <v>20910617.292089731</v>
          </cell>
        </row>
        <row r="54">
          <cell r="A54" t="str">
            <v xml:space="preserve">    Fixed Demand - Commercial</v>
          </cell>
          <cell r="B54">
            <v>171392.11245031</v>
          </cell>
          <cell r="C54">
            <v>173353.33106904</v>
          </cell>
          <cell r="D54">
            <v>156683.14826232</v>
          </cell>
          <cell r="E54">
            <v>173602.04222192999</v>
          </cell>
          <cell r="F54">
            <v>168352.11883195001</v>
          </cell>
          <cell r="G54">
            <v>174423.73939336001</v>
          </cell>
          <cell r="H54">
            <v>169144.52643594</v>
          </cell>
          <cell r="I54">
            <v>175168.60894383001</v>
          </cell>
          <cell r="J54">
            <v>175588.07519070999</v>
          </cell>
          <cell r="K54">
            <v>170301.26844397001</v>
          </cell>
          <cell r="L54">
            <v>176364.32540482999</v>
          </cell>
          <cell r="M54">
            <v>171019.88999072</v>
          </cell>
          <cell r="O54">
            <v>2055393.1866389101</v>
          </cell>
        </row>
        <row r="55">
          <cell r="A55" t="str">
            <v xml:space="preserve">    LOC - Commercial</v>
          </cell>
          <cell r="B55">
            <v>2321397.67795082</v>
          </cell>
          <cell r="C55">
            <v>2360239.6117808199</v>
          </cell>
          <cell r="D55">
            <v>2129689.0186643801</v>
          </cell>
          <cell r="E55">
            <v>2355522.8654589001</v>
          </cell>
          <cell r="F55">
            <v>2277115.13065068</v>
          </cell>
          <cell r="G55">
            <v>2350611.2925</v>
          </cell>
          <cell r="H55">
            <v>2272904.9231917802</v>
          </cell>
          <cell r="I55">
            <v>2346010.5995753398</v>
          </cell>
          <cell r="J55">
            <v>2343635.0132671199</v>
          </cell>
          <cell r="K55">
            <v>2265946.4818972601</v>
          </cell>
          <cell r="L55">
            <v>2339204.1568150702</v>
          </cell>
          <cell r="M55">
            <v>2261550.12053425</v>
          </cell>
          <cell r="O55">
            <v>27623826.89228642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9383049.4495462999</v>
          </cell>
          <cell r="C57">
            <v>9702287.9570167903</v>
          </cell>
          <cell r="D57">
            <v>8768435.4754651394</v>
          </cell>
          <cell r="E57">
            <v>9715466.6075225007</v>
          </cell>
          <cell r="F57">
            <v>9402040.4922558591</v>
          </cell>
          <cell r="G57">
            <v>9723170.5394814201</v>
          </cell>
          <cell r="H57">
            <v>9412519.9167841207</v>
          </cell>
          <cell r="I57">
            <v>9720938.7123184092</v>
          </cell>
          <cell r="J57">
            <v>9721958.0028188303</v>
          </cell>
          <cell r="K57">
            <v>9410800.8123645205</v>
          </cell>
          <cell r="L57">
            <v>9721677.9677031599</v>
          </cell>
          <cell r="M57">
            <v>9403381.93499678</v>
          </cell>
          <cell r="O57">
            <v>114085727.86827382</v>
          </cell>
        </row>
        <row r="58">
          <cell r="A58" t="str">
            <v xml:space="preserve">  Total Loans</v>
          </cell>
          <cell r="B58">
            <v>20605384.6676035</v>
          </cell>
          <cell r="C58">
            <v>20943286.981747601</v>
          </cell>
          <cell r="D58">
            <v>19069655.704340201</v>
          </cell>
          <cell r="E58">
            <v>21146269.967602801</v>
          </cell>
          <cell r="F58">
            <v>20489301.3724586</v>
          </cell>
          <cell r="G58">
            <v>21351563.655706398</v>
          </cell>
          <cell r="H58">
            <v>20789158.566952899</v>
          </cell>
          <cell r="I58">
            <v>21591244.134582501</v>
          </cell>
          <cell r="J58">
            <v>21798292.6116799</v>
          </cell>
          <cell r="K58">
            <v>21241717.185149498</v>
          </cell>
          <cell r="L58">
            <v>22131560.0543864</v>
          </cell>
          <cell r="M58">
            <v>21647407.3789027</v>
          </cell>
          <cell r="O58">
            <v>252804842.281113</v>
          </cell>
        </row>
        <row r="59">
          <cell r="A59" t="str">
            <v xml:space="preserve"> Total Interest Income</v>
          </cell>
          <cell r="B59">
            <v>21673206.4401839</v>
          </cell>
          <cell r="C59">
            <v>21998696.336580899</v>
          </cell>
          <cell r="D59">
            <v>20053076.531266101</v>
          </cell>
          <cell r="E59">
            <v>22244680.949096601</v>
          </cell>
          <cell r="F59">
            <v>21578772.699922599</v>
          </cell>
          <cell r="G59">
            <v>22491436.414485902</v>
          </cell>
          <cell r="H59">
            <v>21889250.331674699</v>
          </cell>
          <cell r="I59">
            <v>22743475.176975999</v>
          </cell>
          <cell r="J59">
            <v>22960359.819663599</v>
          </cell>
          <cell r="K59">
            <v>22367231.622059699</v>
          </cell>
          <cell r="L59">
            <v>23300995.4002278</v>
          </cell>
          <cell r="M59">
            <v>22790610.287858799</v>
          </cell>
          <cell r="O59">
            <v>266091792.00999653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184681.24027469</v>
          </cell>
          <cell r="C65">
            <v>187068.40281865001</v>
          </cell>
          <cell r="D65">
            <v>173488.54117154001</v>
          </cell>
          <cell r="E65">
            <v>196750.21495339999</v>
          </cell>
          <cell r="F65">
            <v>195212.55742319001</v>
          </cell>
          <cell r="G65">
            <v>208472.23682093</v>
          </cell>
          <cell r="H65">
            <v>208454.96671790001</v>
          </cell>
          <cell r="I65">
            <v>220979.63934719001</v>
          </cell>
          <cell r="J65">
            <v>226877.80927324999</v>
          </cell>
          <cell r="K65">
            <v>222350.49303022001</v>
          </cell>
          <cell r="L65">
            <v>231425.47128937001</v>
          </cell>
          <cell r="M65">
            <v>228363.08984571</v>
          </cell>
          <cell r="O65">
            <v>2484124.66296604</v>
          </cell>
        </row>
        <row r="66">
          <cell r="A66" t="str">
            <v xml:space="preserve">    Adv Savings - Retail</v>
          </cell>
          <cell r="B66">
            <v>1826616.73344604</v>
          </cell>
          <cell r="C66">
            <v>1832612.6985958901</v>
          </cell>
          <cell r="D66">
            <v>1668990.1616164399</v>
          </cell>
          <cell r="E66">
            <v>1858995.0032500001</v>
          </cell>
          <cell r="F66">
            <v>1813177.5569178101</v>
          </cell>
          <cell r="G66">
            <v>1908959.0286061601</v>
          </cell>
          <cell r="H66">
            <v>1882930.39489726</v>
          </cell>
          <cell r="I66">
            <v>1965155.20032534</v>
          </cell>
          <cell r="J66">
            <v>1989064.06731849</v>
          </cell>
          <cell r="K66">
            <v>1913005.56308219</v>
          </cell>
          <cell r="L66">
            <v>1945761.4162363</v>
          </cell>
          <cell r="M66">
            <v>1885931.3436986301</v>
          </cell>
          <cell r="O66">
            <v>22491199.16799055</v>
          </cell>
        </row>
        <row r="67">
          <cell r="A67" t="str">
            <v xml:space="preserve">    Prime Related Chequing</v>
          </cell>
          <cell r="B67">
            <v>348575.03259893</v>
          </cell>
          <cell r="C67">
            <v>353080.66268021998</v>
          </cell>
          <cell r="D67">
            <v>327449.47001411999</v>
          </cell>
          <cell r="E67">
            <v>371354.51884492999</v>
          </cell>
          <cell r="F67">
            <v>368452.28057479998</v>
          </cell>
          <cell r="G67">
            <v>393479.14881679002</v>
          </cell>
          <cell r="H67">
            <v>393446.55171739002</v>
          </cell>
          <cell r="I67">
            <v>417086.13889795</v>
          </cell>
          <cell r="J67">
            <v>428218.59020645998</v>
          </cell>
          <cell r="K67">
            <v>419673.54576049</v>
          </cell>
          <cell r="L67">
            <v>436802.03449390002</v>
          </cell>
          <cell r="M67">
            <v>431021.96796022</v>
          </cell>
          <cell r="O67">
            <v>4688639.9425662002</v>
          </cell>
        </row>
        <row r="68">
          <cell r="A68" t="str">
            <v xml:space="preserve">    OHOSP/CAIS/RESP</v>
          </cell>
          <cell r="B68">
            <v>46587.48993122</v>
          </cell>
          <cell r="C68">
            <v>46740.41491544</v>
          </cell>
          <cell r="D68">
            <v>42567.254425129999</v>
          </cell>
          <cell r="E68">
            <v>47413.289353029999</v>
          </cell>
          <cell r="F68">
            <v>46244.724929219999</v>
          </cell>
          <cell r="G68">
            <v>48687.611955649998</v>
          </cell>
          <cell r="H68">
            <v>48023.756840349997</v>
          </cell>
          <cell r="I68">
            <v>50120.882163390001</v>
          </cell>
          <cell r="J68">
            <v>50730.671804389996</v>
          </cell>
          <cell r="K68">
            <v>48790.814043509999</v>
          </cell>
          <cell r="L68">
            <v>49626.244777339998</v>
          </cell>
          <cell r="M68">
            <v>48100.291882359998</v>
          </cell>
          <cell r="O68">
            <v>573633.44702103001</v>
          </cell>
        </row>
        <row r="69">
          <cell r="A69" t="str">
            <v xml:space="preserve">   Demand Deposits</v>
          </cell>
          <cell r="B69">
            <v>2452173.3542521899</v>
          </cell>
          <cell r="C69">
            <v>2465361.12829983</v>
          </cell>
          <cell r="D69">
            <v>2254205.0761388699</v>
          </cell>
          <cell r="E69">
            <v>2520926.76094956</v>
          </cell>
          <cell r="F69">
            <v>2468301.19590561</v>
          </cell>
          <cell r="G69">
            <v>2607062.4385563498</v>
          </cell>
          <cell r="H69">
            <v>2579536.5565884798</v>
          </cell>
          <cell r="I69">
            <v>2701988.0046453099</v>
          </cell>
          <cell r="J69">
            <v>2744040.0545387301</v>
          </cell>
          <cell r="K69">
            <v>2651133.7435764899</v>
          </cell>
          <cell r="L69">
            <v>2711853.48501842</v>
          </cell>
          <cell r="M69">
            <v>2640160.6862072698</v>
          </cell>
          <cell r="O69">
            <v>30796742.48467711</v>
          </cell>
        </row>
        <row r="70">
          <cell r="A70" t="str">
            <v xml:space="preserve">     Retail Short Terms</v>
          </cell>
          <cell r="B70">
            <v>305964.07253251999</v>
          </cell>
          <cell r="C70">
            <v>350082.47274032002</v>
          </cell>
          <cell r="D70">
            <v>338182.36687729001</v>
          </cell>
          <cell r="E70">
            <v>387302.0742569</v>
          </cell>
          <cell r="F70">
            <v>382331.06995921</v>
          </cell>
          <cell r="G70">
            <v>402690.73074854002</v>
          </cell>
          <cell r="H70">
            <v>392122.65160898998</v>
          </cell>
          <cell r="I70">
            <v>410251.35969284998</v>
          </cell>
          <cell r="J70">
            <v>416383.11177377001</v>
          </cell>
          <cell r="K70">
            <v>409523.98511168</v>
          </cell>
          <cell r="L70">
            <v>430898.24961539003</v>
          </cell>
          <cell r="M70">
            <v>422220.42610496999</v>
          </cell>
          <cell r="O70">
            <v>4647952.5710224304</v>
          </cell>
        </row>
        <row r="71">
          <cell r="A71" t="str">
            <v xml:space="preserve">     CBC GSC</v>
          </cell>
          <cell r="B71">
            <v>80130.696062839997</v>
          </cell>
          <cell r="C71">
            <v>91658.519060270002</v>
          </cell>
          <cell r="D71">
            <v>84208.335035619995</v>
          </cell>
          <cell r="E71">
            <v>94785.518068489997</v>
          </cell>
          <cell r="F71">
            <v>93316.510197259995</v>
          </cell>
          <cell r="G71">
            <v>98243.081654790003</v>
          </cell>
          <cell r="H71">
            <v>95593.312536989994</v>
          </cell>
          <cell r="I71">
            <v>99970.240465750001</v>
          </cell>
          <cell r="J71">
            <v>101462.55453425</v>
          </cell>
          <cell r="K71">
            <v>99787.057857530002</v>
          </cell>
          <cell r="L71">
            <v>104994.83831781</v>
          </cell>
          <cell r="M71">
            <v>102876.28519451999</v>
          </cell>
          <cell r="O71">
            <v>1147026.9489861201</v>
          </cell>
        </row>
        <row r="72">
          <cell r="A72" t="str">
            <v xml:space="preserve">    Short Terms</v>
          </cell>
          <cell r="B72">
            <v>386094.76859535999</v>
          </cell>
          <cell r="C72">
            <v>441740.99180059001</v>
          </cell>
          <cell r="D72">
            <v>422390.70191290998</v>
          </cell>
          <cell r="E72">
            <v>482087.59232539003</v>
          </cell>
          <cell r="F72">
            <v>475647.58015647001</v>
          </cell>
          <cell r="G72">
            <v>500933.81240333</v>
          </cell>
          <cell r="H72">
            <v>487715.96414598002</v>
          </cell>
          <cell r="I72">
            <v>510221.60015860002</v>
          </cell>
          <cell r="J72">
            <v>517845.66630802001</v>
          </cell>
          <cell r="K72">
            <v>509311.04296921002</v>
          </cell>
          <cell r="L72">
            <v>535893.08793319995</v>
          </cell>
          <cell r="M72">
            <v>525096.71129948995</v>
          </cell>
          <cell r="O72">
            <v>5794979.52000855</v>
          </cell>
        </row>
        <row r="73">
          <cell r="A73" t="str">
            <v xml:space="preserve">     RSP/GIC 1 year</v>
          </cell>
          <cell r="B73">
            <v>812556.85905182001</v>
          </cell>
          <cell r="C73">
            <v>846578.29157163994</v>
          </cell>
          <cell r="D73">
            <v>786312.85666505003</v>
          </cell>
          <cell r="E73">
            <v>902203.00199221994</v>
          </cell>
          <cell r="F73">
            <v>910265.78508469998</v>
          </cell>
          <cell r="G73">
            <v>985597.62187957997</v>
          </cell>
          <cell r="H73">
            <v>992830.79746367002</v>
          </cell>
          <cell r="I73">
            <v>1084293.46210729</v>
          </cell>
          <cell r="J73">
            <v>1148790.8964498499</v>
          </cell>
          <cell r="K73">
            <v>1166095.6449909599</v>
          </cell>
          <cell r="L73">
            <v>1248328.4008573501</v>
          </cell>
          <cell r="M73">
            <v>1235215.64567058</v>
          </cell>
          <cell r="O73">
            <v>12119069.26378471</v>
          </cell>
        </row>
        <row r="74">
          <cell r="A74" t="str">
            <v xml:space="preserve">     RSP/GIC 2 year</v>
          </cell>
          <cell r="B74">
            <v>291483.70077149</v>
          </cell>
          <cell r="C74">
            <v>300617.06191693997</v>
          </cell>
          <cell r="D74">
            <v>278716.15759214998</v>
          </cell>
          <cell r="E74">
            <v>316485.82243915001</v>
          </cell>
          <cell r="F74">
            <v>313436.25523821003</v>
          </cell>
          <cell r="G74">
            <v>331905.91597507999</v>
          </cell>
          <cell r="H74">
            <v>322228.13001179002</v>
          </cell>
          <cell r="I74">
            <v>336125.441934</v>
          </cell>
          <cell r="J74">
            <v>341129.14229595999</v>
          </cell>
          <cell r="K74">
            <v>334885.81804330001</v>
          </cell>
          <cell r="L74">
            <v>351495.56587912003</v>
          </cell>
          <cell r="M74">
            <v>343601.62466125999</v>
          </cell>
          <cell r="O74">
            <v>3862110.63675845</v>
          </cell>
        </row>
        <row r="75">
          <cell r="A75" t="str">
            <v xml:space="preserve">     RSP/GIC 3 year</v>
          </cell>
          <cell r="B75">
            <v>491228.86237838003</v>
          </cell>
          <cell r="C75">
            <v>497109.86332357</v>
          </cell>
          <cell r="D75">
            <v>448063.87369151</v>
          </cell>
          <cell r="E75">
            <v>494225.05468404002</v>
          </cell>
          <cell r="F75">
            <v>476226.10788972001</v>
          </cell>
          <cell r="G75">
            <v>490125.76453778998</v>
          </cell>
          <cell r="H75">
            <v>462706.81551833998</v>
          </cell>
          <cell r="I75">
            <v>472783.35791730997</v>
          </cell>
          <cell r="J75">
            <v>470302.63758699998</v>
          </cell>
          <cell r="K75">
            <v>454289.6447228</v>
          </cell>
          <cell r="L75">
            <v>470103.60763798998</v>
          </cell>
          <cell r="M75">
            <v>450671.27463071002</v>
          </cell>
          <cell r="O75">
            <v>5677836.8645191602</v>
          </cell>
        </row>
        <row r="76">
          <cell r="A76" t="str">
            <v xml:space="preserve">     RSP/GIC 4 year</v>
          </cell>
          <cell r="B76">
            <v>161186.22209428</v>
          </cell>
          <cell r="C76">
            <v>166592.42530904</v>
          </cell>
          <cell r="D76">
            <v>155794.99205418999</v>
          </cell>
          <cell r="E76">
            <v>179682.05271387001</v>
          </cell>
          <cell r="F76">
            <v>179359.96512588</v>
          </cell>
          <cell r="G76">
            <v>190193.29180129999</v>
          </cell>
          <cell r="H76">
            <v>184635.30576076999</v>
          </cell>
          <cell r="I76">
            <v>193318.02413947001</v>
          </cell>
          <cell r="J76">
            <v>196489.51449231</v>
          </cell>
          <cell r="K76">
            <v>193694.49704731</v>
          </cell>
          <cell r="L76">
            <v>204383.99071148</v>
          </cell>
          <cell r="M76">
            <v>200610.75554593999</v>
          </cell>
          <cell r="O76">
            <v>2205941.0367958401</v>
          </cell>
        </row>
        <row r="77">
          <cell r="A77" t="str">
            <v xml:space="preserve">     RSP/GIC 5 year</v>
          </cell>
          <cell r="B77">
            <v>886288.81554361002</v>
          </cell>
          <cell r="C77">
            <v>910129.91993970994</v>
          </cell>
          <cell r="D77">
            <v>845711.48124790005</v>
          </cell>
          <cell r="E77">
            <v>964362.32561821002</v>
          </cell>
          <cell r="F77">
            <v>954064.15762608999</v>
          </cell>
          <cell r="G77">
            <v>1007297.02055225</v>
          </cell>
          <cell r="H77">
            <v>976249.65441326005</v>
          </cell>
          <cell r="I77">
            <v>1021832.43733103</v>
          </cell>
          <cell r="J77">
            <v>1039525.60563802</v>
          </cell>
          <cell r="K77">
            <v>1025215.61054801</v>
          </cell>
          <cell r="L77">
            <v>1083738.48996881</v>
          </cell>
          <cell r="M77">
            <v>1065154.3349881</v>
          </cell>
          <cell r="O77">
            <v>11779569.853414999</v>
          </cell>
        </row>
        <row r="78">
          <cell r="A78" t="str">
            <v xml:space="preserve">    GICs</v>
          </cell>
          <cell r="B78">
            <v>2642744.4598395801</v>
          </cell>
          <cell r="C78">
            <v>2721027.5620609</v>
          </cell>
          <cell r="D78">
            <v>2514599.3612508001</v>
          </cell>
          <cell r="E78">
            <v>2856958.25744749</v>
          </cell>
          <cell r="F78">
            <v>2833352.2709646001</v>
          </cell>
          <cell r="G78">
            <v>3005119.6147460002</v>
          </cell>
          <cell r="H78">
            <v>2938650.7031678301</v>
          </cell>
          <cell r="I78">
            <v>3108352.7234291001</v>
          </cell>
          <cell r="J78">
            <v>3196237.7964631398</v>
          </cell>
          <cell r="K78">
            <v>3174181.2153523802</v>
          </cell>
          <cell r="L78">
            <v>3358050.0550547498</v>
          </cell>
          <cell r="M78">
            <v>3295253.6354965898</v>
          </cell>
          <cell r="O78">
            <v>35644527.655273147</v>
          </cell>
        </row>
        <row r="79">
          <cell r="A79" t="str">
            <v xml:space="preserve">     LTR 1 year</v>
          </cell>
          <cell r="B79">
            <v>241987.69733041999</v>
          </cell>
          <cell r="C79">
            <v>238731.04002146999</v>
          </cell>
          <cell r="D79">
            <v>213174.44359991001</v>
          </cell>
          <cell r="E79">
            <v>237027.96046233</v>
          </cell>
          <cell r="F79">
            <v>231091.92053010999</v>
          </cell>
          <cell r="G79">
            <v>242045.47668609</v>
          </cell>
          <cell r="H79">
            <v>234176.15255435999</v>
          </cell>
          <cell r="I79">
            <v>243750.74368109001</v>
          </cell>
          <cell r="J79">
            <v>246828.55898947001</v>
          </cell>
          <cell r="K79">
            <v>242191.11402229001</v>
          </cell>
          <cell r="L79">
            <v>256655.00966981999</v>
          </cell>
          <cell r="M79">
            <v>257115.19898521001</v>
          </cell>
          <cell r="O79">
            <v>2884775.3165325699</v>
          </cell>
        </row>
        <row r="80">
          <cell r="A80" t="str">
            <v xml:space="preserve">     LTR 2 year</v>
          </cell>
          <cell r="B80">
            <v>2898.1738281600001</v>
          </cell>
          <cell r="C80">
            <v>2976.9578241300001</v>
          </cell>
          <cell r="D80">
            <v>2754.2727747399999</v>
          </cell>
          <cell r="E80">
            <v>3111.20532632</v>
          </cell>
          <cell r="F80">
            <v>3055.7181159100001</v>
          </cell>
          <cell r="G80">
            <v>3195.5467654200002</v>
          </cell>
          <cell r="H80">
            <v>3076.58416515</v>
          </cell>
          <cell r="I80">
            <v>3172.5250071</v>
          </cell>
          <cell r="J80">
            <v>3179.3410477699999</v>
          </cell>
          <cell r="K80">
            <v>3108.1088702500001</v>
          </cell>
          <cell r="L80">
            <v>3243.2655147700002</v>
          </cell>
          <cell r="M80">
            <v>3154.0239409699998</v>
          </cell>
          <cell r="O80">
            <v>36925.723180690002</v>
          </cell>
        </row>
        <row r="81">
          <cell r="A81" t="str">
            <v xml:space="preserve">     LTR 3 year</v>
          </cell>
          <cell r="B81">
            <v>6847.8613361500002</v>
          </cell>
          <cell r="C81">
            <v>7031.6750173800001</v>
          </cell>
          <cell r="D81">
            <v>6494.6541661499996</v>
          </cell>
          <cell r="E81">
            <v>7363.8682276199997</v>
          </cell>
          <cell r="F81">
            <v>7310.7629022299998</v>
          </cell>
          <cell r="G81">
            <v>7775.6999598900002</v>
          </cell>
          <cell r="H81">
            <v>7557.9257461500001</v>
          </cell>
          <cell r="I81">
            <v>7878.8537367999998</v>
          </cell>
          <cell r="J81">
            <v>7980.7200682800003</v>
          </cell>
          <cell r="K81">
            <v>7818.5906849800003</v>
          </cell>
          <cell r="L81">
            <v>8178.3552779900001</v>
          </cell>
          <cell r="M81">
            <v>7960.32636499</v>
          </cell>
          <cell r="O81">
            <v>90199.293488609997</v>
          </cell>
        </row>
        <row r="82">
          <cell r="A82" t="str">
            <v xml:space="preserve">     LTR 4 year</v>
          </cell>
          <cell r="B82">
            <v>7106.1125117199999</v>
          </cell>
          <cell r="C82">
            <v>7256.3035517799999</v>
          </cell>
          <cell r="D82">
            <v>6693.1801231099998</v>
          </cell>
          <cell r="E82">
            <v>7555.8406737400001</v>
          </cell>
          <cell r="F82">
            <v>7415.4809769100002</v>
          </cell>
          <cell r="G82">
            <v>7840.78501848</v>
          </cell>
          <cell r="H82">
            <v>7613.7084496899997</v>
          </cell>
          <cell r="I82">
            <v>7921.3731756300003</v>
          </cell>
          <cell r="J82">
            <v>7995.6584602800003</v>
          </cell>
          <cell r="K82">
            <v>7830.2812045299997</v>
          </cell>
          <cell r="L82">
            <v>8224.9793809099992</v>
          </cell>
          <cell r="M82">
            <v>8034.5914739099999</v>
          </cell>
          <cell r="O82">
            <v>91488.295000690006</v>
          </cell>
        </row>
        <row r="83">
          <cell r="A83" t="str">
            <v xml:space="preserve">     LTR 5 year</v>
          </cell>
          <cell r="B83">
            <v>60095.114218920004</v>
          </cell>
          <cell r="C83">
            <v>61539.133638009997</v>
          </cell>
          <cell r="D83">
            <v>56490.292921079999</v>
          </cell>
          <cell r="E83">
            <v>63385.895666769997</v>
          </cell>
          <cell r="F83">
            <v>62294.292792269996</v>
          </cell>
          <cell r="G83">
            <v>65606.136080519995</v>
          </cell>
          <cell r="H83">
            <v>63445.478181079998</v>
          </cell>
          <cell r="I83">
            <v>66097.160761160005</v>
          </cell>
          <cell r="J83">
            <v>67026.529417400001</v>
          </cell>
          <cell r="K83">
            <v>65989.221554189993</v>
          </cell>
          <cell r="L83">
            <v>69665.727228930002</v>
          </cell>
          <cell r="M83">
            <v>68317.979066889995</v>
          </cell>
          <cell r="O83">
            <v>769952.96152721997</v>
          </cell>
        </row>
        <row r="84">
          <cell r="A84" t="str">
            <v xml:space="preserve">    Cashable GICs</v>
          </cell>
          <cell r="B84">
            <v>318934.95922537002</v>
          </cell>
          <cell r="C84">
            <v>317535.11005277</v>
          </cell>
          <cell r="D84">
            <v>285606.84358499001</v>
          </cell>
          <cell r="E84">
            <v>318444.77035677998</v>
          </cell>
          <cell r="F84">
            <v>311168.17531743</v>
          </cell>
          <cell r="G84">
            <v>326463.64451040002</v>
          </cell>
          <cell r="H84">
            <v>315869.84909643</v>
          </cell>
          <cell r="I84">
            <v>328820.65636178001</v>
          </cell>
          <cell r="J84">
            <v>333010.80798320001</v>
          </cell>
          <cell r="K84">
            <v>326937.31633623998</v>
          </cell>
          <cell r="L84">
            <v>345967.33707241999</v>
          </cell>
          <cell r="M84">
            <v>344582.11983197002</v>
          </cell>
          <cell r="O84">
            <v>3873341.5897297799</v>
          </cell>
        </row>
        <row r="85">
          <cell r="A85" t="str">
            <v xml:space="preserve">     GIC 11-23 mth</v>
          </cell>
          <cell r="B85">
            <v>2886228.0958352201</v>
          </cell>
          <cell r="C85">
            <v>2938690.5826702402</v>
          </cell>
          <cell r="D85">
            <v>2693335.3326135399</v>
          </cell>
          <cell r="E85">
            <v>3058425.8146159998</v>
          </cell>
          <cell r="F85">
            <v>3087162.2076711599</v>
          </cell>
          <cell r="G85">
            <v>3319476.5632761298</v>
          </cell>
          <cell r="H85">
            <v>3219342.3613590598</v>
          </cell>
          <cell r="I85">
            <v>3353683.4889447</v>
          </cell>
          <cell r="J85">
            <v>3400049.6098561599</v>
          </cell>
          <cell r="K85">
            <v>3346924.2997425199</v>
          </cell>
          <cell r="L85">
            <v>3535355.72834644</v>
          </cell>
          <cell r="M85">
            <v>3453524.48475873</v>
          </cell>
          <cell r="O85">
            <v>38292198.569689892</v>
          </cell>
        </row>
        <row r="86">
          <cell r="A86" t="str">
            <v xml:space="preserve">     GIC 25-35 mth</v>
          </cell>
          <cell r="B86">
            <v>462382.99825422</v>
          </cell>
          <cell r="C86">
            <v>490607.54123611999</v>
          </cell>
          <cell r="D86">
            <v>448646.29061586002</v>
          </cell>
          <cell r="E86">
            <v>501495.44656160002</v>
          </cell>
          <cell r="F86">
            <v>491232.55931752</v>
          </cell>
          <cell r="G86">
            <v>515156.88263025001</v>
          </cell>
          <cell r="H86">
            <v>494808.53726970003</v>
          </cell>
          <cell r="I86">
            <v>513242.43800482998</v>
          </cell>
          <cell r="J86">
            <v>518207.63340072002</v>
          </cell>
          <cell r="K86">
            <v>507731.9968124</v>
          </cell>
          <cell r="L86">
            <v>532749.20469519997</v>
          </cell>
          <cell r="M86">
            <v>518513.27684155997</v>
          </cell>
          <cell r="O86">
            <v>5994774.8056399804</v>
          </cell>
        </row>
        <row r="87">
          <cell r="A87" t="str">
            <v xml:space="preserve">     GIC 36-47 mth</v>
          </cell>
          <cell r="B87">
            <v>84023.727612520001</v>
          </cell>
          <cell r="C87">
            <v>85554.641978490006</v>
          </cell>
          <cell r="D87">
            <v>78332.226413440003</v>
          </cell>
          <cell r="E87">
            <v>87715.705178150005</v>
          </cell>
          <cell r="F87">
            <v>86103.492946119994</v>
          </cell>
          <cell r="G87">
            <v>90472.969985849995</v>
          </cell>
          <cell r="H87">
            <v>86828.89110886</v>
          </cell>
          <cell r="I87">
            <v>90210.009991600004</v>
          </cell>
          <cell r="J87">
            <v>91255.732870129999</v>
          </cell>
          <cell r="K87">
            <v>90010.700606059996</v>
          </cell>
          <cell r="L87">
            <v>95643.397462759996</v>
          </cell>
          <cell r="M87">
            <v>94146.485124700004</v>
          </cell>
          <cell r="O87">
            <v>1060297.98127868</v>
          </cell>
        </row>
        <row r="88">
          <cell r="A88" t="str">
            <v xml:space="preserve">     GIC 49-59 mth</v>
          </cell>
          <cell r="B88">
            <v>115474.62006621</v>
          </cell>
          <cell r="C88">
            <v>118144.13452922</v>
          </cell>
          <cell r="D88">
            <v>108512.20714363</v>
          </cell>
          <cell r="E88">
            <v>121832.67961928</v>
          </cell>
          <cell r="F88">
            <v>119882.09527354001</v>
          </cell>
          <cell r="G88">
            <v>126331.48028993</v>
          </cell>
          <cell r="H88">
            <v>121427.30162300001</v>
          </cell>
          <cell r="I88">
            <v>126307.20695081999</v>
          </cell>
          <cell r="J88">
            <v>127857.96051972</v>
          </cell>
          <cell r="K88">
            <v>125589.1455543</v>
          </cell>
          <cell r="L88">
            <v>132198.91880618001</v>
          </cell>
          <cell r="M88">
            <v>128918.42793279</v>
          </cell>
          <cell r="O88">
            <v>1472476.1783086199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3548109.4417681699</v>
          </cell>
          <cell r="C90">
            <v>3632996.9004140701</v>
          </cell>
          <cell r="D90">
            <v>3328826.0567864701</v>
          </cell>
          <cell r="E90">
            <v>3769469.64597503</v>
          </cell>
          <cell r="F90">
            <v>3784380.3552083401</v>
          </cell>
          <cell r="G90">
            <v>4051437.8961821599</v>
          </cell>
          <cell r="H90">
            <v>3922407.0913606202</v>
          </cell>
          <cell r="I90">
            <v>4083443.1438919501</v>
          </cell>
          <cell r="J90">
            <v>4137370.9366467302</v>
          </cell>
          <cell r="K90">
            <v>4070256.1427152799</v>
          </cell>
          <cell r="L90">
            <v>4295947.2493105801</v>
          </cell>
          <cell r="M90">
            <v>4195102.6746577797</v>
          </cell>
          <cell r="O90">
            <v>46819747.534917183</v>
          </cell>
        </row>
        <row r="91">
          <cell r="A91" t="str">
            <v xml:space="preserve">     Brokerage Long Term</v>
          </cell>
          <cell r="B91">
            <v>135479.67398493999</v>
          </cell>
          <cell r="C91">
            <v>140269.30870086001</v>
          </cell>
          <cell r="D91">
            <v>138084.11889596999</v>
          </cell>
          <cell r="E91">
            <v>163065.89956326</v>
          </cell>
          <cell r="F91">
            <v>164311.29983968</v>
          </cell>
          <cell r="G91">
            <v>180414.75480629</v>
          </cell>
          <cell r="H91">
            <v>184450.82294993999</v>
          </cell>
          <cell r="I91">
            <v>195787.43597016999</v>
          </cell>
          <cell r="J91">
            <v>206914.74259876</v>
          </cell>
          <cell r="K91">
            <v>202576.95530808001</v>
          </cell>
          <cell r="L91">
            <v>220186.91476228001</v>
          </cell>
          <cell r="M91">
            <v>218838.69508711001</v>
          </cell>
          <cell r="O91">
            <v>2150380.62246734</v>
          </cell>
        </row>
        <row r="92">
          <cell r="A92" t="str">
            <v xml:space="preserve">     Brokerage Specific Length</v>
          </cell>
          <cell r="B92">
            <v>20508.79655879</v>
          </cell>
          <cell r="C92">
            <v>23932.724636859999</v>
          </cell>
          <cell r="D92">
            <v>22774.27222056</v>
          </cell>
          <cell r="E92">
            <v>26496.023311500001</v>
          </cell>
          <cell r="F92">
            <v>26881.619813590001</v>
          </cell>
          <cell r="G92">
            <v>29404.8083639</v>
          </cell>
          <cell r="H92">
            <v>29679.25681925</v>
          </cell>
          <cell r="I92">
            <v>31950.215875770002</v>
          </cell>
          <cell r="J92">
            <v>33231.866371650001</v>
          </cell>
          <cell r="K92">
            <v>33400.175371359997</v>
          </cell>
          <cell r="L92">
            <v>35795.165046280003</v>
          </cell>
          <cell r="M92">
            <v>35880.789234349999</v>
          </cell>
          <cell r="O92">
            <v>349935.71362385998</v>
          </cell>
        </row>
        <row r="93">
          <cell r="A93" t="str">
            <v xml:space="preserve">    Brokerage Deposit</v>
          </cell>
          <cell r="B93">
            <v>155988.47054373001</v>
          </cell>
          <cell r="C93">
            <v>164202.03333772</v>
          </cell>
          <cell r="D93">
            <v>160858.39111652999</v>
          </cell>
          <cell r="E93">
            <v>189561.92287476</v>
          </cell>
          <cell r="F93">
            <v>191192.91965326999</v>
          </cell>
          <cell r="G93">
            <v>209819.56317019</v>
          </cell>
          <cell r="H93">
            <v>214130.07976918999</v>
          </cell>
          <cell r="I93">
            <v>227737.65184594001</v>
          </cell>
          <cell r="J93">
            <v>240146.60897040999</v>
          </cell>
          <cell r="K93">
            <v>235977.13067943999</v>
          </cell>
          <cell r="L93">
            <v>255982.07980856</v>
          </cell>
          <cell r="M93">
            <v>254719.48432146001</v>
          </cell>
          <cell r="O93">
            <v>2500316.3360911999</v>
          </cell>
        </row>
        <row r="94">
          <cell r="A94" t="str">
            <v xml:space="preserve">     Indexed Linked</v>
          </cell>
          <cell r="B94">
            <v>127790.47112563001</v>
          </cell>
          <cell r="C94">
            <v>130723.00086781</v>
          </cell>
          <cell r="D94">
            <v>120027.98404456</v>
          </cell>
          <cell r="E94">
            <v>137173.06435125999</v>
          </cell>
          <cell r="F94">
            <v>137189.60632282999</v>
          </cell>
          <cell r="G94">
            <v>144645.93852989</v>
          </cell>
          <cell r="H94">
            <v>139096.91338077001</v>
          </cell>
          <cell r="I94">
            <v>144504.45259714001</v>
          </cell>
          <cell r="J94">
            <v>146533.64889884001</v>
          </cell>
          <cell r="K94">
            <v>143885.36782578999</v>
          </cell>
          <cell r="L94">
            <v>151473.64726016999</v>
          </cell>
          <cell r="M94">
            <v>148468.7012258</v>
          </cell>
          <cell r="O94">
            <v>1671512.79643049</v>
          </cell>
        </row>
        <row r="95">
          <cell r="A95" t="str">
            <v xml:space="preserve">     5 Yr Escalator</v>
          </cell>
          <cell r="B95">
            <v>364655.52629735001</v>
          </cell>
          <cell r="C95">
            <v>375969.87067247002</v>
          </cell>
          <cell r="D95">
            <v>355896.29232738999</v>
          </cell>
          <cell r="E95">
            <v>413787.42012872</v>
          </cell>
          <cell r="F95">
            <v>411068.35957545001</v>
          </cell>
          <cell r="G95">
            <v>432269.47659480001</v>
          </cell>
          <cell r="H95">
            <v>415324.33996319998</v>
          </cell>
          <cell r="I95">
            <v>431218.90192777</v>
          </cell>
          <cell r="J95">
            <v>435773.26566131</v>
          </cell>
          <cell r="K95">
            <v>427479.59877123998</v>
          </cell>
          <cell r="L95">
            <v>449465.84157857997</v>
          </cell>
          <cell r="M95">
            <v>438222.19452809001</v>
          </cell>
          <cell r="O95">
            <v>4951131.0880263699</v>
          </cell>
        </row>
        <row r="96">
          <cell r="A96" t="str">
            <v xml:space="preserve">     3 Yr Escalator</v>
          </cell>
          <cell r="B96">
            <v>754955.62874571001</v>
          </cell>
          <cell r="C96">
            <v>784513.08408706996</v>
          </cell>
          <cell r="D96">
            <v>736443.22526097996</v>
          </cell>
          <cell r="E96">
            <v>844311.89689195994</v>
          </cell>
          <cell r="F96">
            <v>834272.01330567</v>
          </cell>
          <cell r="G96">
            <v>877779.95782268001</v>
          </cell>
          <cell r="H96">
            <v>848169.43011238996</v>
          </cell>
          <cell r="I96">
            <v>891770.43120194995</v>
          </cell>
          <cell r="J96">
            <v>915751.45569683996</v>
          </cell>
          <cell r="K96">
            <v>907539.18511754996</v>
          </cell>
          <cell r="L96">
            <v>971541.24627586</v>
          </cell>
          <cell r="M96">
            <v>972607.37236392999</v>
          </cell>
          <cell r="O96">
            <v>10339654.926882589</v>
          </cell>
        </row>
        <row r="97">
          <cell r="A97" t="str">
            <v xml:space="preserve">    Special Terms</v>
          </cell>
          <cell r="B97">
            <v>1247401.6261686899</v>
          </cell>
          <cell r="C97">
            <v>1291205.9556273499</v>
          </cell>
          <cell r="D97">
            <v>1212367.50163293</v>
          </cell>
          <cell r="E97">
            <v>1395272.38137194</v>
          </cell>
          <cell r="F97">
            <v>1382529.9792039499</v>
          </cell>
          <cell r="G97">
            <v>1454695.3729473699</v>
          </cell>
          <cell r="H97">
            <v>1402590.6834563599</v>
          </cell>
          <cell r="I97">
            <v>1467493.7857268599</v>
          </cell>
          <cell r="J97">
            <v>1498058.37025699</v>
          </cell>
          <cell r="K97">
            <v>1478904.1517145799</v>
          </cell>
          <cell r="L97">
            <v>1572480.7351146101</v>
          </cell>
          <cell r="M97">
            <v>1559298.2681178199</v>
          </cell>
          <cell r="O97">
            <v>16962298.811339449</v>
          </cell>
        </row>
        <row r="98">
          <cell r="A98" t="str">
            <v xml:space="preserve">   Fixed Deposits</v>
          </cell>
          <cell r="B98">
            <v>8299273.7261408996</v>
          </cell>
          <cell r="C98">
            <v>8568708.5532933995</v>
          </cell>
          <cell r="D98">
            <v>7924648.8562846296</v>
          </cell>
          <cell r="E98">
            <v>9011794.5703513902</v>
          </cell>
          <cell r="F98">
            <v>8978271.2805040609</v>
          </cell>
          <cell r="G98">
            <v>9548469.9039594494</v>
          </cell>
          <cell r="H98">
            <v>9281364.37099641</v>
          </cell>
          <cell r="I98">
            <v>9726069.5614142306</v>
          </cell>
          <cell r="J98">
            <v>9922670.1866284907</v>
          </cell>
          <cell r="K98">
            <v>9795566.9997671302</v>
          </cell>
          <cell r="L98">
            <v>10364320.5442941</v>
          </cell>
          <cell r="M98">
            <v>10174052.893725101</v>
          </cell>
          <cell r="O98">
            <v>111595211.44735929</v>
          </cell>
        </row>
        <row r="99">
          <cell r="A99" t="str">
            <v xml:space="preserve">  Member Deposits</v>
          </cell>
          <cell r="B99">
            <v>10751447.0803931</v>
          </cell>
          <cell r="C99">
            <v>11034069.6815932</v>
          </cell>
          <cell r="D99">
            <v>10178853.9324235</v>
          </cell>
          <cell r="E99">
            <v>11532721.331301</v>
          </cell>
          <cell r="F99">
            <v>11446572.4764097</v>
          </cell>
          <cell r="G99">
            <v>12155532.3425158</v>
          </cell>
          <cell r="H99">
            <v>11860900.9275849</v>
          </cell>
          <cell r="I99">
            <v>12428057.5660595</v>
          </cell>
          <cell r="J99">
            <v>12666710.241167201</v>
          </cell>
          <cell r="K99">
            <v>12446700.743343599</v>
          </cell>
          <cell r="L99">
            <v>13076174.029312501</v>
          </cell>
          <cell r="M99">
            <v>12814213.579932399</v>
          </cell>
          <cell r="O99">
            <v>142391953.93203643</v>
          </cell>
        </row>
        <row r="100">
          <cell r="A100" t="str">
            <v xml:space="preserve">   Cuco Loan</v>
          </cell>
          <cell r="B100">
            <v>1057803.27868852</v>
          </cell>
          <cell r="C100">
            <v>1107906.8493150701</v>
          </cell>
          <cell r="D100">
            <v>903364.38356164005</v>
          </cell>
          <cell r="E100">
            <v>850936.98630136997</v>
          </cell>
          <cell r="F100">
            <v>650805.47945205995</v>
          </cell>
          <cell r="G100">
            <v>499698.63013698999</v>
          </cell>
          <cell r="H100">
            <v>425216.43835616001</v>
          </cell>
          <cell r="I100">
            <v>354010.95890411001</v>
          </cell>
          <cell r="J100">
            <v>274487.67123287998</v>
          </cell>
          <cell r="K100">
            <v>255079.4520548</v>
          </cell>
          <cell r="L100">
            <v>298180.82191781001</v>
          </cell>
          <cell r="M100">
            <v>357917.80821917998</v>
          </cell>
          <cell r="O100">
            <v>7035408.75814059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-76.024112020000004</v>
          </cell>
          <cell r="C106">
            <v>-76.232397259999999</v>
          </cell>
          <cell r="D106">
            <v>-68.855068489999994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-73.773287670000002</v>
          </cell>
          <cell r="O106">
            <v>-897.36671475000003</v>
          </cell>
        </row>
        <row r="107">
          <cell r="A107" t="str">
            <v xml:space="preserve">  Other Liabilities</v>
          </cell>
          <cell r="B107">
            <v>1682060.9700887999</v>
          </cell>
          <cell r="C107">
            <v>1747387.51663699</v>
          </cell>
          <cell r="D107">
            <v>1480959.8250136999</v>
          </cell>
          <cell r="E107">
            <v>1490417.6536232899</v>
          </cell>
          <cell r="F107">
            <v>1309109.7929452099</v>
          </cell>
          <cell r="G107">
            <v>1220713.5440342501</v>
          </cell>
          <cell r="H107">
            <v>1162424.8614383501</v>
          </cell>
          <cell r="I107">
            <v>1156560.1193767099</v>
          </cell>
          <cell r="J107">
            <v>1117803.95499316</v>
          </cell>
          <cell r="K107">
            <v>1072516.5783561701</v>
          </cell>
          <cell r="L107">
            <v>1149709.5861849301</v>
          </cell>
          <cell r="M107">
            <v>1181977.90267124</v>
          </cell>
          <cell r="O107">
            <v>15771642.3053628</v>
          </cell>
        </row>
        <row r="108">
          <cell r="A108" t="str">
            <v xml:space="preserve"> Total Interest Expense</v>
          </cell>
          <cell r="B108">
            <v>12433508.050481901</v>
          </cell>
          <cell r="C108">
            <v>12781457.1982302</v>
          </cell>
          <cell r="D108">
            <v>11659813.757437199</v>
          </cell>
          <cell r="E108">
            <v>13023138.984924201</v>
          </cell>
          <cell r="F108">
            <v>12755682.2693549</v>
          </cell>
          <cell r="G108">
            <v>13376245.886550101</v>
          </cell>
          <cell r="H108">
            <v>13023325.7890232</v>
          </cell>
          <cell r="I108">
            <v>13584617.685436299</v>
          </cell>
          <cell r="J108">
            <v>13784514.1961604</v>
          </cell>
          <cell r="K108">
            <v>13519217.3216998</v>
          </cell>
          <cell r="L108">
            <v>14225883.6154975</v>
          </cell>
          <cell r="M108">
            <v>13996191.4826036</v>
          </cell>
          <cell r="O108">
            <v>158163596.23739934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5676.2295082000001</v>
          </cell>
          <cell r="C113">
            <v>-126500</v>
          </cell>
          <cell r="D113">
            <v>-116794.52054795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-125136.98630136999</v>
          </cell>
          <cell r="I113">
            <v>-129308.21917808001</v>
          </cell>
          <cell r="J113">
            <v>-129308.21917808001</v>
          </cell>
          <cell r="K113">
            <v>-100472.60273973001</v>
          </cell>
          <cell r="L113">
            <v>-70493.150684930006</v>
          </cell>
          <cell r="M113">
            <v>-68219.178082190003</v>
          </cell>
          <cell r="O113">
            <v>-1244310.0718616601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5676.2295082000001</v>
          </cell>
          <cell r="C115">
            <v>-126500</v>
          </cell>
          <cell r="D115">
            <v>-116794.52054795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-125136.98630136999</v>
          </cell>
          <cell r="I115">
            <v>-129308.21917808001</v>
          </cell>
          <cell r="J115">
            <v>-129308.21917808001</v>
          </cell>
          <cell r="K115">
            <v>-100472.60273973001</v>
          </cell>
          <cell r="L115">
            <v>-70493.150684930006</v>
          </cell>
          <cell r="M115">
            <v>-68219.178082190003</v>
          </cell>
          <cell r="O115">
            <v>-1244310.0718616601</v>
          </cell>
        </row>
        <row r="117">
          <cell r="A117" t="str">
            <v xml:space="preserve"> Net Interest Income</v>
          </cell>
          <cell r="B117">
            <v>9245374.6192102395</v>
          </cell>
          <cell r="C117">
            <v>9090739.1383506395</v>
          </cell>
          <cell r="D117">
            <v>8276468.2532809097</v>
          </cell>
          <cell r="E117">
            <v>9092233.7449942604</v>
          </cell>
          <cell r="F117">
            <v>8697953.4442663006</v>
          </cell>
          <cell r="G117">
            <v>8985882.3087577205</v>
          </cell>
          <cell r="H117">
            <v>8740787.5563500896</v>
          </cell>
          <cell r="I117">
            <v>9029549.2723616194</v>
          </cell>
          <cell r="J117">
            <v>9046537.4043250792</v>
          </cell>
          <cell r="K117">
            <v>8747541.6976202205</v>
          </cell>
          <cell r="L117">
            <v>9004618.6340454407</v>
          </cell>
          <cell r="M117">
            <v>8726199.6271729693</v>
          </cell>
          <cell r="O117">
            <v>106683885.70073548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3192815.6192102395</v>
          </cell>
          <cell r="C127">
            <v>2257157.1383506395</v>
          </cell>
          <cell r="D127">
            <v>2000252.2532809097</v>
          </cell>
          <cell r="E127">
            <v>1726124.7449942604</v>
          </cell>
          <cell r="F127">
            <v>1762643.4442663006</v>
          </cell>
          <cell r="G127">
            <v>1984263.3087577205</v>
          </cell>
          <cell r="H127">
            <v>1918130.5563500896</v>
          </cell>
          <cell r="I127">
            <v>2332289.2723616194</v>
          </cell>
          <cell r="J127">
            <v>2530961.4043250792</v>
          </cell>
          <cell r="K127">
            <v>1980395.6976202205</v>
          </cell>
          <cell r="L127">
            <v>2132809.6340454407</v>
          </cell>
          <cell r="M127">
            <v>2257435.6271729693</v>
          </cell>
          <cell r="O127">
            <v>26075278.70073548</v>
          </cell>
        </row>
        <row r="129">
          <cell r="A129" t="str">
            <v xml:space="preserve"> Pretax Income</v>
          </cell>
          <cell r="B129">
            <v>3192815.61921024</v>
          </cell>
          <cell r="C129">
            <v>2257157.13835064</v>
          </cell>
          <cell r="D129">
            <v>2000252.25328091</v>
          </cell>
          <cell r="E129">
            <v>1726124.7449942599</v>
          </cell>
          <cell r="F129">
            <v>1762643.4442662999</v>
          </cell>
          <cell r="G129">
            <v>1984263.30875772</v>
          </cell>
          <cell r="H129">
            <v>1918130.5563501001</v>
          </cell>
          <cell r="I129">
            <v>2332289.2723616399</v>
          </cell>
          <cell r="J129">
            <v>2530961.4043250801</v>
          </cell>
          <cell r="K129">
            <v>1980395.69762023</v>
          </cell>
          <cell r="L129">
            <v>2132809.6340454398</v>
          </cell>
          <cell r="M129">
            <v>2257435.6271729702</v>
          </cell>
          <cell r="O129">
            <v>26075278.700735532</v>
          </cell>
        </row>
        <row r="130">
          <cell r="A130" t="str">
            <v xml:space="preserve"> Local Tax #1</v>
          </cell>
          <cell r="B130">
            <v>594502.26829697005</v>
          </cell>
          <cell r="C130">
            <v>420282.65916092001</v>
          </cell>
          <cell r="D130">
            <v>372446.96956091002</v>
          </cell>
          <cell r="E130">
            <v>321404.42751795001</v>
          </cell>
          <cell r="F130">
            <v>328204.20932237001</v>
          </cell>
          <cell r="G130">
            <v>369469.82809068001</v>
          </cell>
          <cell r="H130">
            <v>357155.90959240001</v>
          </cell>
          <cell r="I130">
            <v>434272.26251373999</v>
          </cell>
          <cell r="J130">
            <v>471265.01348535001</v>
          </cell>
          <cell r="K130">
            <v>368749.67889692</v>
          </cell>
          <cell r="L130">
            <v>397129.15385927999</v>
          </cell>
          <cell r="M130">
            <v>420334.51377962</v>
          </cell>
          <cell r="O130">
            <v>4855216.8940771101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594502.26829697005</v>
          </cell>
          <cell r="C134">
            <v>420282.65916092001</v>
          </cell>
          <cell r="D134">
            <v>372446.96956091002</v>
          </cell>
          <cell r="E134">
            <v>321404.42751795001</v>
          </cell>
          <cell r="F134">
            <v>328204.20932237001</v>
          </cell>
          <cell r="G134">
            <v>369469.82809068001</v>
          </cell>
          <cell r="H134">
            <v>357155.90959240001</v>
          </cell>
          <cell r="I134">
            <v>434272.26251373999</v>
          </cell>
          <cell r="J134">
            <v>471265.01348535001</v>
          </cell>
          <cell r="K134">
            <v>368749.67889692</v>
          </cell>
          <cell r="L134">
            <v>397129.15385927999</v>
          </cell>
          <cell r="M134">
            <v>420334.51377962</v>
          </cell>
          <cell r="O134">
            <v>4855216.8940771101</v>
          </cell>
        </row>
        <row r="136">
          <cell r="A136" t="str">
            <v xml:space="preserve"> Net Tax</v>
          </cell>
          <cell r="B136">
            <v>594502.26829697005</v>
          </cell>
          <cell r="C136">
            <v>420282.65916092001</v>
          </cell>
          <cell r="D136">
            <v>372446.96956091002</v>
          </cell>
          <cell r="E136">
            <v>321404.42751795001</v>
          </cell>
          <cell r="F136">
            <v>328204.20932237001</v>
          </cell>
          <cell r="G136">
            <v>369469.82809068001</v>
          </cell>
          <cell r="H136">
            <v>357155.90959240001</v>
          </cell>
          <cell r="I136">
            <v>434272.26251373999</v>
          </cell>
          <cell r="J136">
            <v>471265.01348535001</v>
          </cell>
          <cell r="K136">
            <v>368749.67889692</v>
          </cell>
          <cell r="L136">
            <v>397129.15385927999</v>
          </cell>
          <cell r="M136">
            <v>420334.51377962</v>
          </cell>
          <cell r="O136">
            <v>4855216.8940771101</v>
          </cell>
        </row>
        <row r="138">
          <cell r="A138" t="str">
            <v xml:space="preserve"> Net Income</v>
          </cell>
          <cell r="B138">
            <v>2598313.3509132601</v>
          </cell>
          <cell r="C138">
            <v>1836874.47918972</v>
          </cell>
          <cell r="D138">
            <v>1627805.2837199999</v>
          </cell>
          <cell r="E138">
            <v>1404720.3174763101</v>
          </cell>
          <cell r="F138">
            <v>1434439.2349439401</v>
          </cell>
          <cell r="G138">
            <v>1614793.48066705</v>
          </cell>
          <cell r="H138">
            <v>1560974.6467577</v>
          </cell>
          <cell r="I138">
            <v>1898017.0098479099</v>
          </cell>
          <cell r="J138">
            <v>2059696.3908397399</v>
          </cell>
          <cell r="K138">
            <v>1611646.01872331</v>
          </cell>
          <cell r="L138">
            <v>1735680.48018616</v>
          </cell>
          <cell r="M138">
            <v>1837101.11339334</v>
          </cell>
          <cell r="O138">
            <v>21220061.806658439</v>
          </cell>
        </row>
      </sheetData>
      <sheetData sheetId="20" refreshError="1">
        <row r="4">
          <cell r="A4" t="str">
            <v>Meridian Credit Union Limited</v>
          </cell>
        </row>
        <row r="5">
          <cell r="A5" t="str">
            <v>ROLL UP 4Mo</v>
          </cell>
        </row>
        <row r="6">
          <cell r="A6" t="str">
            <v>ROLL UP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4794.52054795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4794.52054795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36787.198027400002</v>
          </cell>
          <cell r="C11">
            <v>25092.353884929998</v>
          </cell>
          <cell r="D11">
            <v>7613.0159999999996</v>
          </cell>
          <cell r="E11">
            <v>6513.1714191800002</v>
          </cell>
          <cell r="F11">
            <v>9670.5930739699998</v>
          </cell>
          <cell r="G11">
            <v>9665.1241643800004</v>
          </cell>
          <cell r="H11">
            <v>11571.183057529999</v>
          </cell>
          <cell r="I11">
            <v>16159.4428274</v>
          </cell>
          <cell r="J11">
            <v>17841.36236712</v>
          </cell>
          <cell r="K11">
            <v>22172.101939730001</v>
          </cell>
          <cell r="L11">
            <v>28156.231495889999</v>
          </cell>
          <cell r="M11">
            <v>33119.241205480001</v>
          </cell>
          <cell r="O11">
            <v>224361.01946300999</v>
          </cell>
        </row>
        <row r="12">
          <cell r="A12" t="str">
            <v xml:space="preserve">   CUCO Liquidity Reserve</v>
          </cell>
          <cell r="B12">
            <v>889313.73152109003</v>
          </cell>
          <cell r="C12">
            <v>827199.62703778001</v>
          </cell>
          <cell r="D12">
            <v>942154.64729936002</v>
          </cell>
          <cell r="E12">
            <v>909444.47837768996</v>
          </cell>
          <cell r="F12">
            <v>937972.00773010997</v>
          </cell>
          <cell r="G12">
            <v>907298.21765183005</v>
          </cell>
          <cell r="H12">
            <v>936763.19792413001</v>
          </cell>
          <cell r="I12">
            <v>935146.31425622001</v>
          </cell>
          <cell r="J12">
            <v>904152.14903797</v>
          </cell>
          <cell r="K12">
            <v>933444.11833447998</v>
          </cell>
          <cell r="L12">
            <v>901492.27638088004</v>
          </cell>
          <cell r="M12">
            <v>930459.73776011996</v>
          </cell>
          <cell r="O12">
            <v>10954840.50331166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44461.703653600001</v>
          </cell>
          <cell r="C14">
            <v>48399.445190760001</v>
          </cell>
          <cell r="D14">
            <v>59266.792797399998</v>
          </cell>
          <cell r="E14">
            <v>59185.789280090001</v>
          </cell>
          <cell r="F14">
            <v>61262.010136700002</v>
          </cell>
          <cell r="G14">
            <v>59292.815039339999</v>
          </cell>
          <cell r="H14">
            <v>61290.671617200001</v>
          </cell>
          <cell r="I14">
            <v>61277.033750299997</v>
          </cell>
          <cell r="J14">
            <v>59297.715744579997</v>
          </cell>
          <cell r="K14">
            <v>61281.803724019999</v>
          </cell>
          <cell r="L14">
            <v>59302.718199939998</v>
          </cell>
          <cell r="M14">
            <v>61277.301356060001</v>
          </cell>
          <cell r="O14">
            <v>695595.80048999004</v>
          </cell>
        </row>
        <row r="15">
          <cell r="A15" t="str">
            <v xml:space="preserve">   Long Term Investments</v>
          </cell>
          <cell r="B15">
            <v>14906.727677639999</v>
          </cell>
          <cell r="C15">
            <v>13464.142056520001</v>
          </cell>
          <cell r="D15">
            <v>14906.728703819999</v>
          </cell>
          <cell r="E15">
            <v>14425.866487560001</v>
          </cell>
          <cell r="F15">
            <v>14906.72870381</v>
          </cell>
          <cell r="G15">
            <v>14425.866487560001</v>
          </cell>
          <cell r="H15">
            <v>14906.72870381</v>
          </cell>
          <cell r="I15">
            <v>14906.72870381</v>
          </cell>
          <cell r="J15">
            <v>14425.866487560001</v>
          </cell>
          <cell r="K15">
            <v>14912.701362690001</v>
          </cell>
          <cell r="L15">
            <v>14436.44501363</v>
          </cell>
          <cell r="M15">
            <v>14917.694966769999</v>
          </cell>
          <cell r="O15">
            <v>175542.22535518001</v>
          </cell>
        </row>
        <row r="16">
          <cell r="A16" t="str">
            <v xml:space="preserve">   Asset Balancing Account</v>
          </cell>
          <cell r="B16">
            <v>37547.375776870002</v>
          </cell>
          <cell r="C16">
            <v>49164.439791999997</v>
          </cell>
          <cell r="D16">
            <v>54354.931642199997</v>
          </cell>
          <cell r="E16">
            <v>82169.600979270006</v>
          </cell>
          <cell r="F16">
            <v>98117.423067750002</v>
          </cell>
          <cell r="G16">
            <v>92261.981041949999</v>
          </cell>
          <cell r="H16">
            <v>110209.06671285001</v>
          </cell>
          <cell r="I16">
            <v>117325.1370269</v>
          </cell>
          <cell r="J16">
            <v>113332.27245054999</v>
          </cell>
          <cell r="K16">
            <v>120854.06270455</v>
          </cell>
          <cell r="L16">
            <v>123825.21456772</v>
          </cell>
          <cell r="M16">
            <v>136310.20810108</v>
          </cell>
          <cell r="O16">
            <v>1135471.7138636899</v>
          </cell>
        </row>
        <row r="17">
          <cell r="A17" t="str">
            <v xml:space="preserve">  Total Investments</v>
          </cell>
          <cell r="B17">
            <v>1023016.7366566</v>
          </cell>
          <cell r="C17">
            <v>963320.00796198996</v>
          </cell>
          <cell r="D17">
            <v>1078296.11644278</v>
          </cell>
          <cell r="E17">
            <v>1071738.9065437899</v>
          </cell>
          <cell r="F17">
            <v>1121928.7627123401</v>
          </cell>
          <cell r="G17">
            <v>1082944.0043850599</v>
          </cell>
          <cell r="H17">
            <v>1134740.84801552</v>
          </cell>
          <cell r="I17">
            <v>1144814.6565646301</v>
          </cell>
          <cell r="J17">
            <v>1109049.3660877801</v>
          </cell>
          <cell r="K17">
            <v>1152664.7880654701</v>
          </cell>
          <cell r="L17">
            <v>1127212.88565806</v>
          </cell>
          <cell r="M17">
            <v>1176084.18338951</v>
          </cell>
          <cell r="O17">
            <v>13185811.26248353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819002.73269207997</v>
          </cell>
          <cell r="D18">
            <v>1014185.20776015</v>
          </cell>
          <cell r="E18">
            <v>987397.82506164</v>
          </cell>
          <cell r="F18">
            <v>1029835.1371248499</v>
          </cell>
          <cell r="G18">
            <v>1006067.3996966</v>
          </cell>
          <cell r="H18">
            <v>1050767.9284819199</v>
          </cell>
          <cell r="I18">
            <v>1064464.1430349301</v>
          </cell>
          <cell r="J18">
            <v>1044571.06281483</v>
          </cell>
          <cell r="K18">
            <v>1095333.40095084</v>
          </cell>
          <cell r="L18">
            <v>1074180.85948311</v>
          </cell>
          <cell r="M18">
            <v>1125057.55305301</v>
          </cell>
          <cell r="O18">
            <v>12141257.009470619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13156.06732903</v>
          </cell>
          <cell r="E19">
            <v>12976.329694419999</v>
          </cell>
          <cell r="F19">
            <v>14008.12569839</v>
          </cell>
          <cell r="G19">
            <v>13910.029693930001</v>
          </cell>
          <cell r="H19">
            <v>14718.35431345</v>
          </cell>
          <cell r="I19">
            <v>15280.92206773</v>
          </cell>
          <cell r="J19">
            <v>15076.71055394</v>
          </cell>
          <cell r="K19">
            <v>15692.21415849</v>
          </cell>
          <cell r="L19">
            <v>15274.88264616</v>
          </cell>
          <cell r="M19">
            <v>15879.506476299999</v>
          </cell>
          <cell r="O19">
            <v>172436.76167802999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193903.05491189001</v>
          </cell>
          <cell r="E20">
            <v>186256.66115425999</v>
          </cell>
          <cell r="F20">
            <v>190787.05511508</v>
          </cell>
          <cell r="G20">
            <v>183242.13795285</v>
          </cell>
          <cell r="H20">
            <v>188352.38329349001</v>
          </cell>
          <cell r="I20">
            <v>186582.65594318</v>
          </cell>
          <cell r="J20">
            <v>178666.71541758999</v>
          </cell>
          <cell r="K20">
            <v>187402.49162424001</v>
          </cell>
          <cell r="L20">
            <v>187094.07395446001</v>
          </cell>
          <cell r="M20">
            <v>197396.98513526001</v>
          </cell>
          <cell r="O20">
            <v>2258147.5939064999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145862.19540559</v>
          </cell>
          <cell r="E21">
            <v>141714.48853376001</v>
          </cell>
          <cell r="F21">
            <v>147570.35651016</v>
          </cell>
          <cell r="G21">
            <v>143477.21932566</v>
          </cell>
          <cell r="H21">
            <v>149266.99110421</v>
          </cell>
          <cell r="I21">
            <v>150663.85261795</v>
          </cell>
          <cell r="J21">
            <v>146820.98326179999</v>
          </cell>
          <cell r="K21">
            <v>152853.81578569999</v>
          </cell>
          <cell r="L21">
            <v>149179.52550942</v>
          </cell>
          <cell r="M21">
            <v>155771.11682992999</v>
          </cell>
          <cell r="O21">
            <v>1761554.85402065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366713.68773071002</v>
          </cell>
          <cell r="E22">
            <v>356410.74892764998</v>
          </cell>
          <cell r="F22">
            <v>370332.96845469001</v>
          </cell>
          <cell r="G22">
            <v>360139.17972742999</v>
          </cell>
          <cell r="H22">
            <v>374070.68522162997</v>
          </cell>
          <cell r="I22">
            <v>376398.42101569002</v>
          </cell>
          <cell r="J22">
            <v>367526.6795875</v>
          </cell>
          <cell r="K22">
            <v>384894.36398781999</v>
          </cell>
          <cell r="L22">
            <v>378179.74910801998</v>
          </cell>
          <cell r="M22">
            <v>396912.39125510998</v>
          </cell>
          <cell r="O22">
            <v>4428964.7424194403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3935863.9461903898</v>
          </cell>
          <cell r="E23">
            <v>3828750.35506756</v>
          </cell>
          <cell r="F23">
            <v>3988995.8892514799</v>
          </cell>
          <cell r="G23">
            <v>3896594.4672749401</v>
          </cell>
          <cell r="H23">
            <v>4072026.1637158501</v>
          </cell>
          <cell r="I23">
            <v>4120685.3330234699</v>
          </cell>
          <cell r="J23">
            <v>4034981.3407255802</v>
          </cell>
          <cell r="K23">
            <v>4225324.1167464098</v>
          </cell>
          <cell r="L23">
            <v>4137536.1048087301</v>
          </cell>
          <cell r="M23">
            <v>4324579.2717266204</v>
          </cell>
          <cell r="O23">
            <v>48044965.991611913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3559694.7159426999</v>
          </cell>
          <cell r="E24">
            <v>3460841.8297718698</v>
          </cell>
          <cell r="F24">
            <v>3597414.7241112902</v>
          </cell>
          <cell r="G24">
            <v>3501620.8920152802</v>
          </cell>
          <cell r="H24">
            <v>3643253.51250346</v>
          </cell>
          <cell r="I24">
            <v>3668396.8373010401</v>
          </cell>
          <cell r="J24">
            <v>3576651.39631837</v>
          </cell>
          <cell r="K24">
            <v>3730105.7348961402</v>
          </cell>
          <cell r="L24">
            <v>3637602.0048080101</v>
          </cell>
          <cell r="M24">
            <v>3788916.4242749801</v>
          </cell>
          <cell r="O24">
            <v>42935046.251085453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532059.54468884005</v>
          </cell>
          <cell r="E25">
            <v>516848.52799411002</v>
          </cell>
          <cell r="F25">
            <v>536683.75825306005</v>
          </cell>
          <cell r="G25">
            <v>521621.34065610002</v>
          </cell>
          <cell r="H25">
            <v>542166.84068177</v>
          </cell>
          <cell r="I25">
            <v>545735.38246888004</v>
          </cell>
          <cell r="J25">
            <v>532439.23334407003</v>
          </cell>
          <cell r="K25">
            <v>555706.43891145999</v>
          </cell>
          <cell r="L25">
            <v>542600.15101704001</v>
          </cell>
          <cell r="M25">
            <v>565542.39274525002</v>
          </cell>
          <cell r="O25">
            <v>6403019.09288623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42195.258467569998</v>
          </cell>
          <cell r="E26">
            <v>40997.631903670001</v>
          </cell>
          <cell r="F26">
            <v>42596.179301160002</v>
          </cell>
          <cell r="G26">
            <v>41431.436577109998</v>
          </cell>
          <cell r="H26">
            <v>43083.449007820003</v>
          </cell>
          <cell r="I26">
            <v>43386.438174739997</v>
          </cell>
          <cell r="J26">
            <v>42321.472047149997</v>
          </cell>
          <cell r="K26">
            <v>44142.229191660001</v>
          </cell>
          <cell r="L26">
            <v>43061.505858780001</v>
          </cell>
          <cell r="M26">
            <v>44864.530737050001</v>
          </cell>
          <cell r="O26">
            <v>508225.86169307999</v>
          </cell>
        </row>
        <row r="27">
          <cell r="A27" t="str">
            <v xml:space="preserve">    Securitized Contra</v>
          </cell>
          <cell r="B27">
            <v>-1504104.1254847001</v>
          </cell>
          <cell r="C27">
            <v>-1479441.72348209</v>
          </cell>
          <cell r="D27">
            <v>-1601709.9368884601</v>
          </cell>
          <cell r="E27">
            <v>-1512783.9618141099</v>
          </cell>
          <cell r="F27">
            <v>-1506373.8805860099</v>
          </cell>
          <cell r="G27">
            <v>-1388347.9305005299</v>
          </cell>
          <cell r="H27">
            <v>-1351708.1888069101</v>
          </cell>
          <cell r="I27">
            <v>-1273842.6951156999</v>
          </cell>
          <cell r="J27">
            <v>-1163895.8001176501</v>
          </cell>
          <cell r="K27">
            <v>-1126148.65426694</v>
          </cell>
          <cell r="L27">
            <v>-1015744.05712318</v>
          </cell>
          <cell r="M27">
            <v>-971092.55969705002</v>
          </cell>
          <cell r="O27">
            <v>-15895193.51388333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-1294475.1775030701</v>
          </cell>
          <cell r="C29">
            <v>-1158039.7761423199</v>
          </cell>
          <cell r="D29">
            <v>-1268767.4554383899</v>
          </cell>
          <cell r="E29">
            <v>-1215801.8626351899</v>
          </cell>
          <cell r="F29">
            <v>-1243233.29555446</v>
          </cell>
          <cell r="G29">
            <v>-1190955.39484061</v>
          </cell>
          <cell r="H29">
            <v>-1217666.2507831601</v>
          </cell>
          <cell r="I29">
            <v>-1204938.1092207001</v>
          </cell>
          <cell r="J29">
            <v>-1154424.76346888</v>
          </cell>
          <cell r="K29">
            <v>-1176792.4823652301</v>
          </cell>
          <cell r="L29">
            <v>-1115553.8201041899</v>
          </cell>
          <cell r="M29">
            <v>-1127318.39307459</v>
          </cell>
          <cell r="O29">
            <v>-14367966.781130791</v>
          </cell>
        </row>
        <row r="30">
          <cell r="A30" t="str">
            <v xml:space="preserve">    New CMB Contra</v>
          </cell>
          <cell r="B30">
            <v>-472701.08522867999</v>
          </cell>
          <cell r="C30">
            <v>-423148.25963052001</v>
          </cell>
          <cell r="D30">
            <v>-538847.68128309003</v>
          </cell>
          <cell r="E30">
            <v>-588913.54706401995</v>
          </cell>
          <cell r="F30">
            <v>-602867.49979389005</v>
          </cell>
          <cell r="G30">
            <v>-650131.15311174002</v>
          </cell>
          <cell r="H30">
            <v>-740032.72991398</v>
          </cell>
          <cell r="I30">
            <v>-732915.76650906005</v>
          </cell>
          <cell r="J30">
            <v>-774671.12657792005</v>
          </cell>
          <cell r="K30">
            <v>-867179.75950474001</v>
          </cell>
          <cell r="L30">
            <v>-830956.59280373994</v>
          </cell>
          <cell r="M30">
            <v>-924928.54734864004</v>
          </cell>
          <cell r="O30">
            <v>-8147293.74877002</v>
          </cell>
        </row>
        <row r="31">
          <cell r="A31" t="str">
            <v xml:space="preserve">   Retail  Mortgages</v>
          </cell>
          <cell r="B31">
            <v>6350969.1275680298</v>
          </cell>
          <cell r="C31">
            <v>5689142.7867345903</v>
          </cell>
          <cell r="D31">
            <v>6394308.6048169304</v>
          </cell>
          <cell r="E31">
            <v>6214695.0265956204</v>
          </cell>
          <cell r="F31">
            <v>6565749.5178858005</v>
          </cell>
          <cell r="G31">
            <v>6438669.6244670199</v>
          </cell>
          <cell r="H31">
            <v>6768299.1388195502</v>
          </cell>
          <cell r="I31">
            <v>6959897.4148021499</v>
          </cell>
          <cell r="J31">
            <v>6846063.9039063798</v>
          </cell>
          <cell r="K31">
            <v>7221333.9101158502</v>
          </cell>
          <cell r="L31">
            <v>7202454.3871626202</v>
          </cell>
          <cell r="M31">
            <v>7591580.6721132305</v>
          </cell>
          <cell r="O31">
            <v>80243164.114987776</v>
          </cell>
        </row>
        <row r="32">
          <cell r="A32" t="str">
            <v xml:space="preserve">    Instalment - Retail</v>
          </cell>
          <cell r="B32">
            <v>595722.78564251005</v>
          </cell>
          <cell r="C32">
            <v>574929.12047873996</v>
          </cell>
          <cell r="D32">
            <v>629159.95814064995</v>
          </cell>
          <cell r="E32">
            <v>604726.69801519997</v>
          </cell>
          <cell r="F32">
            <v>633217.20588401996</v>
          </cell>
          <cell r="G32">
            <v>621115.91933136003</v>
          </cell>
          <cell r="H32">
            <v>639610.29780540999</v>
          </cell>
          <cell r="I32">
            <v>639410.13169367996</v>
          </cell>
          <cell r="J32">
            <v>629978.84286427998</v>
          </cell>
          <cell r="K32">
            <v>662280.11947539996</v>
          </cell>
          <cell r="L32">
            <v>645329.85685934999</v>
          </cell>
          <cell r="M32">
            <v>671554.83682217996</v>
          </cell>
          <cell r="O32">
            <v>7547035.7730127797</v>
          </cell>
        </row>
        <row r="33">
          <cell r="A33" t="str">
            <v xml:space="preserve">    Fixed Rate Instalment</v>
          </cell>
          <cell r="B33">
            <v>81810.673697599996</v>
          </cell>
          <cell r="C33">
            <v>75059.568271009994</v>
          </cell>
          <cell r="D33">
            <v>83253.265207529999</v>
          </cell>
          <cell r="E33">
            <v>80903.141154090001</v>
          </cell>
          <cell r="F33">
            <v>85641.690331239995</v>
          </cell>
          <cell r="G33">
            <v>85069.511625850006</v>
          </cell>
          <cell r="H33">
            <v>88468.856407800005</v>
          </cell>
          <cell r="I33">
            <v>89187.177091050005</v>
          </cell>
          <cell r="J33">
            <v>88712.248440900003</v>
          </cell>
          <cell r="K33">
            <v>94176.361416629996</v>
          </cell>
          <cell r="L33">
            <v>92376.438056479994</v>
          </cell>
          <cell r="M33">
            <v>96831.078915439997</v>
          </cell>
          <cell r="O33">
            <v>1041490.0106156199</v>
          </cell>
        </row>
        <row r="34">
          <cell r="A34" t="str">
            <v xml:space="preserve">    Demand - Retail</v>
          </cell>
          <cell r="B34">
            <v>66158.772577750002</v>
          </cell>
          <cell r="C34">
            <v>59609.70886626</v>
          </cell>
          <cell r="D34">
            <v>65570.98971116</v>
          </cell>
          <cell r="E34">
            <v>63489.742172040002</v>
          </cell>
          <cell r="F34">
            <v>66467.405506869996</v>
          </cell>
          <cell r="G34">
            <v>64928.831501660003</v>
          </cell>
          <cell r="H34">
            <v>66836.641185910004</v>
          </cell>
          <cell r="I34">
            <v>66928.06139966</v>
          </cell>
          <cell r="J34">
            <v>65915.746578299993</v>
          </cell>
          <cell r="K34">
            <v>69020.078703699997</v>
          </cell>
          <cell r="L34">
            <v>67132.45075032</v>
          </cell>
          <cell r="M34">
            <v>69734.141774239994</v>
          </cell>
          <cell r="O34">
            <v>791792.57072786998</v>
          </cell>
        </row>
        <row r="35">
          <cell r="A35" t="str">
            <v xml:space="preserve">    Student</v>
          </cell>
          <cell r="B35">
            <v>26827.995780090001</v>
          </cell>
          <cell r="C35">
            <v>26034.325551409998</v>
          </cell>
          <cell r="D35">
            <v>28906.895232390001</v>
          </cell>
          <cell r="E35">
            <v>28041.692833059999</v>
          </cell>
          <cell r="F35">
            <v>29032.929964859999</v>
          </cell>
          <cell r="G35">
            <v>28148.946275999999</v>
          </cell>
          <cell r="H35">
            <v>29144.027990250001</v>
          </cell>
          <cell r="I35">
            <v>29201.63491131</v>
          </cell>
          <cell r="J35">
            <v>28313.715712519999</v>
          </cell>
          <cell r="K35">
            <v>29360.743277320002</v>
          </cell>
          <cell r="L35">
            <v>28526.430060840001</v>
          </cell>
          <cell r="M35">
            <v>29557.581217399998</v>
          </cell>
          <cell r="O35">
            <v>341096.91880744998</v>
          </cell>
        </row>
        <row r="36">
          <cell r="A36" t="str">
            <v xml:space="preserve">    LOC </v>
          </cell>
          <cell r="B36">
            <v>2285638.8436756502</v>
          </cell>
          <cell r="C36">
            <v>2065902.2055287701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26928900.8667688</v>
          </cell>
        </row>
        <row r="37">
          <cell r="A37" t="str">
            <v xml:space="preserve">    Fixed Rate Demands</v>
          </cell>
          <cell r="B37">
            <v>1980.9140062399999</v>
          </cell>
          <cell r="C37">
            <v>1795.65356836</v>
          </cell>
          <cell r="D37">
            <v>1968.7236246499999</v>
          </cell>
          <cell r="E37">
            <v>1898.5171971699999</v>
          </cell>
          <cell r="F37">
            <v>1996.2509985199999</v>
          </cell>
          <cell r="G37">
            <v>1960.7865652099999</v>
          </cell>
          <cell r="H37">
            <v>2022.4395519</v>
          </cell>
          <cell r="I37">
            <v>2028.9910333099999</v>
          </cell>
          <cell r="J37">
            <v>2007.0825803099999</v>
          </cell>
          <cell r="K37">
            <v>2113.0714096299998</v>
          </cell>
          <cell r="L37">
            <v>2063.2447107399998</v>
          </cell>
          <cell r="M37">
            <v>2150.8022482299998</v>
          </cell>
          <cell r="O37">
            <v>23986.477494269999</v>
          </cell>
        </row>
        <row r="38">
          <cell r="A38" t="str">
            <v xml:space="preserve">    Meritline</v>
          </cell>
          <cell r="B38">
            <v>1093203.96939178</v>
          </cell>
          <cell r="C38">
            <v>995663.57195616001</v>
          </cell>
          <cell r="D38">
            <v>1121754.1339879499</v>
          </cell>
          <cell r="E38">
            <v>1087843.1664301399</v>
          </cell>
          <cell r="F38">
            <v>1140984.1961999999</v>
          </cell>
          <cell r="G38">
            <v>1133141.55404493</v>
          </cell>
          <cell r="H38">
            <v>1173825.2057942499</v>
          </cell>
          <cell r="I38">
            <v>1188621.6798876701</v>
          </cell>
          <cell r="J38">
            <v>1169336.9450219199</v>
          </cell>
          <cell r="K38">
            <v>1230395.5313200001</v>
          </cell>
          <cell r="L38">
            <v>1204592.04885918</v>
          </cell>
          <cell r="M38">
            <v>1259933.9295180801</v>
          </cell>
          <cell r="O38">
            <v>13799295.93241206</v>
          </cell>
        </row>
        <row r="39">
          <cell r="A39" t="str">
            <v xml:space="preserve">    Meritline/RSPLC CONTRA</v>
          </cell>
          <cell r="B39">
            <v>-1207.19745616</v>
          </cell>
          <cell r="C39">
            <v>-1092.2044536999999</v>
          </cell>
          <cell r="D39">
            <v>-1213.2841660300001</v>
          </cell>
          <cell r="E39">
            <v>-1176.1094219199999</v>
          </cell>
          <cell r="F39">
            <v>-1219.37087589</v>
          </cell>
          <cell r="G39">
            <v>-1181.9997863000001</v>
          </cell>
          <cell r="H39">
            <v>-1223.42868247</v>
          </cell>
          <cell r="I39">
            <v>-1227.4864890399999</v>
          </cell>
          <cell r="J39">
            <v>-1189.8536054799999</v>
          </cell>
          <cell r="K39">
            <v>-1231.54429562</v>
          </cell>
          <cell r="L39">
            <v>-1193.7805150700001</v>
          </cell>
          <cell r="M39">
            <v>-1235.6021021900001</v>
          </cell>
          <cell r="O39">
            <v>-14391.86184987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5586.9176712300005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72829.462499999994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4214325.9987606602</v>
          </cell>
          <cell r="C42">
            <v>3855879.3291368699</v>
          </cell>
          <cell r="D42">
            <v>4280838.7935903501</v>
          </cell>
          <cell r="E42">
            <v>4141312.1179140299</v>
          </cell>
          <cell r="F42">
            <v>4307558.4198616697</v>
          </cell>
          <cell r="G42">
            <v>4208768.8190929601</v>
          </cell>
          <cell r="H42">
            <v>4350122.1519050999</v>
          </cell>
          <cell r="I42">
            <v>4365588.3013796899</v>
          </cell>
          <cell r="J42">
            <v>4258659.9971270002</v>
          </cell>
          <cell r="K42">
            <v>4437552.4731591102</v>
          </cell>
          <cell r="L42">
            <v>4314411.9583160896</v>
          </cell>
          <cell r="M42">
            <v>4479964.8802454304</v>
          </cell>
          <cell r="O42">
            <v>51214983.240488969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21093.15870742</v>
          </cell>
          <cell r="D43">
            <v>25326.774802039999</v>
          </cell>
          <cell r="E43">
            <v>24486.84230104</v>
          </cell>
          <cell r="F43">
            <v>25280.15439887</v>
          </cell>
          <cell r="G43">
            <v>24442.945048910002</v>
          </cell>
          <cell r="H43">
            <v>25236.156730989998</v>
          </cell>
          <cell r="I43">
            <v>25215.931532819999</v>
          </cell>
          <cell r="J43">
            <v>24385.28377374</v>
          </cell>
          <cell r="K43">
            <v>25181.010125360001</v>
          </cell>
          <cell r="L43">
            <v>24351.386915769999</v>
          </cell>
          <cell r="M43">
            <v>25144.614766459999</v>
          </cell>
          <cell r="O43">
            <v>291706.99109930999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1494.36969772</v>
          </cell>
          <cell r="E44">
            <v>1435.27760481</v>
          </cell>
          <cell r="F44">
            <v>1513.7279738300001</v>
          </cell>
          <cell r="G44">
            <v>1521.7628608299999</v>
          </cell>
          <cell r="H44">
            <v>1638.3813552500001</v>
          </cell>
          <cell r="I44">
            <v>1646.9480423099999</v>
          </cell>
          <cell r="J44">
            <v>1594.18234575</v>
          </cell>
          <cell r="K44">
            <v>1646.2074462800001</v>
          </cell>
          <cell r="L44">
            <v>1591.9717640900001</v>
          </cell>
          <cell r="M44">
            <v>1643.82800518</v>
          </cell>
          <cell r="O44">
            <v>18669.320261379999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96714.122836969997</v>
          </cell>
          <cell r="E45">
            <v>93487.788656360004</v>
          </cell>
          <cell r="F45">
            <v>96374.41529587</v>
          </cell>
          <cell r="G45">
            <v>93038.752074479999</v>
          </cell>
          <cell r="H45">
            <v>95599.688952070006</v>
          </cell>
          <cell r="I45">
            <v>95145.408840239994</v>
          </cell>
          <cell r="J45">
            <v>91977.003218140002</v>
          </cell>
          <cell r="K45">
            <v>96800.120818790005</v>
          </cell>
          <cell r="L45">
            <v>95500.562190330005</v>
          </cell>
          <cell r="M45">
            <v>99785.844586460007</v>
          </cell>
          <cell r="O45">
            <v>1140343.8372069099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36325.091145029997</v>
          </cell>
          <cell r="E46">
            <v>35166.280001610001</v>
          </cell>
          <cell r="F46">
            <v>36354.480085739997</v>
          </cell>
          <cell r="G46">
            <v>35165.432425550003</v>
          </cell>
          <cell r="H46">
            <v>36334.22297748</v>
          </cell>
          <cell r="I46">
            <v>36353.33735709</v>
          </cell>
          <cell r="J46">
            <v>35202.08108507</v>
          </cell>
          <cell r="K46">
            <v>36372.07268053</v>
          </cell>
          <cell r="L46">
            <v>35245.715305700003</v>
          </cell>
          <cell r="M46">
            <v>36458.772111140002</v>
          </cell>
          <cell r="O46">
            <v>428974.89471801999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53793.241619100001</v>
          </cell>
          <cell r="E47">
            <v>51928.803372460003</v>
          </cell>
          <cell r="F47">
            <v>52923.527218969997</v>
          </cell>
          <cell r="G47">
            <v>50071.568063680003</v>
          </cell>
          <cell r="H47">
            <v>51187.795298110002</v>
          </cell>
          <cell r="I47">
            <v>51130.473058060001</v>
          </cell>
          <cell r="J47">
            <v>49392.971793229997</v>
          </cell>
          <cell r="K47">
            <v>50829.928887590002</v>
          </cell>
          <cell r="L47">
            <v>49056.541117480003</v>
          </cell>
          <cell r="M47">
            <v>50657.48665906</v>
          </cell>
          <cell r="O47">
            <v>614119.39993088995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75885.689921430007</v>
          </cell>
          <cell r="E48">
            <v>73773.96006446</v>
          </cell>
          <cell r="F48">
            <v>76460.914490499999</v>
          </cell>
          <cell r="G48">
            <v>74034.757693980006</v>
          </cell>
          <cell r="H48">
            <v>76552.710269250005</v>
          </cell>
          <cell r="I48">
            <v>76603.613723660004</v>
          </cell>
          <cell r="J48">
            <v>74442.467978529996</v>
          </cell>
          <cell r="K48">
            <v>77134.861057100003</v>
          </cell>
          <cell r="L48">
            <v>74692.592740399996</v>
          </cell>
          <cell r="M48">
            <v>77231.563815939997</v>
          </cell>
          <cell r="O48">
            <v>901462.71939532994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453644.42974385002</v>
          </cell>
          <cell r="E49">
            <v>439079.04565222003</v>
          </cell>
          <cell r="F49">
            <v>454089.29912479001</v>
          </cell>
          <cell r="G49">
            <v>439403.84402060002</v>
          </cell>
          <cell r="H49">
            <v>453636.95407605002</v>
          </cell>
          <cell r="I49">
            <v>453404.12795935001</v>
          </cell>
          <cell r="J49">
            <v>438598.57304385002</v>
          </cell>
          <cell r="K49">
            <v>452283.75590276998</v>
          </cell>
          <cell r="L49">
            <v>436499.10366164998</v>
          </cell>
          <cell r="M49">
            <v>450707.35894501</v>
          </cell>
          <cell r="O49">
            <v>5337648.3298517196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671002.73980188998</v>
          </cell>
          <cell r="D50">
            <v>743183.71976613998</v>
          </cell>
          <cell r="E50">
            <v>719357.99765296001</v>
          </cell>
          <cell r="F50">
            <v>742996.51858856995</v>
          </cell>
          <cell r="G50">
            <v>717679.06218802999</v>
          </cell>
          <cell r="H50">
            <v>740185.9096592</v>
          </cell>
          <cell r="I50">
            <v>739499.84051352995</v>
          </cell>
          <cell r="J50">
            <v>715592.56323831005</v>
          </cell>
          <cell r="K50">
            <v>740247.95691842004</v>
          </cell>
          <cell r="L50">
            <v>716937.87369541998</v>
          </cell>
          <cell r="M50">
            <v>741629.46888924995</v>
          </cell>
          <cell r="O50">
            <v>8732925.4924635608</v>
          </cell>
        </row>
        <row r="51">
          <cell r="A51" t="str">
            <v xml:space="preserve">    Instalment - Commercial</v>
          </cell>
          <cell r="B51">
            <v>1589757.5401505399</v>
          </cell>
          <cell r="C51">
            <v>1607943.7681273101</v>
          </cell>
          <cell r="D51">
            <v>1778015.9561064199</v>
          </cell>
          <cell r="E51">
            <v>1718724.5125339699</v>
          </cell>
          <cell r="F51">
            <v>1773995.9082409199</v>
          </cell>
          <cell r="G51">
            <v>1714970.7927270101</v>
          </cell>
          <cell r="H51">
            <v>1770086.98704574</v>
          </cell>
          <cell r="I51">
            <v>1768061.7938862499</v>
          </cell>
          <cell r="J51">
            <v>1709199.69068613</v>
          </cell>
          <cell r="K51">
            <v>1764234.0010235</v>
          </cell>
          <cell r="L51">
            <v>1705469.6714961</v>
          </cell>
          <cell r="M51">
            <v>1760303.6979293199</v>
          </cell>
          <cell r="O51">
            <v>20660764.319953211</v>
          </cell>
        </row>
        <row r="52">
          <cell r="A52" t="str">
            <v xml:space="preserve">    Fixed Instalment - Commercial</v>
          </cell>
          <cell r="B52">
            <v>3554325.0274583199</v>
          </cell>
          <cell r="C52">
            <v>3221634.36527402</v>
          </cell>
          <cell r="D52">
            <v>3582062.65760015</v>
          </cell>
          <cell r="E52">
            <v>3473378.2977690198</v>
          </cell>
          <cell r="F52">
            <v>3603851.07002916</v>
          </cell>
          <cell r="G52">
            <v>3496654.4559487598</v>
          </cell>
          <cell r="H52">
            <v>3615205.7624869398</v>
          </cell>
          <cell r="I52">
            <v>3623140.6526872399</v>
          </cell>
          <cell r="J52">
            <v>3514935.5951956999</v>
          </cell>
          <cell r="K52">
            <v>3635953.3944069101</v>
          </cell>
          <cell r="L52">
            <v>3520355.2671740698</v>
          </cell>
          <cell r="M52">
            <v>3643431.6891391901</v>
          </cell>
          <cell r="O52">
            <v>42484928.235169478</v>
          </cell>
        </row>
        <row r="53">
          <cell r="A53" t="str">
            <v xml:space="preserve">    Demand - Commercial</v>
          </cell>
          <cell r="B53">
            <v>1781486.97956068</v>
          </cell>
          <cell r="C53">
            <v>1612300.7748589499</v>
          </cell>
          <cell r="D53">
            <v>1782853.7086217499</v>
          </cell>
          <cell r="E53">
            <v>1723401.49984418</v>
          </cell>
          <cell r="F53">
            <v>1778842.4691238201</v>
          </cell>
          <cell r="G53">
            <v>1719638.2549868701</v>
          </cell>
          <cell r="H53">
            <v>1774904.6231674</v>
          </cell>
          <cell r="I53">
            <v>1772883.53894825</v>
          </cell>
          <cell r="J53">
            <v>1713863.5535933101</v>
          </cell>
          <cell r="K53">
            <v>1769043.98618175</v>
          </cell>
          <cell r="L53">
            <v>1710112.1766612099</v>
          </cell>
          <cell r="M53">
            <v>1765102.4761542501</v>
          </cell>
          <cell r="O53">
            <v>20904434.04170242</v>
          </cell>
        </row>
        <row r="54">
          <cell r="A54" t="str">
            <v xml:space="preserve">    Fixed Demand - Commercial</v>
          </cell>
          <cell r="B54">
            <v>171810.55036763</v>
          </cell>
          <cell r="C54">
            <v>155342.09050264</v>
          </cell>
          <cell r="D54">
            <v>172180.38258264001</v>
          </cell>
          <cell r="E54">
            <v>167032.22737591001</v>
          </cell>
          <cell r="F54">
            <v>173118.30319420999</v>
          </cell>
          <cell r="G54">
            <v>167934.84858657001</v>
          </cell>
          <cell r="H54">
            <v>173974.69660190999</v>
          </cell>
          <cell r="I54">
            <v>174448.22212242999</v>
          </cell>
          <cell r="J54">
            <v>169248.61153662999</v>
          </cell>
          <cell r="K54">
            <v>175329.30071436</v>
          </cell>
          <cell r="L54">
            <v>170066.64085848001</v>
          </cell>
          <cell r="M54">
            <v>176334.51962929001</v>
          </cell>
          <cell r="O54">
            <v>2046820.3940727001</v>
          </cell>
        </row>
        <row r="55">
          <cell r="A55" t="str">
            <v xml:space="preserve">    LOC - Commercial</v>
          </cell>
          <cell r="B55">
            <v>2360239.6117808199</v>
          </cell>
          <cell r="C55">
            <v>2129689.0186643801</v>
          </cell>
          <cell r="D55">
            <v>2355522.8654589001</v>
          </cell>
          <cell r="E55">
            <v>2277115.13065068</v>
          </cell>
          <cell r="F55">
            <v>2350611.2925</v>
          </cell>
          <cell r="G55">
            <v>2272904.9231917802</v>
          </cell>
          <cell r="H55">
            <v>2346010.5995753398</v>
          </cell>
          <cell r="I55">
            <v>2343635.0132671199</v>
          </cell>
          <cell r="J55">
            <v>2265946.4818972601</v>
          </cell>
          <cell r="K55">
            <v>2339204.1568150702</v>
          </cell>
          <cell r="L55">
            <v>2261550.12053425</v>
          </cell>
          <cell r="M55">
            <v>2334519.9852534202</v>
          </cell>
          <cell r="O55">
            <v>27636949.199589022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9476944.1895097699</v>
          </cell>
          <cell r="C57">
            <v>8744364.3866327796</v>
          </cell>
          <cell r="D57">
            <v>9689960.0505616404</v>
          </cell>
          <cell r="E57">
            <v>9378352.7780367695</v>
          </cell>
          <cell r="F57">
            <v>9699743.5232798904</v>
          </cell>
          <cell r="G57">
            <v>9390804.3853040002</v>
          </cell>
          <cell r="H57">
            <v>9699507.1490691099</v>
          </cell>
          <cell r="I57">
            <v>9701493.7011030708</v>
          </cell>
          <cell r="J57">
            <v>9391895.0427720398</v>
          </cell>
          <cell r="K57">
            <v>9703089.3193333708</v>
          </cell>
          <cell r="L57">
            <v>9386254.9865871202</v>
          </cell>
          <cell r="M57">
            <v>9699016.8482972495</v>
          </cell>
          <cell r="O57">
            <v>113961426.36048682</v>
          </cell>
        </row>
        <row r="58">
          <cell r="A58" t="str">
            <v xml:space="preserve">  Total Loans</v>
          </cell>
          <cell r="B58">
            <v>20786851.1573903</v>
          </cell>
          <cell r="C58">
            <v>18960389.242306098</v>
          </cell>
          <cell r="D58">
            <v>21108291.168735102</v>
          </cell>
          <cell r="E58">
            <v>20453717.920199402</v>
          </cell>
          <cell r="F58">
            <v>21316047.979615901</v>
          </cell>
          <cell r="G58">
            <v>20755921.891052</v>
          </cell>
          <cell r="H58">
            <v>21558114.349452998</v>
          </cell>
          <cell r="I58">
            <v>21766479.2577984</v>
          </cell>
          <cell r="J58">
            <v>21212211.507043701</v>
          </cell>
          <cell r="K58">
            <v>22102223.659526799</v>
          </cell>
          <cell r="L58">
            <v>21620059.205761299</v>
          </cell>
          <cell r="M58">
            <v>22512191.869545199</v>
          </cell>
          <cell r="O58">
            <v>254152499.20842716</v>
          </cell>
        </row>
        <row r="59">
          <cell r="A59" t="str">
            <v xml:space="preserve"> Total Interest Income</v>
          </cell>
          <cell r="B59">
            <v>21815176.113225002</v>
          </cell>
          <cell r="C59">
            <v>19928503.770816099</v>
          </cell>
          <cell r="D59">
            <v>22191895.5043559</v>
          </cell>
          <cell r="E59">
            <v>21530593.8130445</v>
          </cell>
          <cell r="F59">
            <v>22443284.9615064</v>
          </cell>
          <cell r="G59">
            <v>21844002.881738398</v>
          </cell>
          <cell r="H59">
            <v>22698163.4166466</v>
          </cell>
          <cell r="I59">
            <v>22916602.1335412</v>
          </cell>
          <cell r="J59">
            <v>22326397.859432898</v>
          </cell>
          <cell r="K59">
            <v>23260196.666770302</v>
          </cell>
          <cell r="L59">
            <v>22752409.077720702</v>
          </cell>
          <cell r="M59">
            <v>23693584.272112802</v>
          </cell>
          <cell r="O59">
            <v>267400810.47091079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187068.40281865001</v>
          </cell>
          <cell r="C65">
            <v>173488.54117154001</v>
          </cell>
          <cell r="D65">
            <v>196750.21495339999</v>
          </cell>
          <cell r="E65">
            <v>195212.55742319001</v>
          </cell>
          <cell r="F65">
            <v>208472.23682093</v>
          </cell>
          <cell r="G65">
            <v>208454.96671790001</v>
          </cell>
          <cell r="H65">
            <v>220979.63934719001</v>
          </cell>
          <cell r="I65">
            <v>226877.80927324999</v>
          </cell>
          <cell r="J65">
            <v>222350.49303022001</v>
          </cell>
          <cell r="K65">
            <v>231425.47128937001</v>
          </cell>
          <cell r="L65">
            <v>228363.08984571</v>
          </cell>
          <cell r="M65">
            <v>240425.23551504</v>
          </cell>
          <cell r="O65">
            <v>2539868.6582063902</v>
          </cell>
        </row>
        <row r="66">
          <cell r="A66" t="str">
            <v xml:space="preserve">    Adv Savings - Retail</v>
          </cell>
          <cell r="B66">
            <v>1832612.6985958901</v>
          </cell>
          <cell r="C66">
            <v>1668990.1616164399</v>
          </cell>
          <cell r="D66">
            <v>1858995.0032500001</v>
          </cell>
          <cell r="E66">
            <v>1813177.5569178101</v>
          </cell>
          <cell r="F66">
            <v>1908959.0286061601</v>
          </cell>
          <cell r="G66">
            <v>1882930.39489726</v>
          </cell>
          <cell r="H66">
            <v>1965155.20032534</v>
          </cell>
          <cell r="I66">
            <v>1989064.06731849</v>
          </cell>
          <cell r="J66">
            <v>1913005.56308219</v>
          </cell>
          <cell r="K66">
            <v>1945761.4162363</v>
          </cell>
          <cell r="L66">
            <v>1885931.3436986301</v>
          </cell>
          <cell r="M66">
            <v>1952357.8813938401</v>
          </cell>
          <cell r="O66">
            <v>22616940.31593835</v>
          </cell>
        </row>
        <row r="67">
          <cell r="A67" t="str">
            <v xml:space="preserve">    Prime Related Chequing</v>
          </cell>
          <cell r="B67">
            <v>353080.66268021998</v>
          </cell>
          <cell r="C67">
            <v>327449.47001411999</v>
          </cell>
          <cell r="D67">
            <v>371354.51884492999</v>
          </cell>
          <cell r="E67">
            <v>368452.28057479998</v>
          </cell>
          <cell r="F67">
            <v>393479.14881679002</v>
          </cell>
          <cell r="G67">
            <v>393446.55171739002</v>
          </cell>
          <cell r="H67">
            <v>417086.13889795</v>
          </cell>
          <cell r="I67">
            <v>428218.59020645998</v>
          </cell>
          <cell r="J67">
            <v>419673.54576049</v>
          </cell>
          <cell r="K67">
            <v>436802.03449390002</v>
          </cell>
          <cell r="L67">
            <v>431021.96796022</v>
          </cell>
          <cell r="M67">
            <v>453788.56415330002</v>
          </cell>
          <cell r="O67">
            <v>4793853.4741205703</v>
          </cell>
        </row>
        <row r="68">
          <cell r="A68" t="str">
            <v xml:space="preserve">    OHOSP/CAIS/RESP</v>
          </cell>
          <cell r="B68">
            <v>46740.41491544</v>
          </cell>
          <cell r="C68">
            <v>42567.254425129999</v>
          </cell>
          <cell r="D68">
            <v>47413.289353029999</v>
          </cell>
          <cell r="E68">
            <v>46244.724929219999</v>
          </cell>
          <cell r="F68">
            <v>48687.611955649998</v>
          </cell>
          <cell r="G68">
            <v>48023.756840349997</v>
          </cell>
          <cell r="H68">
            <v>50120.882163390001</v>
          </cell>
          <cell r="I68">
            <v>50730.671804389996</v>
          </cell>
          <cell r="J68">
            <v>48790.814043509999</v>
          </cell>
          <cell r="K68">
            <v>49626.244777339998</v>
          </cell>
          <cell r="L68">
            <v>48100.291882359998</v>
          </cell>
          <cell r="M68">
            <v>49794.487665460001</v>
          </cell>
          <cell r="O68">
            <v>576840.44475527003</v>
          </cell>
        </row>
        <row r="69">
          <cell r="A69" t="str">
            <v xml:space="preserve">   Demand Deposits</v>
          </cell>
          <cell r="B69">
            <v>2465361.12829983</v>
          </cell>
          <cell r="C69">
            <v>2254205.0761388699</v>
          </cell>
          <cell r="D69">
            <v>2520926.76094956</v>
          </cell>
          <cell r="E69">
            <v>2468301.19590561</v>
          </cell>
          <cell r="F69">
            <v>2607062.4385563498</v>
          </cell>
          <cell r="G69">
            <v>2579536.5565884798</v>
          </cell>
          <cell r="H69">
            <v>2701988.0046453099</v>
          </cell>
          <cell r="I69">
            <v>2744040.0545387301</v>
          </cell>
          <cell r="J69">
            <v>2651133.7435764899</v>
          </cell>
          <cell r="K69">
            <v>2711853.48501842</v>
          </cell>
          <cell r="L69">
            <v>2640160.6862072698</v>
          </cell>
          <cell r="M69">
            <v>2744743.2021624399</v>
          </cell>
          <cell r="O69">
            <v>31089312.332587361</v>
          </cell>
        </row>
        <row r="70">
          <cell r="A70" t="str">
            <v xml:space="preserve">     Retail Short Terms</v>
          </cell>
          <cell r="B70">
            <v>314439.83321169001</v>
          </cell>
          <cell r="C70">
            <v>322658.01721592998</v>
          </cell>
          <cell r="D70">
            <v>382866.54578222003</v>
          </cell>
          <cell r="E70">
            <v>382331.06995921</v>
          </cell>
          <cell r="F70">
            <v>402690.73074854002</v>
          </cell>
          <cell r="G70">
            <v>392122.65160898998</v>
          </cell>
          <cell r="H70">
            <v>410251.35969284998</v>
          </cell>
          <cell r="I70">
            <v>416383.11177377001</v>
          </cell>
          <cell r="J70">
            <v>409523.98511168</v>
          </cell>
          <cell r="K70">
            <v>430898.24961539003</v>
          </cell>
          <cell r="L70">
            <v>422220.42610496999</v>
          </cell>
          <cell r="M70">
            <v>441845.41025950998</v>
          </cell>
          <cell r="O70">
            <v>4728231.3910847502</v>
          </cell>
        </row>
        <row r="71">
          <cell r="A71" t="str">
            <v xml:space="preserve">     CBC GSC</v>
          </cell>
          <cell r="B71">
            <v>81648.297745210002</v>
          </cell>
          <cell r="C71">
            <v>84208.335035619995</v>
          </cell>
          <cell r="D71">
            <v>94785.518068489997</v>
          </cell>
          <cell r="E71">
            <v>93316.510197259995</v>
          </cell>
          <cell r="F71">
            <v>98243.081654790003</v>
          </cell>
          <cell r="G71">
            <v>95593.312536989994</v>
          </cell>
          <cell r="H71">
            <v>99970.240465750001</v>
          </cell>
          <cell r="I71">
            <v>101462.55453425</v>
          </cell>
          <cell r="J71">
            <v>99787.057857530002</v>
          </cell>
          <cell r="K71">
            <v>104994.83831781</v>
          </cell>
          <cell r="L71">
            <v>102876.28519451999</v>
          </cell>
          <cell r="M71">
            <v>107657.59544932</v>
          </cell>
          <cell r="O71">
            <v>1164543.62705754</v>
          </cell>
        </row>
        <row r="72">
          <cell r="A72" t="str">
            <v xml:space="preserve">    Short Terms</v>
          </cell>
          <cell r="B72">
            <v>396088.13095690002</v>
          </cell>
          <cell r="C72">
            <v>406866.35225155001</v>
          </cell>
          <cell r="D72">
            <v>477652.06385070999</v>
          </cell>
          <cell r="E72">
            <v>475647.58015647001</v>
          </cell>
          <cell r="F72">
            <v>500933.81240333</v>
          </cell>
          <cell r="G72">
            <v>487715.96414598002</v>
          </cell>
          <cell r="H72">
            <v>510221.60015860002</v>
          </cell>
          <cell r="I72">
            <v>517845.66630802001</v>
          </cell>
          <cell r="J72">
            <v>509311.04296921002</v>
          </cell>
          <cell r="K72">
            <v>535893.08793319995</v>
          </cell>
          <cell r="L72">
            <v>525096.71129948995</v>
          </cell>
          <cell r="M72">
            <v>549503.00570882997</v>
          </cell>
          <cell r="O72">
            <v>5892775.0181422904</v>
          </cell>
        </row>
        <row r="73">
          <cell r="A73" t="str">
            <v xml:space="preserve">     RSP/GIC 1 year</v>
          </cell>
          <cell r="B73">
            <v>832734.05739712005</v>
          </cell>
          <cell r="C73">
            <v>773808.38708806003</v>
          </cell>
          <cell r="D73">
            <v>888358.76781770005</v>
          </cell>
          <cell r="E73">
            <v>896868.13910936005</v>
          </cell>
          <cell r="F73">
            <v>971753.38770504994</v>
          </cell>
          <cell r="G73">
            <v>979433.15148832998</v>
          </cell>
          <cell r="H73">
            <v>1070449.22793277</v>
          </cell>
          <cell r="I73">
            <v>1134946.6622753299</v>
          </cell>
          <cell r="J73">
            <v>1152697.99901561</v>
          </cell>
          <cell r="K73">
            <v>1234484.1666828301</v>
          </cell>
          <cell r="L73">
            <v>1221817.99969523</v>
          </cell>
          <cell r="M73">
            <v>1286167.0949934199</v>
          </cell>
          <cell r="O73">
            <v>12443519.041200809</v>
          </cell>
        </row>
        <row r="74">
          <cell r="A74" t="str">
            <v xml:space="preserve">     RSP/GIC 2 year</v>
          </cell>
          <cell r="B74">
            <v>297034.59190515999</v>
          </cell>
          <cell r="C74">
            <v>275480.37822666997</v>
          </cell>
          <cell r="D74">
            <v>312903.35242736997</v>
          </cell>
          <cell r="E74">
            <v>309969.34877520002</v>
          </cell>
          <cell r="F74">
            <v>328323.44596330001</v>
          </cell>
          <cell r="G74">
            <v>318761.22354878002</v>
          </cell>
          <cell r="H74">
            <v>332542.97192222002</v>
          </cell>
          <cell r="I74">
            <v>337546.67228418001</v>
          </cell>
          <cell r="J74">
            <v>331418.91158029001</v>
          </cell>
          <cell r="K74">
            <v>347913.09586733999</v>
          </cell>
          <cell r="L74">
            <v>340134.71819824999</v>
          </cell>
          <cell r="M74">
            <v>355537.16271793999</v>
          </cell>
          <cell r="O74">
            <v>3887565.8734166999</v>
          </cell>
        </row>
        <row r="75">
          <cell r="A75" t="str">
            <v xml:space="preserve">     RSP/GIC 3 year</v>
          </cell>
          <cell r="B75">
            <v>493184.6657285</v>
          </cell>
          <cell r="C75">
            <v>444518.53392821999</v>
          </cell>
          <cell r="D75">
            <v>490299.85708897002</v>
          </cell>
          <cell r="E75">
            <v>472427.52957190998</v>
          </cell>
          <cell r="F75">
            <v>486200.56694271998</v>
          </cell>
          <cell r="G75">
            <v>458908.23720053001</v>
          </cell>
          <cell r="H75">
            <v>468858.16032223997</v>
          </cell>
          <cell r="I75">
            <v>466377.43999192998</v>
          </cell>
          <cell r="J75">
            <v>450491.06640498998</v>
          </cell>
          <cell r="K75">
            <v>466178.41004291998</v>
          </cell>
          <cell r="L75">
            <v>446872.69631289999</v>
          </cell>
          <cell r="M75">
            <v>457054.66768782999</v>
          </cell>
          <cell r="O75">
            <v>5601371.8312236601</v>
          </cell>
        </row>
        <row r="76">
          <cell r="A76" t="str">
            <v xml:space="preserve">     RSP/GIC 4 year</v>
          </cell>
          <cell r="B76">
            <v>164754.55840877001</v>
          </cell>
          <cell r="C76">
            <v>154134.98324104</v>
          </cell>
          <cell r="D76">
            <v>177844.18581359001</v>
          </cell>
          <cell r="E76">
            <v>177581.38425464</v>
          </cell>
          <cell r="F76">
            <v>188355.42490101999</v>
          </cell>
          <cell r="G76">
            <v>182856.72488953001</v>
          </cell>
          <cell r="H76">
            <v>191480.15723919999</v>
          </cell>
          <cell r="I76">
            <v>194651.64759204001</v>
          </cell>
          <cell r="J76">
            <v>191915.91617608001</v>
          </cell>
          <cell r="K76">
            <v>202546.12381121001</v>
          </cell>
          <cell r="L76">
            <v>198832.17467470001</v>
          </cell>
          <cell r="M76">
            <v>208232.56198979999</v>
          </cell>
          <cell r="O76">
            <v>2233185.8429916198</v>
          </cell>
        </row>
        <row r="77">
          <cell r="A77" t="str">
            <v xml:space="preserve">     RSP/GIC 5 year</v>
          </cell>
          <cell r="B77">
            <v>902624.41700765002</v>
          </cell>
          <cell r="C77">
            <v>838932.31730927003</v>
          </cell>
          <cell r="D77">
            <v>956856.82268615998</v>
          </cell>
          <cell r="E77">
            <v>946800.76769183995</v>
          </cell>
          <cell r="F77">
            <v>999791.51762019994</v>
          </cell>
          <cell r="G77">
            <v>968986.26447901002</v>
          </cell>
          <cell r="H77">
            <v>1014326.93439898</v>
          </cell>
          <cell r="I77">
            <v>1032020.1027059701</v>
          </cell>
          <cell r="J77">
            <v>1017952.2206137599</v>
          </cell>
          <cell r="K77">
            <v>1076232.98703675</v>
          </cell>
          <cell r="L77">
            <v>1057890.9450538601</v>
          </cell>
          <cell r="M77">
            <v>1110853.58428431</v>
          </cell>
          <cell r="O77">
            <v>11923268.88088776</v>
          </cell>
        </row>
        <row r="78">
          <cell r="A78" t="str">
            <v xml:space="preserve">    GICs</v>
          </cell>
          <cell r="B78">
            <v>2690332.2904472002</v>
          </cell>
          <cell r="C78">
            <v>2486874.59979326</v>
          </cell>
          <cell r="D78">
            <v>2826262.9858337902</v>
          </cell>
          <cell r="E78">
            <v>2803647.16940295</v>
          </cell>
          <cell r="F78">
            <v>2974424.3431322901</v>
          </cell>
          <cell r="G78">
            <v>2908945.60160618</v>
          </cell>
          <cell r="H78">
            <v>3077657.4518154101</v>
          </cell>
          <cell r="I78">
            <v>3165542.5248494502</v>
          </cell>
          <cell r="J78">
            <v>3144476.11379073</v>
          </cell>
          <cell r="K78">
            <v>3327354.78344105</v>
          </cell>
          <cell r="L78">
            <v>3265548.5339349401</v>
          </cell>
          <cell r="M78">
            <v>3417845.0716733001</v>
          </cell>
          <cell r="O78">
            <v>36088911.46972055</v>
          </cell>
        </row>
        <row r="79">
          <cell r="A79" t="str">
            <v xml:space="preserve">     LTR 1 year</v>
          </cell>
          <cell r="B79">
            <v>231281.76198476</v>
          </cell>
          <cell r="C79">
            <v>206446.06343772</v>
          </cell>
          <cell r="D79">
            <v>229578.68242560999</v>
          </cell>
          <cell r="E79">
            <v>223882.94178491001</v>
          </cell>
          <cell r="F79">
            <v>234596.19864938001</v>
          </cell>
          <cell r="G79">
            <v>226967.17380916001</v>
          </cell>
          <cell r="H79">
            <v>236301.46564437001</v>
          </cell>
          <cell r="I79">
            <v>239379.28095275999</v>
          </cell>
          <cell r="J79">
            <v>234982.13527708</v>
          </cell>
          <cell r="K79">
            <v>249205.73163309999</v>
          </cell>
          <cell r="L79">
            <v>249906.22024</v>
          </cell>
          <cell r="M79">
            <v>268369.04706575</v>
          </cell>
          <cell r="O79">
            <v>2830896.7029046002</v>
          </cell>
        </row>
        <row r="80">
          <cell r="A80" t="str">
            <v xml:space="preserve">     LTR 2 year</v>
          </cell>
          <cell r="B80">
            <v>2935.7080887400002</v>
          </cell>
          <cell r="C80">
            <v>2717.0149492300002</v>
          </cell>
          <cell r="D80">
            <v>3069.9555909400001</v>
          </cell>
          <cell r="E80">
            <v>3015.7990171500001</v>
          </cell>
          <cell r="F80">
            <v>3154.2970300299999</v>
          </cell>
          <cell r="G80">
            <v>3036.66506639</v>
          </cell>
          <cell r="H80">
            <v>3131.2752717100002</v>
          </cell>
          <cell r="I80">
            <v>3138.09131239</v>
          </cell>
          <cell r="J80">
            <v>3068.1897714900001</v>
          </cell>
          <cell r="K80">
            <v>3202.0157793799999</v>
          </cell>
          <cell r="L80">
            <v>3114.1048422099998</v>
          </cell>
          <cell r="M80">
            <v>3257.20470596</v>
          </cell>
          <cell r="O80">
            <v>36840.321425620001</v>
          </cell>
        </row>
        <row r="81">
          <cell r="A81" t="str">
            <v xml:space="preserve">     LTR 3 year</v>
          </cell>
          <cell r="B81">
            <v>6954.2536871700004</v>
          </cell>
          <cell r="C81">
            <v>6424.7252227299996</v>
          </cell>
          <cell r="D81">
            <v>7286.44689741</v>
          </cell>
          <cell r="E81">
            <v>7235.8390342800003</v>
          </cell>
          <cell r="F81">
            <v>7698.2786296699996</v>
          </cell>
          <cell r="G81">
            <v>7483.0018781999997</v>
          </cell>
          <cell r="H81">
            <v>7801.43240659</v>
          </cell>
          <cell r="I81">
            <v>7903.2987380699997</v>
          </cell>
          <cell r="J81">
            <v>7743.6668170299999</v>
          </cell>
          <cell r="K81">
            <v>8100.9339477699996</v>
          </cell>
          <cell r="L81">
            <v>7885.4024970399996</v>
          </cell>
          <cell r="M81">
            <v>8207.6492969999999</v>
          </cell>
          <cell r="O81">
            <v>90724.929052959997</v>
          </cell>
        </row>
        <row r="82">
          <cell r="A82" t="str">
            <v xml:space="preserve">     LTR 4 year</v>
          </cell>
          <cell r="B82">
            <v>7162.9591971</v>
          </cell>
          <cell r="C82">
            <v>6608.8690930800003</v>
          </cell>
          <cell r="D82">
            <v>7462.4963190600001</v>
          </cell>
          <cell r="E82">
            <v>7325.1477304399996</v>
          </cell>
          <cell r="F82">
            <v>7747.4406638</v>
          </cell>
          <cell r="G82">
            <v>7523.37520322</v>
          </cell>
          <cell r="H82">
            <v>7828.0288209500004</v>
          </cell>
          <cell r="I82">
            <v>7902.3141056000004</v>
          </cell>
          <cell r="J82">
            <v>7739.94795806</v>
          </cell>
          <cell r="K82">
            <v>8131.6350262300002</v>
          </cell>
          <cell r="L82">
            <v>7944.2582274400002</v>
          </cell>
          <cell r="M82">
            <v>8287.4602483100007</v>
          </cell>
          <cell r="O82">
            <v>91663.932593289996</v>
          </cell>
        </row>
        <row r="83">
          <cell r="A83" t="str">
            <v xml:space="preserve">     LTR 5 year</v>
          </cell>
          <cell r="B83">
            <v>60192.375164639998</v>
          </cell>
          <cell r="C83">
            <v>55273.865912870002</v>
          </cell>
          <cell r="D83">
            <v>62039.137193399998</v>
          </cell>
          <cell r="E83">
            <v>60990.978140619998</v>
          </cell>
          <cell r="F83">
            <v>64259.377607150003</v>
          </cell>
          <cell r="G83">
            <v>62142.163529429999</v>
          </cell>
          <cell r="H83">
            <v>64750.402287780002</v>
          </cell>
          <cell r="I83">
            <v>65679.770944019998</v>
          </cell>
          <cell r="J83">
            <v>64685.906902540002</v>
          </cell>
          <cell r="K83">
            <v>68318.968755549999</v>
          </cell>
          <cell r="L83">
            <v>67014.664415239997</v>
          </cell>
          <cell r="M83">
            <v>70041.515223890005</v>
          </cell>
          <cell r="O83">
            <v>765389.12607712997</v>
          </cell>
        </row>
        <row r="84">
          <cell r="A84" t="str">
            <v xml:space="preserve">    Cashable GICs</v>
          </cell>
          <cell r="B84">
            <v>308527.05812240997</v>
          </cell>
          <cell r="C84">
            <v>277470.53861563001</v>
          </cell>
          <cell r="D84">
            <v>309436.71842642</v>
          </cell>
          <cell r="E84">
            <v>302450.70570739999</v>
          </cell>
          <cell r="F84">
            <v>317455.59258002997</v>
          </cell>
          <cell r="G84">
            <v>307152.37948639999</v>
          </cell>
          <cell r="H84">
            <v>319812.60443140002</v>
          </cell>
          <cell r="I84">
            <v>324002.75605283998</v>
          </cell>
          <cell r="J84">
            <v>318219.84672620002</v>
          </cell>
          <cell r="K84">
            <v>336959.28514202998</v>
          </cell>
          <cell r="L84">
            <v>335864.65022193</v>
          </cell>
          <cell r="M84">
            <v>358162.87654090999</v>
          </cell>
          <cell r="O84">
            <v>3815515.0120536</v>
          </cell>
        </row>
        <row r="85">
          <cell r="A85" t="str">
            <v xml:space="preserve">     GIC 11-23 mth</v>
          </cell>
          <cell r="B85">
            <v>2921820.58048421</v>
          </cell>
          <cell r="C85">
            <v>2678097.9112842302</v>
          </cell>
          <cell r="D85">
            <v>3041555.8124299701</v>
          </cell>
          <cell r="E85">
            <v>3070836.3991040401</v>
          </cell>
          <cell r="F85">
            <v>3302606.5610901001</v>
          </cell>
          <cell r="G85">
            <v>3203016.5527919298</v>
          </cell>
          <cell r="H85">
            <v>3336813.4867586698</v>
          </cell>
          <cell r="I85">
            <v>3383179.6076701302</v>
          </cell>
          <cell r="J85">
            <v>3330598.4911753898</v>
          </cell>
          <cell r="K85">
            <v>3518485.7261604099</v>
          </cell>
          <cell r="L85">
            <v>3437198.6761916</v>
          </cell>
          <cell r="M85">
            <v>3572953.8121345001</v>
          </cell>
          <cell r="O85">
            <v>38797163.617275178</v>
          </cell>
        </row>
        <row r="86">
          <cell r="A86" t="str">
            <v xml:space="preserve">     GIC 25-35 mth</v>
          </cell>
          <cell r="B86">
            <v>447246.75466489</v>
          </cell>
          <cell r="C86">
            <v>409481.70919667999</v>
          </cell>
          <cell r="D86">
            <v>458134.65999036998</v>
          </cell>
          <cell r="E86">
            <v>449270.50779697997</v>
          </cell>
          <cell r="F86">
            <v>471796.09605902003</v>
          </cell>
          <cell r="G86">
            <v>452846.48574914999</v>
          </cell>
          <cell r="H86">
            <v>469881.65143358998</v>
          </cell>
          <cell r="I86">
            <v>474846.84682948003</v>
          </cell>
          <cell r="J86">
            <v>465769.94529185002</v>
          </cell>
          <cell r="K86">
            <v>489388.41812395997</v>
          </cell>
          <cell r="L86">
            <v>476551.22532100999</v>
          </cell>
          <cell r="M86">
            <v>495589.30670734</v>
          </cell>
          <cell r="O86">
            <v>5560803.6071643196</v>
          </cell>
        </row>
        <row r="87">
          <cell r="A87" t="str">
            <v xml:space="preserve">     GIC 36-47 mth</v>
          </cell>
          <cell r="B87">
            <v>85187.424870820003</v>
          </cell>
          <cell r="C87">
            <v>78000.546445219996</v>
          </cell>
          <cell r="D87">
            <v>87348.488070480002</v>
          </cell>
          <cell r="E87">
            <v>85748.121551599994</v>
          </cell>
          <cell r="F87">
            <v>90105.752878180007</v>
          </cell>
          <cell r="G87">
            <v>86473.51971434</v>
          </cell>
          <cell r="H87">
            <v>89842.79288393</v>
          </cell>
          <cell r="I87">
            <v>90888.515762449999</v>
          </cell>
          <cell r="J87">
            <v>89655.329211539996</v>
          </cell>
          <cell r="K87">
            <v>95276.180355089993</v>
          </cell>
          <cell r="L87">
            <v>93791.113730180004</v>
          </cell>
          <cell r="M87">
            <v>98081.112893960002</v>
          </cell>
          <cell r="O87">
            <v>1070398.89836779</v>
          </cell>
        </row>
        <row r="88">
          <cell r="A88" t="str">
            <v xml:space="preserve">     GIC 49-59 mth</v>
          </cell>
          <cell r="B88">
            <v>117140.87177059001</v>
          </cell>
          <cell r="C88">
            <v>107606.03432938</v>
          </cell>
          <cell r="D88">
            <v>120829.41686065</v>
          </cell>
          <cell r="E88">
            <v>118911.19582969999</v>
          </cell>
          <cell r="F88">
            <v>125328.2175313</v>
          </cell>
          <cell r="G88">
            <v>120456.40217917001</v>
          </cell>
          <cell r="H88">
            <v>125303.94419219</v>
          </cell>
          <cell r="I88">
            <v>126854.69776109001</v>
          </cell>
          <cell r="J88">
            <v>124618.24611045999</v>
          </cell>
          <cell r="K88">
            <v>131195.65604755</v>
          </cell>
          <cell r="L88">
            <v>127947.52848895</v>
          </cell>
          <cell r="M88">
            <v>133422.51125651001</v>
          </cell>
          <cell r="O88">
            <v>1479614.7223575399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3571395.6317905099</v>
          </cell>
          <cell r="C90">
            <v>3273186.2012555101</v>
          </cell>
          <cell r="D90">
            <v>3707868.3773514698</v>
          </cell>
          <cell r="E90">
            <v>3724766.2242823201</v>
          </cell>
          <cell r="F90">
            <v>3989836.6275586002</v>
          </cell>
          <cell r="G90">
            <v>3862792.96043459</v>
          </cell>
          <cell r="H90">
            <v>4021841.8752683802</v>
          </cell>
          <cell r="I90">
            <v>4075769.6680231499</v>
          </cell>
          <cell r="J90">
            <v>4010642.0117892399</v>
          </cell>
          <cell r="K90">
            <v>4234345.9806870101</v>
          </cell>
          <cell r="L90">
            <v>4135488.5437317402</v>
          </cell>
          <cell r="M90">
            <v>4300046.7429923099</v>
          </cell>
          <cell r="O90">
            <v>46907980.845164828</v>
          </cell>
        </row>
        <row r="91">
          <cell r="A91" t="str">
            <v xml:space="preserve">     Brokerage Long Term</v>
          </cell>
          <cell r="B91">
            <v>134140.24264606001</v>
          </cell>
          <cell r="C91">
            <v>132548.18826582999</v>
          </cell>
          <cell r="D91">
            <v>156936.83350847001</v>
          </cell>
          <cell r="E91">
            <v>158379.94559310999</v>
          </cell>
          <cell r="F91">
            <v>174285.68875150001</v>
          </cell>
          <cell r="G91">
            <v>178519.46870336999</v>
          </cell>
          <cell r="H91">
            <v>189658.36991538</v>
          </cell>
          <cell r="I91">
            <v>200785.67654397001</v>
          </cell>
          <cell r="J91">
            <v>196645.6010615</v>
          </cell>
          <cell r="K91">
            <v>214057.84870748999</v>
          </cell>
          <cell r="L91">
            <v>212907.34084053</v>
          </cell>
          <cell r="M91">
            <v>233859.89042998001</v>
          </cell>
          <cell r="O91">
            <v>2182725.0949671902</v>
          </cell>
        </row>
        <row r="92">
          <cell r="A92" t="str">
            <v xml:space="preserve">     Brokerage Specific Length</v>
          </cell>
          <cell r="B92">
            <v>22933.205650560001</v>
          </cell>
          <cell r="C92">
            <v>21871.480878089998</v>
          </cell>
          <cell r="D92">
            <v>25496.504325189999</v>
          </cell>
          <cell r="E92">
            <v>25914.343375230001</v>
          </cell>
          <cell r="F92">
            <v>28405.289377599998</v>
          </cell>
          <cell r="G92">
            <v>28711.9803809</v>
          </cell>
          <cell r="H92">
            <v>30950.69688947</v>
          </cell>
          <cell r="I92">
            <v>32232.34738535</v>
          </cell>
          <cell r="J92">
            <v>32432.898933</v>
          </cell>
          <cell r="K92">
            <v>34795.646059979998</v>
          </cell>
          <cell r="L92">
            <v>34913.512795989998</v>
          </cell>
          <cell r="M92">
            <v>37358.944734609999</v>
          </cell>
          <cell r="O92">
            <v>356016.85078596999</v>
          </cell>
        </row>
        <row r="93">
          <cell r="A93" t="str">
            <v xml:space="preserve">    Brokerage Deposit</v>
          </cell>
          <cell r="B93">
            <v>157073.44829661999</v>
          </cell>
          <cell r="C93">
            <v>154419.66914392001</v>
          </cell>
          <cell r="D93">
            <v>182433.33783366001</v>
          </cell>
          <cell r="E93">
            <v>184294.28896834</v>
          </cell>
          <cell r="F93">
            <v>202690.9781291</v>
          </cell>
          <cell r="G93">
            <v>207231.44908426999</v>
          </cell>
          <cell r="H93">
            <v>220609.06680485001</v>
          </cell>
          <cell r="I93">
            <v>233018.02392932001</v>
          </cell>
          <cell r="J93">
            <v>229078.49999449999</v>
          </cell>
          <cell r="K93">
            <v>248853.49476746999</v>
          </cell>
          <cell r="L93">
            <v>247820.85363652001</v>
          </cell>
          <cell r="M93">
            <v>271218.83516458998</v>
          </cell>
          <cell r="O93">
            <v>2538741.9457531599</v>
          </cell>
        </row>
        <row r="94">
          <cell r="A94" t="str">
            <v xml:space="preserve">     Indexed Linked</v>
          </cell>
          <cell r="B94">
            <v>129898.39407328999</v>
          </cell>
          <cell r="C94">
            <v>119283.17790757</v>
          </cell>
          <cell r="D94">
            <v>136348.45755674</v>
          </cell>
          <cell r="E94">
            <v>136391.59974748999</v>
          </cell>
          <cell r="F94">
            <v>143821.33173537001</v>
          </cell>
          <cell r="G94">
            <v>138298.90680542999</v>
          </cell>
          <cell r="H94">
            <v>143679.84580262</v>
          </cell>
          <cell r="I94">
            <v>145709.04210431999</v>
          </cell>
          <cell r="J94">
            <v>143087.36125044999</v>
          </cell>
          <cell r="K94">
            <v>150649.04046565</v>
          </cell>
          <cell r="L94">
            <v>147670.69465046001</v>
          </cell>
          <cell r="M94">
            <v>154504.59690827999</v>
          </cell>
          <cell r="O94">
            <v>1689342.4490076699</v>
          </cell>
        </row>
        <row r="95">
          <cell r="A95" t="str">
            <v xml:space="preserve">     5 Yr Escalator</v>
          </cell>
          <cell r="B95">
            <v>373921.46644644998</v>
          </cell>
          <cell r="C95">
            <v>354046.12076840998</v>
          </cell>
          <cell r="D95">
            <v>411739.01590270997</v>
          </cell>
          <cell r="E95">
            <v>409086.03290510998</v>
          </cell>
          <cell r="F95">
            <v>430221.07236878999</v>
          </cell>
          <cell r="G95">
            <v>413342.01329287002</v>
          </cell>
          <cell r="H95">
            <v>429170.49770175997</v>
          </cell>
          <cell r="I95">
            <v>433724.86143529002</v>
          </cell>
          <cell r="J95">
            <v>425497.27210090001</v>
          </cell>
          <cell r="K95">
            <v>447417.43735255999</v>
          </cell>
          <cell r="L95">
            <v>436239.86785774998</v>
          </cell>
          <cell r="M95">
            <v>454247.58126886998</v>
          </cell>
          <cell r="O95">
            <v>5018653.2394014699</v>
          </cell>
        </row>
        <row r="96">
          <cell r="A96" t="str">
            <v xml:space="preserve">     3 Yr Escalator</v>
          </cell>
          <cell r="B96">
            <v>774685.89803806995</v>
          </cell>
          <cell r="C96">
            <v>727567.05721671996</v>
          </cell>
          <cell r="D96">
            <v>834484.71084296005</v>
          </cell>
          <cell r="E96">
            <v>824761.83325825003</v>
          </cell>
          <cell r="F96">
            <v>867952.77177368</v>
          </cell>
          <cell r="G96">
            <v>838659.25006496999</v>
          </cell>
          <cell r="H96">
            <v>881943.24515295005</v>
          </cell>
          <cell r="I96">
            <v>905924.26964783994</v>
          </cell>
          <cell r="J96">
            <v>898029.00507011998</v>
          </cell>
          <cell r="K96">
            <v>961714.06022685999</v>
          </cell>
          <cell r="L96">
            <v>963097.19231651002</v>
          </cell>
          <cell r="M96">
            <v>1020030.3502142699</v>
          </cell>
          <cell r="O96">
            <v>10498849.643823201</v>
          </cell>
        </row>
        <row r="97">
          <cell r="A97" t="str">
            <v xml:space="preserve">    Special Terms</v>
          </cell>
          <cell r="B97">
            <v>1278505.75855781</v>
          </cell>
          <cell r="C97">
            <v>1200896.3558926999</v>
          </cell>
          <cell r="D97">
            <v>1382572.1843024101</v>
          </cell>
          <cell r="E97">
            <v>1370239.4659108501</v>
          </cell>
          <cell r="F97">
            <v>1441995.17587784</v>
          </cell>
          <cell r="G97">
            <v>1390300.1701632701</v>
          </cell>
          <cell r="H97">
            <v>1454793.58865733</v>
          </cell>
          <cell r="I97">
            <v>1485358.17318745</v>
          </cell>
          <cell r="J97">
            <v>1466613.6384214701</v>
          </cell>
          <cell r="K97">
            <v>1559780.5380450699</v>
          </cell>
          <cell r="L97">
            <v>1547007.7548247201</v>
          </cell>
          <cell r="M97">
            <v>1628782.5283914199</v>
          </cell>
          <cell r="O97">
            <v>17206845.332232341</v>
          </cell>
        </row>
        <row r="98">
          <cell r="A98" t="str">
            <v xml:space="preserve">   Fixed Deposits</v>
          </cell>
          <cell r="B98">
            <v>8401922.3181714509</v>
          </cell>
          <cell r="C98">
            <v>7799713.7169525698</v>
          </cell>
          <cell r="D98">
            <v>8886225.6675984599</v>
          </cell>
          <cell r="E98">
            <v>8861045.4344283305</v>
          </cell>
          <cell r="F98">
            <v>9427336.5296811908</v>
          </cell>
          <cell r="G98">
            <v>9164138.5249206908</v>
          </cell>
          <cell r="H98">
            <v>9604936.1871359702</v>
          </cell>
          <cell r="I98">
            <v>9801536.8123502303</v>
          </cell>
          <cell r="J98">
            <v>9678341.1536913496</v>
          </cell>
          <cell r="K98">
            <v>10243187.170015801</v>
          </cell>
          <cell r="L98">
            <v>10056827.0476493</v>
          </cell>
          <cell r="M98">
            <v>10525559.060471401</v>
          </cell>
          <cell r="O98">
            <v>112450769.62306674</v>
          </cell>
        </row>
        <row r="99">
          <cell r="A99" t="str">
            <v xml:space="preserve">  Member Deposits</v>
          </cell>
          <cell r="B99">
            <v>10867283.4464713</v>
          </cell>
          <cell r="C99">
            <v>10053918.7930914</v>
          </cell>
          <cell r="D99">
            <v>11407152.428548001</v>
          </cell>
          <cell r="E99">
            <v>11329346.6303339</v>
          </cell>
          <cell r="F99">
            <v>12034398.968237501</v>
          </cell>
          <cell r="G99">
            <v>11743675.081509201</v>
          </cell>
          <cell r="H99">
            <v>12306924.191781299</v>
          </cell>
          <cell r="I99">
            <v>12545576.866889</v>
          </cell>
          <cell r="J99">
            <v>12329474.8972678</v>
          </cell>
          <cell r="K99">
            <v>12955040.655034199</v>
          </cell>
          <cell r="L99">
            <v>12696987.7338566</v>
          </cell>
          <cell r="M99">
            <v>13270302.262633801</v>
          </cell>
          <cell r="O99">
            <v>143540081.95565403</v>
          </cell>
        </row>
        <row r="100">
          <cell r="A100" t="str">
            <v xml:space="preserve">   Cuco Loan</v>
          </cell>
          <cell r="B100">
            <v>995139.7260274</v>
          </cell>
          <cell r="C100">
            <v>903364.38356164005</v>
          </cell>
          <cell r="D100">
            <v>850936.98630136997</v>
          </cell>
          <cell r="E100">
            <v>650805.47945205995</v>
          </cell>
          <cell r="F100">
            <v>499698.63013698999</v>
          </cell>
          <cell r="G100">
            <v>425216.43835616001</v>
          </cell>
          <cell r="H100">
            <v>354010.95890411001</v>
          </cell>
          <cell r="I100">
            <v>274487.67123287998</v>
          </cell>
          <cell r="J100">
            <v>255079.4520548</v>
          </cell>
          <cell r="K100">
            <v>298180.82191781001</v>
          </cell>
          <cell r="L100">
            <v>357917.80821917998</v>
          </cell>
          <cell r="M100">
            <v>369890.4109589</v>
          </cell>
          <cell r="O100">
            <v>6234728.7671232997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197777.64635616</v>
          </cell>
          <cell r="D103">
            <v>218968.10846575</v>
          </cell>
          <cell r="E103">
            <v>251356.67589041</v>
          </cell>
          <cell r="F103">
            <v>300502.3550411</v>
          </cell>
          <cell r="G103">
            <v>330260.78547945002</v>
          </cell>
          <cell r="H103">
            <v>382036.60161643999</v>
          </cell>
          <cell r="I103">
            <v>422803.72490411001</v>
          </cell>
          <cell r="J103">
            <v>211904.62109589</v>
          </cell>
          <cell r="K103">
            <v>218968.10846575</v>
          </cell>
          <cell r="L103">
            <v>211904.62109589</v>
          </cell>
          <cell r="M103">
            <v>230692.27449315001</v>
          </cell>
          <cell r="O103">
            <v>3196143.6313698501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-68.855068489999994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1636474.30970548</v>
          </cell>
          <cell r="C107">
            <v>1482634.33010959</v>
          </cell>
          <cell r="D107">
            <v>1492271.56997945</v>
          </cell>
          <cell r="E107">
            <v>1310903.90554795</v>
          </cell>
          <cell r="F107">
            <v>1222567.4603904199</v>
          </cell>
          <cell r="G107">
            <v>1164218.9740410901</v>
          </cell>
          <cell r="H107">
            <v>1158414.03573288</v>
          </cell>
          <cell r="I107">
            <v>1119657.87134932</v>
          </cell>
          <cell r="J107">
            <v>1074310.6909589099</v>
          </cell>
          <cell r="K107">
            <v>1151563.5025410899</v>
          </cell>
          <cell r="L107">
            <v>1183772.0152739801</v>
          </cell>
          <cell r="M107">
            <v>1234997.2576095799</v>
          </cell>
          <cell r="O107">
            <v>15231785.92323974</v>
          </cell>
        </row>
        <row r="108">
          <cell r="A108" t="str">
            <v xml:space="preserve"> Total Interest Expense</v>
          </cell>
          <cell r="B108">
            <v>12503757.7561768</v>
          </cell>
          <cell r="C108">
            <v>11536553.123201</v>
          </cell>
          <cell r="D108">
            <v>12899423.998527501</v>
          </cell>
          <cell r="E108">
            <v>12640250.535881899</v>
          </cell>
          <cell r="F108">
            <v>13256966.428627999</v>
          </cell>
          <cell r="G108">
            <v>12907894.0555503</v>
          </cell>
          <cell r="H108">
            <v>13465338.2275142</v>
          </cell>
          <cell r="I108">
            <v>13665234.738238299</v>
          </cell>
          <cell r="J108">
            <v>13403785.588226801</v>
          </cell>
          <cell r="K108">
            <v>14106604.1575753</v>
          </cell>
          <cell r="L108">
            <v>13880759.749130599</v>
          </cell>
          <cell r="M108">
            <v>14505299.520243401</v>
          </cell>
          <cell r="O108">
            <v>158771867.87889409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-78554.79452055</v>
          </cell>
          <cell r="C113">
            <v>-116794.52054795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-129308.21917808001</v>
          </cell>
          <cell r="J113">
            <v>-100472.60273973001</v>
          </cell>
          <cell r="K113">
            <v>-70493.150684930006</v>
          </cell>
          <cell r="L113">
            <v>-68219.178082190003</v>
          </cell>
          <cell r="M113">
            <v>-70493.150684930006</v>
          </cell>
          <cell r="O113">
            <v>-1272534.2465753399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-78554.79452055</v>
          </cell>
          <cell r="C115">
            <v>-116794.52054795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-129308.21917808001</v>
          </cell>
          <cell r="J115">
            <v>-100472.60273973001</v>
          </cell>
          <cell r="K115">
            <v>-70493.150684930006</v>
          </cell>
          <cell r="L115">
            <v>-68219.178082190003</v>
          </cell>
          <cell r="M115">
            <v>-70493.150684930006</v>
          </cell>
          <cell r="O115">
            <v>-1272534.2465753399</v>
          </cell>
        </row>
        <row r="117">
          <cell r="A117" t="str">
            <v xml:space="preserve"> Net Interest Income</v>
          </cell>
          <cell r="B117">
            <v>9232863.5625276696</v>
          </cell>
          <cell r="C117">
            <v>8275156.12706709</v>
          </cell>
          <cell r="D117">
            <v>9163163.2866503708</v>
          </cell>
          <cell r="E117">
            <v>8765206.2908612806</v>
          </cell>
          <cell r="F117">
            <v>9057010.3137003109</v>
          </cell>
          <cell r="G117">
            <v>8810971.8398868106</v>
          </cell>
          <cell r="H117">
            <v>9103516.9699543305</v>
          </cell>
          <cell r="I117">
            <v>9122059.1761248</v>
          </cell>
          <cell r="J117">
            <v>8822139.6684664004</v>
          </cell>
          <cell r="K117">
            <v>9083099.3585100304</v>
          </cell>
          <cell r="L117">
            <v>8803430.1505079102</v>
          </cell>
          <cell r="M117">
            <v>9117791.6011844408</v>
          </cell>
          <cell r="O117">
            <v>107356408.34544145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2399281.5625276696</v>
          </cell>
          <cell r="C127">
            <v>1998940.1270670891</v>
          </cell>
          <cell r="D127">
            <v>1797054.2866503708</v>
          </cell>
          <cell r="E127">
            <v>1829896.2908612806</v>
          </cell>
          <cell r="F127">
            <v>2055391.3137003109</v>
          </cell>
          <cell r="G127">
            <v>1988314.8398868106</v>
          </cell>
          <cell r="H127">
            <v>2406256.9699543305</v>
          </cell>
          <cell r="I127">
            <v>2606483.1761248</v>
          </cell>
          <cell r="J127">
            <v>2054993.6684664004</v>
          </cell>
          <cell r="K127">
            <v>2211290.3585100304</v>
          </cell>
          <cell r="L127">
            <v>2334666.1505079102</v>
          </cell>
          <cell r="M127">
            <v>2079115.6011844408</v>
          </cell>
          <cell r="O127">
            <v>25761684.345441461</v>
          </cell>
        </row>
        <row r="129">
          <cell r="A129" t="str">
            <v xml:space="preserve"> Pretax Income</v>
          </cell>
          <cell r="B129">
            <v>2399281.5625276701</v>
          </cell>
          <cell r="C129">
            <v>1998940.12706709</v>
          </cell>
          <cell r="D129">
            <v>1797054.2866503701</v>
          </cell>
          <cell r="E129">
            <v>1829896.2908612799</v>
          </cell>
          <cell r="F129">
            <v>2055391.31370031</v>
          </cell>
          <cell r="G129">
            <v>1988314.8398868099</v>
          </cell>
          <cell r="H129">
            <v>2406256.9699543202</v>
          </cell>
          <cell r="I129">
            <v>2606483.1761247902</v>
          </cell>
          <cell r="J129">
            <v>2054993.6684663901</v>
          </cell>
          <cell r="K129">
            <v>2211290.35851003</v>
          </cell>
          <cell r="L129">
            <v>2334666.1505078999</v>
          </cell>
          <cell r="M129">
            <v>2079115.6011844401</v>
          </cell>
          <cell r="O129">
            <v>25761684.345441401</v>
          </cell>
        </row>
        <row r="130">
          <cell r="A130" t="str">
            <v xml:space="preserve"> Local Tax #1</v>
          </cell>
          <cell r="B130">
            <v>446746.22694267001</v>
          </cell>
          <cell r="C130">
            <v>372202.65165984997</v>
          </cell>
          <cell r="D130">
            <v>334611.50817431998</v>
          </cell>
          <cell r="E130">
            <v>340726.68935836002</v>
          </cell>
          <cell r="F130">
            <v>382713.86261100997</v>
          </cell>
          <cell r="G130">
            <v>370224.22318695998</v>
          </cell>
          <cell r="H130">
            <v>448045.04780544998</v>
          </cell>
          <cell r="I130">
            <v>485327.16739442002</v>
          </cell>
          <cell r="J130">
            <v>382639.82106843998</v>
          </cell>
          <cell r="K130">
            <v>411742.26475461002</v>
          </cell>
          <cell r="L130">
            <v>434714.83722458</v>
          </cell>
          <cell r="M130">
            <v>387131.32494054001</v>
          </cell>
          <cell r="O130">
            <v>4796825.6251212098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446746.22694267001</v>
          </cell>
          <cell r="C134">
            <v>372202.65165984997</v>
          </cell>
          <cell r="D134">
            <v>334611.50817431998</v>
          </cell>
          <cell r="E134">
            <v>340726.68935836002</v>
          </cell>
          <cell r="F134">
            <v>382713.86261100997</v>
          </cell>
          <cell r="G134">
            <v>370224.22318695998</v>
          </cell>
          <cell r="H134">
            <v>448045.04780544998</v>
          </cell>
          <cell r="I134">
            <v>485327.16739442002</v>
          </cell>
          <cell r="J134">
            <v>382639.82106843998</v>
          </cell>
          <cell r="K134">
            <v>411742.26475461002</v>
          </cell>
          <cell r="L134">
            <v>434714.83722458</v>
          </cell>
          <cell r="M134">
            <v>387131.32494054001</v>
          </cell>
          <cell r="O134">
            <v>4796825.6251212098</v>
          </cell>
        </row>
        <row r="136">
          <cell r="A136" t="str">
            <v xml:space="preserve"> Net Tax</v>
          </cell>
          <cell r="B136">
            <v>446746.22694267001</v>
          </cell>
          <cell r="C136">
            <v>372202.65165984997</v>
          </cell>
          <cell r="D136">
            <v>334611.50817431998</v>
          </cell>
          <cell r="E136">
            <v>340726.68935836002</v>
          </cell>
          <cell r="F136">
            <v>382713.86261100997</v>
          </cell>
          <cell r="G136">
            <v>370224.22318695998</v>
          </cell>
          <cell r="H136">
            <v>448045.04780544998</v>
          </cell>
          <cell r="I136">
            <v>485327.16739442002</v>
          </cell>
          <cell r="J136">
            <v>382639.82106843998</v>
          </cell>
          <cell r="K136">
            <v>411742.26475461002</v>
          </cell>
          <cell r="L136">
            <v>434714.83722458</v>
          </cell>
          <cell r="M136">
            <v>387131.32494054001</v>
          </cell>
          <cell r="O136">
            <v>4796825.6251212098</v>
          </cell>
        </row>
        <row r="138">
          <cell r="A138" t="str">
            <v xml:space="preserve"> Net Income</v>
          </cell>
          <cell r="B138">
            <v>1952535.335585</v>
          </cell>
          <cell r="C138">
            <v>1626737.47540724</v>
          </cell>
          <cell r="D138">
            <v>1462442.7784760499</v>
          </cell>
          <cell r="E138">
            <v>1489169.60150292</v>
          </cell>
          <cell r="F138">
            <v>1672677.4510893</v>
          </cell>
          <cell r="G138">
            <v>1618090.61669985</v>
          </cell>
          <cell r="H138">
            <v>1958211.9221488701</v>
          </cell>
          <cell r="I138">
            <v>2121156.0087303799</v>
          </cell>
          <cell r="J138">
            <v>1672353.84739795</v>
          </cell>
          <cell r="K138">
            <v>1799548.0937554201</v>
          </cell>
          <cell r="L138">
            <v>1899951.3132833201</v>
          </cell>
          <cell r="M138">
            <v>1691984.2762438999</v>
          </cell>
          <cell r="O138">
            <v>20964858.720320199</v>
          </cell>
        </row>
      </sheetData>
      <sheetData sheetId="21" refreshError="1">
        <row r="4">
          <cell r="A4" t="str">
            <v>Meridian Credit Union Limited</v>
          </cell>
        </row>
        <row r="5">
          <cell r="A5" t="str">
            <v>ROLL UP 5Mo</v>
          </cell>
        </row>
        <row r="6">
          <cell r="A6" t="str">
            <v>ROLL UP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4794.52054795</v>
          </cell>
          <cell r="C9">
            <v>5308.2191780800003</v>
          </cell>
          <cell r="D9">
            <v>5136.9863013699996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4794.52054795</v>
          </cell>
          <cell r="C10">
            <v>5308.2191780800003</v>
          </cell>
          <cell r="D10">
            <v>5136.9863013699996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16474.54073425</v>
          </cell>
          <cell r="C11">
            <v>7613.0159999999996</v>
          </cell>
          <cell r="D11">
            <v>6513.1714191800002</v>
          </cell>
          <cell r="E11">
            <v>9670.5930739699998</v>
          </cell>
          <cell r="F11">
            <v>9665.1241643800004</v>
          </cell>
          <cell r="G11">
            <v>11571.183057529999</v>
          </cell>
          <cell r="H11">
            <v>16159.4428274</v>
          </cell>
          <cell r="I11">
            <v>17841.36236712</v>
          </cell>
          <cell r="J11">
            <v>22172.101939730001</v>
          </cell>
          <cell r="K11">
            <v>28156.231495889999</v>
          </cell>
          <cell r="L11">
            <v>33119.241205480001</v>
          </cell>
          <cell r="M11">
            <v>36549.851309589998</v>
          </cell>
          <cell r="O11">
            <v>215505.85959452001</v>
          </cell>
        </row>
        <row r="12">
          <cell r="A12" t="str">
            <v xml:space="preserve">   CUCO Liquidity Reserve</v>
          </cell>
          <cell r="B12">
            <v>824054.42155832995</v>
          </cell>
          <cell r="C12">
            <v>938672.45551853999</v>
          </cell>
          <cell r="D12">
            <v>906074.61536398996</v>
          </cell>
          <cell r="E12">
            <v>934489.81594928994</v>
          </cell>
          <cell r="F12">
            <v>903928.35463813995</v>
          </cell>
          <cell r="G12">
            <v>933281.00614329998</v>
          </cell>
          <cell r="H12">
            <v>931664.12247539998</v>
          </cell>
          <cell r="I12">
            <v>900782.28602427</v>
          </cell>
          <cell r="J12">
            <v>929961.92655365996</v>
          </cell>
          <cell r="K12">
            <v>898122.41336718004</v>
          </cell>
          <cell r="L12">
            <v>926977.54597930005</v>
          </cell>
          <cell r="M12">
            <v>925332.81273284997</v>
          </cell>
          <cell r="O12">
            <v>10953341.776304251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39248.496102320001</v>
          </cell>
          <cell r="C14">
            <v>52362.728529779997</v>
          </cell>
          <cell r="D14">
            <v>55999.298079649998</v>
          </cell>
          <cell r="E14">
            <v>60976.042977680001</v>
          </cell>
          <cell r="F14">
            <v>59292.815039339999</v>
          </cell>
          <cell r="G14">
            <v>61290.671617200001</v>
          </cell>
          <cell r="H14">
            <v>61277.033750299997</v>
          </cell>
          <cell r="I14">
            <v>59297.715744579997</v>
          </cell>
          <cell r="J14">
            <v>61281.803724019999</v>
          </cell>
          <cell r="K14">
            <v>59302.718199939998</v>
          </cell>
          <cell r="L14">
            <v>61277.301356060001</v>
          </cell>
          <cell r="M14">
            <v>61279.393777869998</v>
          </cell>
          <cell r="O14">
            <v>692886.01889873995</v>
          </cell>
        </row>
        <row r="15">
          <cell r="A15" t="str">
            <v xml:space="preserve">   Long Term Investments</v>
          </cell>
          <cell r="B15">
            <v>13464.1396473</v>
          </cell>
          <cell r="C15">
            <v>14906.726047190001</v>
          </cell>
          <cell r="D15">
            <v>14425.863916619999</v>
          </cell>
          <cell r="E15">
            <v>14906.72604718</v>
          </cell>
          <cell r="F15">
            <v>14425.863916619999</v>
          </cell>
          <cell r="G15">
            <v>14906.72604718</v>
          </cell>
          <cell r="H15">
            <v>14906.72604718</v>
          </cell>
          <cell r="I15">
            <v>14425.863916619999</v>
          </cell>
          <cell r="J15">
            <v>14912.69870606</v>
          </cell>
          <cell r="K15">
            <v>14436.442442699999</v>
          </cell>
          <cell r="L15">
            <v>14917.692310140001</v>
          </cell>
          <cell r="M15">
            <v>14917.69253665</v>
          </cell>
          <cell r="O15">
            <v>175553.16158144001</v>
          </cell>
        </row>
        <row r="16">
          <cell r="A16" t="str">
            <v xml:space="preserve">   Asset Balancing Account</v>
          </cell>
          <cell r="B16">
            <v>48307.770171939999</v>
          </cell>
          <cell r="C16">
            <v>53415.795078850002</v>
          </cell>
          <cell r="D16">
            <v>81147.958473100007</v>
          </cell>
          <cell r="E16">
            <v>97047.15319343</v>
          </cell>
          <cell r="F16">
            <v>91213.617841140003</v>
          </cell>
          <cell r="G16">
            <v>109117.58842078</v>
          </cell>
          <cell r="H16">
            <v>116229.73532035</v>
          </cell>
          <cell r="I16">
            <v>112272.75627097</v>
          </cell>
          <cell r="J16">
            <v>119764.69697903001</v>
          </cell>
          <cell r="K16">
            <v>122780.59180682999</v>
          </cell>
          <cell r="L16">
            <v>135244.88409688001</v>
          </cell>
          <cell r="M16">
            <v>154812.88236235001</v>
          </cell>
          <cell r="O16">
            <v>1241355.4300156501</v>
          </cell>
        </row>
        <row r="17">
          <cell r="A17" t="str">
            <v xml:space="preserve">  Total Investments</v>
          </cell>
          <cell r="B17">
            <v>941549.36821413995</v>
          </cell>
          <cell r="C17">
            <v>1066970.72117436</v>
          </cell>
          <cell r="D17">
            <v>1064160.9072525401</v>
          </cell>
          <cell r="E17">
            <v>1117090.3312415499</v>
          </cell>
          <cell r="F17">
            <v>1078525.7755996201</v>
          </cell>
          <cell r="G17">
            <v>1130167.1752859899</v>
          </cell>
          <cell r="H17">
            <v>1140237.06042063</v>
          </cell>
          <cell r="I17">
            <v>1104619.98432356</v>
          </cell>
          <cell r="J17">
            <v>1148093.2279025</v>
          </cell>
          <cell r="K17">
            <v>1122798.3973125401</v>
          </cell>
          <cell r="L17">
            <v>1171536.6649478599</v>
          </cell>
          <cell r="M17">
            <v>1192892.63271931</v>
          </cell>
          <cell r="O17">
            <v>13278642.246394601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921440.79592693003</v>
          </cell>
          <cell r="D18">
            <v>987397.82506164</v>
          </cell>
          <cell r="E18">
            <v>1029835.1371248499</v>
          </cell>
          <cell r="F18">
            <v>1006067.3996966</v>
          </cell>
          <cell r="G18">
            <v>1050767.9284819199</v>
          </cell>
          <cell r="H18">
            <v>1064464.1430349301</v>
          </cell>
          <cell r="I18">
            <v>1044571.06281483</v>
          </cell>
          <cell r="J18">
            <v>1095333.40095084</v>
          </cell>
          <cell r="K18">
            <v>1074180.85948311</v>
          </cell>
          <cell r="L18">
            <v>1125057.55305301</v>
          </cell>
          <cell r="M18">
            <v>1137510.9285323899</v>
          </cell>
          <cell r="O18">
            <v>12289939.00706991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12614.55699779</v>
          </cell>
          <cell r="E19">
            <v>13640.40917795</v>
          </cell>
          <cell r="F19">
            <v>13559.85608756</v>
          </cell>
          <cell r="G19">
            <v>14362.59793081</v>
          </cell>
          <cell r="H19">
            <v>14931.126973570001</v>
          </cell>
          <cell r="I19">
            <v>14875.346390950001</v>
          </cell>
          <cell r="J19">
            <v>15692.21415849</v>
          </cell>
          <cell r="K19">
            <v>15274.88264616</v>
          </cell>
          <cell r="L19">
            <v>15879.506476299999</v>
          </cell>
          <cell r="M19">
            <v>15961.74393604</v>
          </cell>
          <cell r="O19">
            <v>172127.34575646999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183988.49018930999</v>
          </cell>
          <cell r="E20">
            <v>188481.75543975999</v>
          </cell>
          <cell r="F20">
            <v>181047.06546596999</v>
          </cell>
          <cell r="G20">
            <v>186122.39796248</v>
          </cell>
          <cell r="H20">
            <v>184390.16559436001</v>
          </cell>
          <cell r="I20">
            <v>176580.50506334999</v>
          </cell>
          <cell r="J20">
            <v>185284.66841146999</v>
          </cell>
          <cell r="K20">
            <v>185079.91813616001</v>
          </cell>
          <cell r="L20">
            <v>195353.40067917999</v>
          </cell>
          <cell r="M20">
            <v>198600.00503120999</v>
          </cell>
          <cell r="O20">
            <v>2235613.6471099402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140721.53967108999</v>
          </cell>
          <cell r="E21">
            <v>146561.28309439999</v>
          </cell>
          <cell r="F21">
            <v>142516.52965352</v>
          </cell>
          <cell r="G21">
            <v>148291.16545601</v>
          </cell>
          <cell r="H21">
            <v>149704.58709293001</v>
          </cell>
          <cell r="I21">
            <v>145908.37357865</v>
          </cell>
          <cell r="J21">
            <v>151927.54352904001</v>
          </cell>
          <cell r="K21">
            <v>148298.76451442001</v>
          </cell>
          <cell r="L21">
            <v>154877.66925869</v>
          </cell>
          <cell r="M21">
            <v>156318.94060097</v>
          </cell>
          <cell r="O21">
            <v>1762376.6315599901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354837.44008615002</v>
          </cell>
          <cell r="E22">
            <v>368733.92577237001</v>
          </cell>
          <cell r="F22">
            <v>358616.63967422</v>
          </cell>
          <cell r="G22">
            <v>372523.98082221003</v>
          </cell>
          <cell r="H22">
            <v>374877.79545391002</v>
          </cell>
          <cell r="I22">
            <v>366079.85540911002</v>
          </cell>
          <cell r="J22">
            <v>383425.71618594002</v>
          </cell>
          <cell r="K22">
            <v>376783.11220423999</v>
          </cell>
          <cell r="L22">
            <v>395495.48224520002</v>
          </cell>
          <cell r="M22">
            <v>399767.36900071002</v>
          </cell>
          <cell r="O22">
            <v>4447819.0520915203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3814463.8227463099</v>
          </cell>
          <cell r="E23">
            <v>3974477.9350641202</v>
          </cell>
          <cell r="F23">
            <v>3882772.72226521</v>
          </cell>
          <cell r="G23">
            <v>4057987.3602559902</v>
          </cell>
          <cell r="H23">
            <v>4106885.2752336101</v>
          </cell>
          <cell r="I23">
            <v>4021852.7587637398</v>
          </cell>
          <cell r="J23">
            <v>4211999.8972918596</v>
          </cell>
          <cell r="K23">
            <v>4124866.9673460601</v>
          </cell>
          <cell r="L23">
            <v>4311728.6950772097</v>
          </cell>
          <cell r="M23">
            <v>4352093.5921983896</v>
          </cell>
          <cell r="O23">
            <v>48336815.150855906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3446365.5185795501</v>
          </cell>
          <cell r="E24">
            <v>3582704.54424999</v>
          </cell>
          <cell r="F24">
            <v>3487616.26292843</v>
          </cell>
          <cell r="G24">
            <v>3629029.55311599</v>
          </cell>
          <cell r="H24">
            <v>3654415.1190612498</v>
          </cell>
          <cell r="I24">
            <v>3563350.0815708102</v>
          </cell>
          <cell r="J24">
            <v>3716606.7676746701</v>
          </cell>
          <cell r="K24">
            <v>3624766.7759920298</v>
          </cell>
          <cell r="L24">
            <v>3775897.9088660199</v>
          </cell>
          <cell r="M24">
            <v>3802395.2815226601</v>
          </cell>
          <cell r="O24">
            <v>43047782.81089785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515670.37012326001</v>
          </cell>
          <cell r="E25">
            <v>535486.38448125997</v>
          </cell>
          <cell r="F25">
            <v>520481.35082262999</v>
          </cell>
          <cell r="G25">
            <v>541008.82262969005</v>
          </cell>
          <cell r="H25">
            <v>544596.97998983995</v>
          </cell>
          <cell r="I25">
            <v>531356.19395584997</v>
          </cell>
          <cell r="J25">
            <v>554607.14344283997</v>
          </cell>
          <cell r="K25">
            <v>541554.87850742997</v>
          </cell>
          <cell r="L25">
            <v>564482.03935464995</v>
          </cell>
          <cell r="M25">
            <v>568455.33538511</v>
          </cell>
          <cell r="O25">
            <v>6429072.4884893596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40917.718267949997</v>
          </cell>
          <cell r="E26">
            <v>42514.650327379997</v>
          </cell>
          <cell r="F26">
            <v>41353.516703349997</v>
          </cell>
          <cell r="G26">
            <v>43003.97713277</v>
          </cell>
          <cell r="H26">
            <v>43307.992550880001</v>
          </cell>
          <cell r="I26">
            <v>42246.53169032</v>
          </cell>
          <cell r="J26">
            <v>44065.83148524</v>
          </cell>
          <cell r="K26">
            <v>42988.544454969997</v>
          </cell>
          <cell r="L26">
            <v>44790.174849980001</v>
          </cell>
          <cell r="M26">
            <v>45114.680506689998</v>
          </cell>
          <cell r="O26">
            <v>510497.90433421999</v>
          </cell>
        </row>
        <row r="27">
          <cell r="A27" t="str">
            <v xml:space="preserve">    Securitized Contra</v>
          </cell>
          <cell r="B27">
            <v>-1313890.8938466699</v>
          </cell>
          <cell r="C27">
            <v>-1601709.9368884601</v>
          </cell>
          <cell r="D27">
            <v>-1512783.9618141099</v>
          </cell>
          <cell r="E27">
            <v>-1506373.8805860099</v>
          </cell>
          <cell r="F27">
            <v>-1388347.9305005299</v>
          </cell>
          <cell r="G27">
            <v>-1351708.1888069101</v>
          </cell>
          <cell r="H27">
            <v>-1273842.6951156999</v>
          </cell>
          <cell r="I27">
            <v>-1163895.8001176501</v>
          </cell>
          <cell r="J27">
            <v>-1126148.65426694</v>
          </cell>
          <cell r="K27">
            <v>-1015744.05712318</v>
          </cell>
          <cell r="L27">
            <v>-971092.55969705002</v>
          </cell>
          <cell r="M27">
            <v>-907102.52632867999</v>
          </cell>
          <cell r="O27">
            <v>-15132641.085091891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-1158039.77622626</v>
          </cell>
          <cell r="C29">
            <v>-1268767.4555297601</v>
          </cell>
          <cell r="D29">
            <v>-1215801.8627222099</v>
          </cell>
          <cell r="E29">
            <v>-1243233.2956429</v>
          </cell>
          <cell r="F29">
            <v>-1190955.3949248199</v>
          </cell>
          <cell r="G29">
            <v>-1217666.25086872</v>
          </cell>
          <cell r="H29">
            <v>-1204938.10930484</v>
          </cell>
          <cell r="I29">
            <v>-1154424.76354896</v>
          </cell>
          <cell r="J29">
            <v>-1176792.4824465499</v>
          </cell>
          <cell r="K29">
            <v>-1115553.82018155</v>
          </cell>
          <cell r="L29">
            <v>-1127318.3931531301</v>
          </cell>
          <cell r="M29">
            <v>-1105701.89952458</v>
          </cell>
          <cell r="O29">
            <v>-14179193.504074279</v>
          </cell>
        </row>
        <row r="30">
          <cell r="A30" t="str">
            <v xml:space="preserve">    New CMB Contra</v>
          </cell>
          <cell r="B30">
            <v>-422602.11084474</v>
          </cell>
          <cell r="C30">
            <v>-538252.78289138002</v>
          </cell>
          <cell r="D30">
            <v>-588347.21614216</v>
          </cell>
          <cell r="E30">
            <v>-602291.90490766999</v>
          </cell>
          <cell r="F30">
            <v>-649583.35633189999</v>
          </cell>
          <cell r="G30">
            <v>-739476.13645255996</v>
          </cell>
          <cell r="H30">
            <v>-732368.56176935998</v>
          </cell>
          <cell r="I30">
            <v>-774150.58787077002</v>
          </cell>
          <cell r="J30">
            <v>-866651.11077683</v>
          </cell>
          <cell r="K30">
            <v>-830453.86980891996</v>
          </cell>
          <cell r="L30">
            <v>-924418.16275098</v>
          </cell>
          <cell r="M30">
            <v>-989707.21960167005</v>
          </cell>
          <cell r="O30">
            <v>-8658303.0201489404</v>
          </cell>
        </row>
        <row r="31">
          <cell r="A31" t="str">
            <v xml:space="preserve">   Retail  Mortgages</v>
          </cell>
          <cell r="B31">
            <v>5789549.0052886298</v>
          </cell>
          <cell r="C31">
            <v>6285777.5558965104</v>
          </cell>
          <cell r="D31">
            <v>6180044.2410445698</v>
          </cell>
          <cell r="E31">
            <v>6530536.9435954997</v>
          </cell>
          <cell r="F31">
            <v>6405144.66154024</v>
          </cell>
          <cell r="G31">
            <v>6734247.2076596804</v>
          </cell>
          <cell r="H31">
            <v>6926423.8187953802</v>
          </cell>
          <cell r="I31">
            <v>6814349.5577002298</v>
          </cell>
          <cell r="J31">
            <v>7189350.9356400697</v>
          </cell>
          <cell r="K31">
            <v>7172042.9561709296</v>
          </cell>
          <cell r="L31">
            <v>7560733.3142590802</v>
          </cell>
          <cell r="M31">
            <v>7673706.2312592398</v>
          </cell>
          <cell r="O31">
            <v>81261906.42885007</v>
          </cell>
        </row>
        <row r="32">
          <cell r="A32" t="str">
            <v xml:space="preserve">    Instalment - Retail</v>
          </cell>
          <cell r="B32">
            <v>535093.66848654998</v>
          </cell>
          <cell r="C32">
            <v>629159.95814064995</v>
          </cell>
          <cell r="D32">
            <v>604726.69801519997</v>
          </cell>
          <cell r="E32">
            <v>633217.20588401996</v>
          </cell>
          <cell r="F32">
            <v>621115.91933136003</v>
          </cell>
          <cell r="G32">
            <v>639610.29780540999</v>
          </cell>
          <cell r="H32">
            <v>639410.13169367996</v>
          </cell>
          <cell r="I32">
            <v>629978.84286427998</v>
          </cell>
          <cell r="J32">
            <v>662280.11947539996</v>
          </cell>
          <cell r="K32">
            <v>645329.85685934999</v>
          </cell>
          <cell r="L32">
            <v>671554.83682217996</v>
          </cell>
          <cell r="M32">
            <v>675893.46790160995</v>
          </cell>
          <cell r="O32">
            <v>7587371.0032796897</v>
          </cell>
        </row>
        <row r="33">
          <cell r="A33" t="str">
            <v xml:space="preserve">    Fixed Rate Instalment</v>
          </cell>
          <cell r="B33">
            <v>74380.637059899993</v>
          </cell>
          <cell r="C33">
            <v>82531.612851259997</v>
          </cell>
          <cell r="D33">
            <v>80231.260584090007</v>
          </cell>
          <cell r="E33">
            <v>84975.286236600004</v>
          </cell>
          <cell r="F33">
            <v>84450.167852169994</v>
          </cell>
          <cell r="G33">
            <v>87855.762673930003</v>
          </cell>
          <cell r="H33">
            <v>88600.033160840001</v>
          </cell>
          <cell r="I33">
            <v>88168.27491403</v>
          </cell>
          <cell r="J33">
            <v>93639.747699269996</v>
          </cell>
          <cell r="K33">
            <v>91880.514828789994</v>
          </cell>
          <cell r="L33">
            <v>96343.223001449995</v>
          </cell>
          <cell r="M33">
            <v>97663.212027059999</v>
          </cell>
          <cell r="O33">
            <v>1050719.7328893901</v>
          </cell>
        </row>
        <row r="34">
          <cell r="A34" t="str">
            <v xml:space="preserve">    Demand - Retail</v>
          </cell>
          <cell r="B34">
            <v>59184.609705609997</v>
          </cell>
          <cell r="C34">
            <v>65570.98971116</v>
          </cell>
          <cell r="D34">
            <v>63489.742172040002</v>
          </cell>
          <cell r="E34">
            <v>66467.405506869996</v>
          </cell>
          <cell r="F34">
            <v>64928.831501660003</v>
          </cell>
          <cell r="G34">
            <v>66836.641185910004</v>
          </cell>
          <cell r="H34">
            <v>66928.06139966</v>
          </cell>
          <cell r="I34">
            <v>65915.746578299993</v>
          </cell>
          <cell r="J34">
            <v>69020.078703699997</v>
          </cell>
          <cell r="K34">
            <v>67132.45075032</v>
          </cell>
          <cell r="L34">
            <v>69734.141774239994</v>
          </cell>
          <cell r="M34">
            <v>70054.533002070006</v>
          </cell>
          <cell r="O34">
            <v>795263.23199153994</v>
          </cell>
        </row>
        <row r="35">
          <cell r="A35" t="str">
            <v xml:space="preserve">    Student</v>
          </cell>
          <cell r="B35">
            <v>24108.80987479</v>
          </cell>
          <cell r="C35">
            <v>28906.895232390001</v>
          </cell>
          <cell r="D35">
            <v>28041.692833059999</v>
          </cell>
          <cell r="E35">
            <v>29032.929964859999</v>
          </cell>
          <cell r="F35">
            <v>28148.946275999999</v>
          </cell>
          <cell r="G35">
            <v>29144.027990250001</v>
          </cell>
          <cell r="H35">
            <v>29201.63491131</v>
          </cell>
          <cell r="I35">
            <v>28313.715712519999</v>
          </cell>
          <cell r="J35">
            <v>29360.743277320002</v>
          </cell>
          <cell r="K35">
            <v>28526.430060840001</v>
          </cell>
          <cell r="L35">
            <v>29557.581217399998</v>
          </cell>
          <cell r="M35">
            <v>29698.314772139998</v>
          </cell>
          <cell r="O35">
            <v>342041.72212287999</v>
          </cell>
        </row>
        <row r="36">
          <cell r="A36" t="str">
            <v xml:space="preserve">    LOC </v>
          </cell>
          <cell r="B36">
            <v>2065902.2055287701</v>
          </cell>
          <cell r="C36">
            <v>2287248.8704068498</v>
          </cell>
          <cell r="D36">
            <v>2213466.64878082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2287863.7222326002</v>
          </cell>
          <cell r="O36">
            <v>26931125.745325752</v>
          </cell>
        </row>
        <row r="37">
          <cell r="A37" t="str">
            <v xml:space="preserve">    Fixed Rate Demands</v>
          </cell>
          <cell r="B37">
            <v>1784.1741935299999</v>
          </cell>
          <cell r="C37">
            <v>1956.5176810999999</v>
          </cell>
          <cell r="D37">
            <v>1887.1557362799999</v>
          </cell>
          <cell r="E37">
            <v>1984.98166027</v>
          </cell>
          <cell r="F37">
            <v>1950.31568621</v>
          </cell>
          <cell r="G37">
            <v>2012.0739663700001</v>
          </cell>
          <cell r="H37">
            <v>2019.0653661199999</v>
          </cell>
          <cell r="I37">
            <v>1997.8893463300001</v>
          </cell>
          <cell r="J37">
            <v>2104.00236425</v>
          </cell>
          <cell r="K37">
            <v>2054.8660054100001</v>
          </cell>
          <cell r="L37">
            <v>2142.5597775800002</v>
          </cell>
          <cell r="M37">
            <v>2159.8671816000001</v>
          </cell>
          <cell r="O37">
            <v>24053.46896505</v>
          </cell>
        </row>
        <row r="38">
          <cell r="A38" t="str">
            <v xml:space="preserve">    Meritline</v>
          </cell>
          <cell r="B38">
            <v>995663.57195616001</v>
          </cell>
          <cell r="C38">
            <v>1121754.1339879499</v>
          </cell>
          <cell r="D38">
            <v>1087843.1664301399</v>
          </cell>
          <cell r="E38">
            <v>1140984.1961999999</v>
          </cell>
          <cell r="F38">
            <v>1133141.55404493</v>
          </cell>
          <cell r="G38">
            <v>1173825.2057942499</v>
          </cell>
          <cell r="H38">
            <v>1188621.6798876701</v>
          </cell>
          <cell r="I38">
            <v>1169336.9450219199</v>
          </cell>
          <cell r="J38">
            <v>1230395.5313200001</v>
          </cell>
          <cell r="K38">
            <v>1204592.04885918</v>
          </cell>
          <cell r="L38">
            <v>1259933.9295180801</v>
          </cell>
          <cell r="M38">
            <v>1272271.7199164401</v>
          </cell>
          <cell r="O38">
            <v>13978363.682936721</v>
          </cell>
        </row>
        <row r="39">
          <cell r="A39" t="str">
            <v xml:space="preserve">    Meritline/RSPLC CONTRA</v>
          </cell>
          <cell r="B39">
            <v>-1092.2044536999999</v>
          </cell>
          <cell r="C39">
            <v>-1213.2841660300001</v>
          </cell>
          <cell r="D39">
            <v>-1176.1094219199999</v>
          </cell>
          <cell r="E39">
            <v>-1219.37087589</v>
          </cell>
          <cell r="F39">
            <v>-1181.9997863000001</v>
          </cell>
          <cell r="G39">
            <v>-1223.42868247</v>
          </cell>
          <cell r="H39">
            <v>-1227.4864890399999</v>
          </cell>
          <cell r="I39">
            <v>-1189.8536054799999</v>
          </cell>
          <cell r="J39">
            <v>-1231.54429562</v>
          </cell>
          <cell r="K39">
            <v>-1193.7805150700001</v>
          </cell>
          <cell r="L39">
            <v>-1235.6021021900001</v>
          </cell>
          <cell r="M39">
            <v>-1235.93413233</v>
          </cell>
          <cell r="O39">
            <v>-14420.598526039999</v>
          </cell>
        </row>
        <row r="40">
          <cell r="A40" t="str">
            <v xml:space="preserve">    Loan Advance Suspense</v>
          </cell>
          <cell r="B40">
            <v>5586.9176712300005</v>
          </cell>
          <cell r="C40">
            <v>6185.5159931500002</v>
          </cell>
          <cell r="D40">
            <v>5985.9832191799997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6198.4039246599996</v>
          </cell>
          <cell r="O40">
            <v>72842.35043151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3813002.8517214698</v>
          </cell>
          <cell r="C42">
            <v>4280104.9352905303</v>
          </cell>
          <cell r="D42">
            <v>4140628.8758831401</v>
          </cell>
          <cell r="E42">
            <v>4306880.7464287803</v>
          </cell>
          <cell r="F42">
            <v>4208139.0044402797</v>
          </cell>
          <cell r="G42">
            <v>4349498.6925857002</v>
          </cell>
          <cell r="H42">
            <v>4364991.2317822902</v>
          </cell>
          <cell r="I42">
            <v>4258106.8303661495</v>
          </cell>
          <cell r="J42">
            <v>4437006.79039637</v>
          </cell>
          <cell r="K42">
            <v>4313907.6563830702</v>
          </cell>
          <cell r="L42">
            <v>4479468.7818607902</v>
          </cell>
          <cell r="M42">
            <v>4498586.6252094097</v>
          </cell>
          <cell r="O42">
            <v>51450323.022347972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23521.55234966</v>
          </cell>
          <cell r="D43">
            <v>24486.84230104</v>
          </cell>
          <cell r="E43">
            <v>25280.15439887</v>
          </cell>
          <cell r="F43">
            <v>24442.945048910002</v>
          </cell>
          <cell r="G43">
            <v>25236.156730989998</v>
          </cell>
          <cell r="H43">
            <v>25215.931532819999</v>
          </cell>
          <cell r="I43">
            <v>24385.28377374</v>
          </cell>
          <cell r="J43">
            <v>25181.010125360001</v>
          </cell>
          <cell r="K43">
            <v>24351.386915769999</v>
          </cell>
          <cell r="L43">
            <v>25144.614766459999</v>
          </cell>
          <cell r="M43">
            <v>25191.111609380001</v>
          </cell>
          <cell r="O43">
            <v>291893.57695937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1390.48572147</v>
          </cell>
          <cell r="E44">
            <v>1467.9697883599999</v>
          </cell>
          <cell r="F44">
            <v>1477.97425559</v>
          </cell>
          <cell r="G44">
            <v>1593.66074841</v>
          </cell>
          <cell r="H44">
            <v>1602.7468583100001</v>
          </cell>
          <cell r="I44">
            <v>1572.2830941699999</v>
          </cell>
          <cell r="J44">
            <v>1646.2074462800001</v>
          </cell>
          <cell r="K44">
            <v>1591.9717640900001</v>
          </cell>
          <cell r="L44">
            <v>1643.82800518</v>
          </cell>
          <cell r="M44">
            <v>1646.6710692900001</v>
          </cell>
          <cell r="O44">
            <v>18489.992713570002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93235.007039010001</v>
          </cell>
          <cell r="E45">
            <v>96116.212370859997</v>
          </cell>
          <cell r="F45">
            <v>92791.698222840001</v>
          </cell>
          <cell r="G45">
            <v>95347.402926530005</v>
          </cell>
          <cell r="H45">
            <v>94896.079941189993</v>
          </cell>
          <cell r="I45">
            <v>91738.534611590003</v>
          </cell>
          <cell r="J45">
            <v>96556.703527539998</v>
          </cell>
          <cell r="K45">
            <v>95267.812814499994</v>
          </cell>
          <cell r="L45">
            <v>99548.335377850002</v>
          </cell>
          <cell r="M45">
            <v>100690.35521101</v>
          </cell>
          <cell r="O45">
            <v>1140564.49758259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35110.22340717</v>
          </cell>
          <cell r="E46">
            <v>36297.222320100002</v>
          </cell>
          <cell r="F46">
            <v>35110.651317169999</v>
          </cell>
          <cell r="G46">
            <v>36278.284345400003</v>
          </cell>
          <cell r="H46">
            <v>36298.059130080001</v>
          </cell>
          <cell r="I46">
            <v>35149.217260869998</v>
          </cell>
          <cell r="J46">
            <v>36318.116942629997</v>
          </cell>
          <cell r="K46">
            <v>35194.132379690003</v>
          </cell>
          <cell r="L46">
            <v>36406.141104130002</v>
          </cell>
          <cell r="M46">
            <v>36626.068818569998</v>
          </cell>
          <cell r="O46">
            <v>427936.94875174999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51668.211256499999</v>
          </cell>
          <cell r="E47">
            <v>52657.42753008</v>
          </cell>
          <cell r="F47">
            <v>49817.043224059998</v>
          </cell>
          <cell r="G47">
            <v>50927.966345699999</v>
          </cell>
          <cell r="H47">
            <v>50873.78037457</v>
          </cell>
          <cell r="I47">
            <v>49147.552225879997</v>
          </cell>
          <cell r="J47">
            <v>50579.510543819997</v>
          </cell>
          <cell r="K47">
            <v>48817.194638109999</v>
          </cell>
          <cell r="L47">
            <v>50413.345058309998</v>
          </cell>
          <cell r="M47">
            <v>50539.88632759</v>
          </cell>
          <cell r="O47">
            <v>607851.50118320005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73645.443247260002</v>
          </cell>
          <cell r="E48">
            <v>76329.59430148</v>
          </cell>
          <cell r="F48">
            <v>73909.073233620002</v>
          </cell>
          <cell r="G48">
            <v>76424.318866710004</v>
          </cell>
          <cell r="H48">
            <v>76476.688210849999</v>
          </cell>
          <cell r="I48">
            <v>74321.039292770001</v>
          </cell>
          <cell r="J48">
            <v>77010.87032011</v>
          </cell>
          <cell r="K48">
            <v>74574.006071640004</v>
          </cell>
          <cell r="L48">
            <v>77110.511854469994</v>
          </cell>
          <cell r="M48">
            <v>77429.40815422</v>
          </cell>
          <cell r="O48">
            <v>901588.78559342003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438117.48021663999</v>
          </cell>
          <cell r="E49">
            <v>453107.37580759003</v>
          </cell>
          <cell r="F49">
            <v>438464.56242625997</v>
          </cell>
          <cell r="G49">
            <v>452678.06964192999</v>
          </cell>
          <cell r="H49">
            <v>452456.77201319003</v>
          </cell>
          <cell r="I49">
            <v>437692.76097641001</v>
          </cell>
          <cell r="J49">
            <v>451359.47504121001</v>
          </cell>
          <cell r="K49">
            <v>435615.63382450002</v>
          </cell>
          <cell r="L49">
            <v>449806.17733396997</v>
          </cell>
          <cell r="M49">
            <v>451443.03958352999</v>
          </cell>
          <cell r="O49">
            <v>5324395.8181978501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740415.23951471003</v>
          </cell>
          <cell r="D50">
            <v>717653.69318909</v>
          </cell>
          <cell r="E50">
            <v>741255.95651734003</v>
          </cell>
          <cell r="F50">
            <v>716013.94772844994</v>
          </cell>
          <cell r="G50">
            <v>738485.85960566998</v>
          </cell>
          <cell r="H50">
            <v>737820.05806100997</v>
          </cell>
          <cell r="I50">
            <v>714006.67123543005</v>
          </cell>
          <cell r="J50">
            <v>738651.89394694997</v>
          </cell>
          <cell r="K50">
            <v>715412.1384083</v>
          </cell>
          <cell r="L50">
            <v>740072.95350037003</v>
          </cell>
          <cell r="M50">
            <v>743566.54077358998</v>
          </cell>
          <cell r="O50">
            <v>8712721.1209817491</v>
          </cell>
        </row>
        <row r="51">
          <cell r="A51" t="str">
            <v xml:space="preserve">    Instalment - Commercial</v>
          </cell>
          <cell r="B51">
            <v>1415885.43138779</v>
          </cell>
          <cell r="C51">
            <v>1778015.9561064199</v>
          </cell>
          <cell r="D51">
            <v>1718724.5125339699</v>
          </cell>
          <cell r="E51">
            <v>1773995.9082409199</v>
          </cell>
          <cell r="F51">
            <v>1714970.7927270101</v>
          </cell>
          <cell r="G51">
            <v>1770086.98704574</v>
          </cell>
          <cell r="H51">
            <v>1768061.7938862499</v>
          </cell>
          <cell r="I51">
            <v>1709199.69068613</v>
          </cell>
          <cell r="J51">
            <v>1764234.0010235</v>
          </cell>
          <cell r="K51">
            <v>1705469.6714961</v>
          </cell>
          <cell r="L51">
            <v>1760303.6979293199</v>
          </cell>
          <cell r="M51">
            <v>1760564.84292717</v>
          </cell>
          <cell r="O51">
            <v>20639513.28599032</v>
          </cell>
        </row>
        <row r="52">
          <cell r="A52" t="str">
            <v xml:space="preserve">    Fixed Instalment - Commercial</v>
          </cell>
          <cell r="B52">
            <v>3203360.1613260699</v>
          </cell>
          <cell r="C52">
            <v>3562682.2681829198</v>
          </cell>
          <cell r="D52">
            <v>3455364.2063297699</v>
          </cell>
          <cell r="E52">
            <v>3586018.3842919501</v>
          </cell>
          <cell r="F52">
            <v>3480108.1743485099</v>
          </cell>
          <cell r="G52">
            <v>3598858.1978581399</v>
          </cell>
          <cell r="H52">
            <v>3607512.9749989999</v>
          </cell>
          <cell r="I52">
            <v>3500480.4971670099</v>
          </cell>
          <cell r="J52">
            <v>3621721.6766550099</v>
          </cell>
          <cell r="K52">
            <v>3507224.0683877501</v>
          </cell>
          <cell r="L52">
            <v>3630539.4846253302</v>
          </cell>
          <cell r="M52">
            <v>3643891.87680877</v>
          </cell>
          <cell r="O52">
            <v>42397761.970980227</v>
          </cell>
        </row>
        <row r="53">
          <cell r="A53" t="str">
            <v xml:space="preserve">    Demand - Commercial</v>
          </cell>
          <cell r="B53">
            <v>1610259.4791037701</v>
          </cell>
          <cell r="C53">
            <v>1782853.7086217499</v>
          </cell>
          <cell r="D53">
            <v>1723401.49984418</v>
          </cell>
          <cell r="E53">
            <v>1778842.4691238201</v>
          </cell>
          <cell r="F53">
            <v>1719638.2549868701</v>
          </cell>
          <cell r="G53">
            <v>1774904.6231674</v>
          </cell>
          <cell r="H53">
            <v>1772883.53894825</v>
          </cell>
          <cell r="I53">
            <v>1713863.5535933101</v>
          </cell>
          <cell r="J53">
            <v>1769043.98618175</v>
          </cell>
          <cell r="K53">
            <v>1710112.1766612099</v>
          </cell>
          <cell r="L53">
            <v>1765102.4761542501</v>
          </cell>
          <cell r="M53">
            <v>1766395.42278363</v>
          </cell>
          <cell r="O53">
            <v>20887301.189170182</v>
          </cell>
        </row>
        <row r="54">
          <cell r="A54" t="str">
            <v xml:space="preserve">    Fixed Demand - Commercial</v>
          </cell>
          <cell r="B54">
            <v>154634.74322661001</v>
          </cell>
          <cell r="C54">
            <v>171429.86954000001</v>
          </cell>
          <cell r="D54">
            <v>166334.83569707</v>
          </cell>
          <cell r="E54">
            <v>172427.89165832</v>
          </cell>
          <cell r="F54">
            <v>167294.45060725001</v>
          </cell>
          <cell r="G54">
            <v>173341.95632278</v>
          </cell>
          <cell r="H54">
            <v>173843.43699414001</v>
          </cell>
          <cell r="I54">
            <v>168689.41228275999</v>
          </cell>
          <cell r="J54">
            <v>174778.72447412999</v>
          </cell>
          <cell r="K54">
            <v>169558.84738866999</v>
          </cell>
          <cell r="L54">
            <v>175835.96029963001</v>
          </cell>
          <cell r="M54">
            <v>176923.71976753999</v>
          </cell>
          <cell r="O54">
            <v>2045093.8482589</v>
          </cell>
        </row>
        <row r="55">
          <cell r="A55" t="str">
            <v xml:space="preserve">    LOC - Commercial</v>
          </cell>
          <cell r="B55">
            <v>2129689.0186643801</v>
          </cell>
          <cell r="C55">
            <v>2355522.8654589001</v>
          </cell>
          <cell r="D55">
            <v>2277115.13065068</v>
          </cell>
          <cell r="E55">
            <v>2350611.2925</v>
          </cell>
          <cell r="F55">
            <v>2272904.9231917802</v>
          </cell>
          <cell r="G55">
            <v>2346010.5995753398</v>
          </cell>
          <cell r="H55">
            <v>2343635.0132671199</v>
          </cell>
          <cell r="I55">
            <v>2265946.4818972601</v>
          </cell>
          <cell r="J55">
            <v>2339204.1568150702</v>
          </cell>
          <cell r="K55">
            <v>2261550.12053425</v>
          </cell>
          <cell r="L55">
            <v>2334519.9852534202</v>
          </cell>
          <cell r="M55">
            <v>2332955.6814452098</v>
          </cell>
          <cell r="O55">
            <v>27609665.26925341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8531283.2029141001</v>
          </cell>
          <cell r="C57">
            <v>9669829.1481017694</v>
          </cell>
          <cell r="D57">
            <v>9359641.2949186806</v>
          </cell>
          <cell r="E57">
            <v>9681220.4260067903</v>
          </cell>
          <cell r="F57">
            <v>9373617.7057244293</v>
          </cell>
          <cell r="G57">
            <v>9682526.8441611808</v>
          </cell>
          <cell r="H57">
            <v>9685261.2382865399</v>
          </cell>
          <cell r="I57">
            <v>9376880.74548948</v>
          </cell>
          <cell r="J57">
            <v>9688307.0253412407</v>
          </cell>
          <cell r="K57">
            <v>9372615.9943309892</v>
          </cell>
          <cell r="L57">
            <v>9685626.0844537299</v>
          </cell>
          <cell r="M57">
            <v>9700056.0239240993</v>
          </cell>
          <cell r="O57">
            <v>113806865.73365304</v>
          </cell>
        </row>
        <row r="58">
          <cell r="A58" t="str">
            <v xml:space="preserve">  Total Loans</v>
          </cell>
          <cell r="B58">
            <v>18803201.228425</v>
          </cell>
          <cell r="C58">
            <v>20976126.878803499</v>
          </cell>
          <cell r="D58">
            <v>20397968.105035499</v>
          </cell>
          <cell r="E58">
            <v>21259894.072548401</v>
          </cell>
          <cell r="F58">
            <v>20702915.319433399</v>
          </cell>
          <cell r="G58">
            <v>21504758.604012199</v>
          </cell>
          <cell r="H58">
            <v>21714496.346925199</v>
          </cell>
          <cell r="I58">
            <v>21163343.804791301</v>
          </cell>
          <cell r="J58">
            <v>22053316.645324599</v>
          </cell>
          <cell r="K58">
            <v>21573978.745293301</v>
          </cell>
          <cell r="L58">
            <v>22465901.134073999</v>
          </cell>
          <cell r="M58">
            <v>22615915.421166301</v>
          </cell>
          <cell r="O58">
            <v>255231816.30583268</v>
          </cell>
        </row>
        <row r="59">
          <cell r="A59" t="str">
            <v xml:space="preserve"> Total Interest Income</v>
          </cell>
          <cell r="B59">
            <v>19749545.117187101</v>
          </cell>
          <cell r="C59">
            <v>22048405.819155999</v>
          </cell>
          <cell r="D59">
            <v>21467265.9985894</v>
          </cell>
          <cell r="E59">
            <v>22382292.622967999</v>
          </cell>
          <cell r="F59">
            <v>21786578.081334401</v>
          </cell>
          <cell r="G59">
            <v>22640233.9984763</v>
          </cell>
          <cell r="H59">
            <v>22860041.626523901</v>
          </cell>
          <cell r="I59">
            <v>22273100.775416199</v>
          </cell>
          <cell r="J59">
            <v>23206718.0924052</v>
          </cell>
          <cell r="K59">
            <v>22701914.1289072</v>
          </cell>
          <cell r="L59">
            <v>23642746.018199898</v>
          </cell>
          <cell r="M59">
            <v>23814116.273063701</v>
          </cell>
          <cell r="O59">
            <v>268572958.55222732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173488.54117154001</v>
          </cell>
          <cell r="C65">
            <v>196750.21495339999</v>
          </cell>
          <cell r="D65">
            <v>195212.55742319001</v>
          </cell>
          <cell r="E65">
            <v>208472.23682093</v>
          </cell>
          <cell r="F65">
            <v>208454.96671790001</v>
          </cell>
          <cell r="G65">
            <v>220979.63934719001</v>
          </cell>
          <cell r="H65">
            <v>226877.80927324999</v>
          </cell>
          <cell r="I65">
            <v>222350.49303022001</v>
          </cell>
          <cell r="J65">
            <v>231425.47128937001</v>
          </cell>
          <cell r="K65">
            <v>228363.08984571</v>
          </cell>
          <cell r="L65">
            <v>240425.23551504</v>
          </cell>
          <cell r="M65">
            <v>243205.06513388001</v>
          </cell>
          <cell r="O65">
            <v>2596005.3205216201</v>
          </cell>
        </row>
        <row r="66">
          <cell r="A66" t="str">
            <v xml:space="preserve">    Adv Savings - Retail</v>
          </cell>
          <cell r="B66">
            <v>1668990.1616164399</v>
          </cell>
          <cell r="C66">
            <v>1858995.0032500001</v>
          </cell>
          <cell r="D66">
            <v>1813177.5569178101</v>
          </cell>
          <cell r="E66">
            <v>1908959.0286061601</v>
          </cell>
          <cell r="F66">
            <v>1882930.39489726</v>
          </cell>
          <cell r="G66">
            <v>1965155.20032534</v>
          </cell>
          <cell r="H66">
            <v>1989064.06731849</v>
          </cell>
          <cell r="I66">
            <v>1913005.56308219</v>
          </cell>
          <cell r="J66">
            <v>1945761.4162363</v>
          </cell>
          <cell r="K66">
            <v>1885931.3436986301</v>
          </cell>
          <cell r="L66">
            <v>1952357.8813938401</v>
          </cell>
          <cell r="M66">
            <v>1958474.56305479</v>
          </cell>
          <cell r="O66">
            <v>22742802.18039725</v>
          </cell>
        </row>
        <row r="67">
          <cell r="A67" t="str">
            <v xml:space="preserve">    Prime Related Chequing</v>
          </cell>
          <cell r="B67">
            <v>327449.47001411999</v>
          </cell>
          <cell r="C67">
            <v>371354.51884492999</v>
          </cell>
          <cell r="D67">
            <v>368452.28057479998</v>
          </cell>
          <cell r="E67">
            <v>393479.14881679002</v>
          </cell>
          <cell r="F67">
            <v>393446.55171739002</v>
          </cell>
          <cell r="G67">
            <v>417086.13889795</v>
          </cell>
          <cell r="H67">
            <v>428218.59020645998</v>
          </cell>
          <cell r="I67">
            <v>419673.54576049</v>
          </cell>
          <cell r="J67">
            <v>436802.03449390002</v>
          </cell>
          <cell r="K67">
            <v>431021.96796022</v>
          </cell>
          <cell r="L67">
            <v>453788.56415330002</v>
          </cell>
          <cell r="M67">
            <v>459035.33155952999</v>
          </cell>
          <cell r="O67">
            <v>4899808.14299988</v>
          </cell>
        </row>
        <row r="68">
          <cell r="A68" t="str">
            <v xml:space="preserve">    OHOSP/CAIS/RESP</v>
          </cell>
          <cell r="B68">
            <v>42567.254425129999</v>
          </cell>
          <cell r="C68">
            <v>47413.289353029999</v>
          </cell>
          <cell r="D68">
            <v>46244.724929219999</v>
          </cell>
          <cell r="E68">
            <v>48687.611955649998</v>
          </cell>
          <cell r="F68">
            <v>48023.756840349997</v>
          </cell>
          <cell r="G68">
            <v>50120.882163390001</v>
          </cell>
          <cell r="H68">
            <v>50730.671804389996</v>
          </cell>
          <cell r="I68">
            <v>48790.814043509999</v>
          </cell>
          <cell r="J68">
            <v>49626.244777339998</v>
          </cell>
          <cell r="K68">
            <v>48100.291882359998</v>
          </cell>
          <cell r="L68">
            <v>49794.487665460001</v>
          </cell>
          <cell r="M68">
            <v>49950.492342359998</v>
          </cell>
          <cell r="O68">
            <v>580050.52218218998</v>
          </cell>
        </row>
        <row r="69">
          <cell r="A69" t="str">
            <v xml:space="preserve">   Demand Deposits</v>
          </cell>
          <cell r="B69">
            <v>2254205.0761388699</v>
          </cell>
          <cell r="C69">
            <v>2520926.76094956</v>
          </cell>
          <cell r="D69">
            <v>2468301.19590561</v>
          </cell>
          <cell r="E69">
            <v>2607062.4385563498</v>
          </cell>
          <cell r="F69">
            <v>2579536.5565884798</v>
          </cell>
          <cell r="G69">
            <v>2701988.0046453099</v>
          </cell>
          <cell r="H69">
            <v>2744040.0545387301</v>
          </cell>
          <cell r="I69">
            <v>2651133.7435764899</v>
          </cell>
          <cell r="J69">
            <v>2711853.48501842</v>
          </cell>
          <cell r="K69">
            <v>2640160.6862072698</v>
          </cell>
          <cell r="L69">
            <v>2744743.2021624399</v>
          </cell>
          <cell r="M69">
            <v>2759186.3642147402</v>
          </cell>
          <cell r="O69">
            <v>31383137.56850227</v>
          </cell>
        </row>
        <row r="70">
          <cell r="A70" t="str">
            <v xml:space="preserve">     Retail Short Terms</v>
          </cell>
          <cell r="B70">
            <v>285621.93912303</v>
          </cell>
          <cell r="C70">
            <v>364524.86901241</v>
          </cell>
          <cell r="D70">
            <v>377392.92621349002</v>
          </cell>
          <cell r="E70">
            <v>402690.73074854002</v>
          </cell>
          <cell r="F70">
            <v>392122.65160898998</v>
          </cell>
          <cell r="G70">
            <v>410251.35969284998</v>
          </cell>
          <cell r="H70">
            <v>416383.11177377001</v>
          </cell>
          <cell r="I70">
            <v>409523.98511168</v>
          </cell>
          <cell r="J70">
            <v>430898.24961539003</v>
          </cell>
          <cell r="K70">
            <v>422220.42610496999</v>
          </cell>
          <cell r="L70">
            <v>441845.41025950998</v>
          </cell>
          <cell r="M70">
            <v>445342.99353964999</v>
          </cell>
          <cell r="O70">
            <v>4798818.6528042797</v>
          </cell>
        </row>
        <row r="71">
          <cell r="A71" t="str">
            <v xml:space="preserve">     CBC GSC</v>
          </cell>
          <cell r="B71">
            <v>74041.440295890003</v>
          </cell>
          <cell r="C71">
            <v>94785.518068489997</v>
          </cell>
          <cell r="D71">
            <v>93316.510197259995</v>
          </cell>
          <cell r="E71">
            <v>98243.081654790003</v>
          </cell>
          <cell r="F71">
            <v>95593.312536989994</v>
          </cell>
          <cell r="G71">
            <v>99970.240465750001</v>
          </cell>
          <cell r="H71">
            <v>101462.55453425</v>
          </cell>
          <cell r="I71">
            <v>99787.057857530002</v>
          </cell>
          <cell r="J71">
            <v>104994.83831781</v>
          </cell>
          <cell r="K71">
            <v>102876.28519451999</v>
          </cell>
          <cell r="L71">
            <v>107657.59544932</v>
          </cell>
          <cell r="M71">
            <v>108507.05658904</v>
          </cell>
          <cell r="O71">
            <v>1181235.49116164</v>
          </cell>
        </row>
        <row r="72">
          <cell r="A72" t="str">
            <v xml:space="preserve">    Short Terms</v>
          </cell>
          <cell r="B72">
            <v>359663.37941892003</v>
          </cell>
          <cell r="C72">
            <v>459310.38708090002</v>
          </cell>
          <cell r="D72">
            <v>470709.43641074997</v>
          </cell>
          <cell r="E72">
            <v>500933.81240333</v>
          </cell>
          <cell r="F72">
            <v>487715.96414598002</v>
          </cell>
          <cell r="G72">
            <v>510221.60015860002</v>
          </cell>
          <cell r="H72">
            <v>517845.66630802001</v>
          </cell>
          <cell r="I72">
            <v>509311.04296921002</v>
          </cell>
          <cell r="J72">
            <v>535893.08793319995</v>
          </cell>
          <cell r="K72">
            <v>525096.71129948995</v>
          </cell>
          <cell r="L72">
            <v>549503.00570882997</v>
          </cell>
          <cell r="M72">
            <v>553850.05012868997</v>
          </cell>
          <cell r="O72">
            <v>5980054.1439659204</v>
          </cell>
        </row>
        <row r="73">
          <cell r="A73" t="str">
            <v xml:space="preserve">     RSP/GIC 1 year</v>
          </cell>
          <cell r="B73">
            <v>764381.27354395005</v>
          </cell>
          <cell r="C73">
            <v>877921.60639386997</v>
          </cell>
          <cell r="D73">
            <v>886767.66031209996</v>
          </cell>
          <cell r="E73">
            <v>961316.22628121998</v>
          </cell>
          <cell r="F73">
            <v>969332.67269107001</v>
          </cell>
          <cell r="G73">
            <v>1060012.06650894</v>
          </cell>
          <cell r="H73">
            <v>1124509.5008514901</v>
          </cell>
          <cell r="I73">
            <v>1142597.52021835</v>
          </cell>
          <cell r="J73">
            <v>1224047.00525899</v>
          </cell>
          <cell r="K73">
            <v>1211717.5208979701</v>
          </cell>
          <cell r="L73">
            <v>1275729.9335695901</v>
          </cell>
          <cell r="M73">
            <v>1293818.3854416399</v>
          </cell>
          <cell r="O73">
            <v>12792151.37196918</v>
          </cell>
        </row>
        <row r="74">
          <cell r="A74" t="str">
            <v xml:space="preserve">     RSP/GIC 2 year</v>
          </cell>
          <cell r="B74">
            <v>272923.86297407001</v>
          </cell>
          <cell r="C74">
            <v>310072.92482627003</v>
          </cell>
          <cell r="D74">
            <v>307230.22529027</v>
          </cell>
          <cell r="E74">
            <v>325493.0183622</v>
          </cell>
          <cell r="F74">
            <v>316022.10006385</v>
          </cell>
          <cell r="G74">
            <v>329712.54432112002</v>
          </cell>
          <cell r="H74">
            <v>334716.24468309002</v>
          </cell>
          <cell r="I74">
            <v>328679.78809535998</v>
          </cell>
          <cell r="J74">
            <v>345082.66826623998</v>
          </cell>
          <cell r="K74">
            <v>337395.59471331001</v>
          </cell>
          <cell r="L74">
            <v>352706.73511683999</v>
          </cell>
          <cell r="M74">
            <v>356224.02109838999</v>
          </cell>
          <cell r="O74">
            <v>3916259.7278110101</v>
          </cell>
        </row>
        <row r="75">
          <cell r="A75" t="str">
            <v xml:space="preserve">     RSP/GIC 3 year</v>
          </cell>
          <cell r="B75">
            <v>444540.80693095998</v>
          </cell>
          <cell r="C75">
            <v>490324.51648485998</v>
          </cell>
          <cell r="D75">
            <v>472451.39350342</v>
          </cell>
          <cell r="E75">
            <v>486225.22633860999</v>
          </cell>
          <cell r="F75">
            <v>458932.10113204003</v>
          </cell>
          <cell r="G75">
            <v>468882.81971812999</v>
          </cell>
          <cell r="H75">
            <v>466402.09938782</v>
          </cell>
          <cell r="I75">
            <v>450514.93033649999</v>
          </cell>
          <cell r="J75">
            <v>466203.06943880999</v>
          </cell>
          <cell r="K75">
            <v>446896.56024441001</v>
          </cell>
          <cell r="L75">
            <v>457079.32708372001</v>
          </cell>
          <cell r="M75">
            <v>458896.41176479001</v>
          </cell>
          <cell r="O75">
            <v>5567349.2623640699</v>
          </cell>
        </row>
        <row r="76">
          <cell r="A76" t="str">
            <v xml:space="preserve">     RSP/GIC 4 year</v>
          </cell>
          <cell r="B76">
            <v>153185.41969364</v>
          </cell>
          <cell r="C76">
            <v>176792.88331469</v>
          </cell>
          <cell r="D76">
            <v>176563.99473958</v>
          </cell>
          <cell r="E76">
            <v>187304.12240212</v>
          </cell>
          <cell r="F76">
            <v>181839.33537446</v>
          </cell>
          <cell r="G76">
            <v>190428.85474029</v>
          </cell>
          <cell r="H76">
            <v>193600.34509312999</v>
          </cell>
          <cell r="I76">
            <v>190898.52666100999</v>
          </cell>
          <cell r="J76">
            <v>201494.82131229999</v>
          </cell>
          <cell r="K76">
            <v>197814.78515963</v>
          </cell>
          <cell r="L76">
            <v>207181.2594909</v>
          </cell>
          <cell r="M76">
            <v>209187.83928829999</v>
          </cell>
          <cell r="O76">
            <v>2266292.1872700499</v>
          </cell>
        </row>
        <row r="77">
          <cell r="A77" t="str">
            <v xml:space="preserve">     RSP/GIC 5 year</v>
          </cell>
          <cell r="B77">
            <v>833531.45837228</v>
          </cell>
          <cell r="C77">
            <v>950877.30029163999</v>
          </cell>
          <cell r="D77">
            <v>941014.13311649999</v>
          </cell>
          <cell r="E77">
            <v>993811.99522567994</v>
          </cell>
          <cell r="F77">
            <v>963199.62990367005</v>
          </cell>
          <cell r="G77">
            <v>1008347.41200446</v>
          </cell>
          <cell r="H77">
            <v>1026040.5803114499</v>
          </cell>
          <cell r="I77">
            <v>1012165.58603842</v>
          </cell>
          <cell r="J77">
            <v>1070253.46464223</v>
          </cell>
          <cell r="K77">
            <v>1052104.3104785201</v>
          </cell>
          <cell r="L77">
            <v>1104874.06188979</v>
          </cell>
          <cell r="M77">
            <v>1122962.8909831699</v>
          </cell>
          <cell r="O77">
            <v>12079182.82325781</v>
          </cell>
        </row>
        <row r="78">
          <cell r="A78" t="str">
            <v xml:space="preserve">    GICs</v>
          </cell>
          <cell r="B78">
            <v>2468562.8215148998</v>
          </cell>
          <cell r="C78">
            <v>2805989.2313113301</v>
          </cell>
          <cell r="D78">
            <v>2784027.4069618699</v>
          </cell>
          <cell r="E78">
            <v>2954150.58860983</v>
          </cell>
          <cell r="F78">
            <v>2889325.8391650901</v>
          </cell>
          <cell r="G78">
            <v>3057383.6972929402</v>
          </cell>
          <cell r="H78">
            <v>3145268.7703269799</v>
          </cell>
          <cell r="I78">
            <v>3124856.3513496402</v>
          </cell>
          <cell r="J78">
            <v>3307081.0289185699</v>
          </cell>
          <cell r="K78">
            <v>3245928.77149384</v>
          </cell>
          <cell r="L78">
            <v>3397571.3171508401</v>
          </cell>
          <cell r="M78">
            <v>3441089.5485762898</v>
          </cell>
          <cell r="O78">
            <v>36621235.372672118</v>
          </cell>
        </row>
        <row r="79">
          <cell r="A79" t="str">
            <v xml:space="preserve">     LTR 1 year</v>
          </cell>
          <cell r="B79">
            <v>197158.95911443001</v>
          </cell>
          <cell r="C79">
            <v>219296.53121054999</v>
          </cell>
          <cell r="D79">
            <v>213932.4728671</v>
          </cell>
          <cell r="E79">
            <v>224314.04743430999</v>
          </cell>
          <cell r="F79">
            <v>217016.70489135</v>
          </cell>
          <cell r="G79">
            <v>226019.31442929999</v>
          </cell>
          <cell r="H79">
            <v>229097.12973769</v>
          </cell>
          <cell r="I79">
            <v>225031.66635926999</v>
          </cell>
          <cell r="J79">
            <v>238923.58041803</v>
          </cell>
          <cell r="K79">
            <v>239955.75132218999</v>
          </cell>
          <cell r="L79">
            <v>258086.89585068999</v>
          </cell>
          <cell r="M79">
            <v>268374.87219507003</v>
          </cell>
          <cell r="O79">
            <v>2757207.9258299801</v>
          </cell>
        </row>
        <row r="80">
          <cell r="A80" t="str">
            <v xml:space="preserve">     LTR 2 year</v>
          </cell>
          <cell r="B80">
            <v>2660.19767142</v>
          </cell>
          <cell r="C80">
            <v>3007.0507476500002</v>
          </cell>
          <cell r="D80">
            <v>2954.9233623599998</v>
          </cell>
          <cell r="E80">
            <v>3091.3921867499998</v>
          </cell>
          <cell r="F80">
            <v>2975.7894115899999</v>
          </cell>
          <cell r="G80">
            <v>3068.3704284199998</v>
          </cell>
          <cell r="H80">
            <v>3075.1864691000001</v>
          </cell>
          <cell r="I80">
            <v>3007.31411669</v>
          </cell>
          <cell r="J80">
            <v>3139.11093609</v>
          </cell>
          <cell r="K80">
            <v>3053.2291874100001</v>
          </cell>
          <cell r="L80">
            <v>3194.29986267</v>
          </cell>
          <cell r="M80">
            <v>3224.3399319</v>
          </cell>
          <cell r="O80">
            <v>36451.204312050002</v>
          </cell>
        </row>
        <row r="81">
          <cell r="A81" t="str">
            <v xml:space="preserve">     LTR 3 year</v>
          </cell>
          <cell r="B81">
            <v>6361.8036859200001</v>
          </cell>
          <cell r="C81">
            <v>7216.7837673699996</v>
          </cell>
          <cell r="D81">
            <v>7168.42310198</v>
          </cell>
          <cell r="E81">
            <v>7628.6154996400001</v>
          </cell>
          <cell r="F81">
            <v>7415.5859459000003</v>
          </cell>
          <cell r="G81">
            <v>7731.7692765499996</v>
          </cell>
          <cell r="H81">
            <v>7833.6356080300002</v>
          </cell>
          <cell r="I81">
            <v>7676.2508847400004</v>
          </cell>
          <cell r="J81">
            <v>8031.27081774</v>
          </cell>
          <cell r="K81">
            <v>7817.9865647500001</v>
          </cell>
          <cell r="L81">
            <v>8137.9861669600004</v>
          </cell>
          <cell r="M81">
            <v>8178.1573425400002</v>
          </cell>
          <cell r="O81">
            <v>91198.268662119997</v>
          </cell>
        </row>
        <row r="82">
          <cell r="A82" t="str">
            <v xml:space="preserve">     LTR 4 year</v>
          </cell>
          <cell r="B82">
            <v>6592.8241877099999</v>
          </cell>
          <cell r="C82">
            <v>7444.7323166799997</v>
          </cell>
          <cell r="D82">
            <v>7307.9567604000003</v>
          </cell>
          <cell r="E82">
            <v>7729.6766614199996</v>
          </cell>
          <cell r="F82">
            <v>7506.1842331799999</v>
          </cell>
          <cell r="G82">
            <v>7810.2648185799999</v>
          </cell>
          <cell r="H82">
            <v>7884.5501032299999</v>
          </cell>
          <cell r="I82">
            <v>7722.7569880199999</v>
          </cell>
          <cell r="J82">
            <v>8113.8710238599997</v>
          </cell>
          <cell r="K82">
            <v>7927.0672574</v>
          </cell>
          <cell r="L82">
            <v>8269.6962459400002</v>
          </cell>
          <cell r="M82">
            <v>8327.3203446299995</v>
          </cell>
          <cell r="O82">
            <v>92636.90094105</v>
          </cell>
        </row>
        <row r="83">
          <cell r="A83" t="str">
            <v xml:space="preserve">     LTR 5 year</v>
          </cell>
          <cell r="B83">
            <v>54596.384003790001</v>
          </cell>
          <cell r="C83">
            <v>61289.067936920001</v>
          </cell>
          <cell r="D83">
            <v>60265.104666610001</v>
          </cell>
          <cell r="E83">
            <v>63509.308350669999</v>
          </cell>
          <cell r="F83">
            <v>61416.290055420002</v>
          </cell>
          <cell r="G83">
            <v>64000.333031310001</v>
          </cell>
          <cell r="H83">
            <v>64929.701687549998</v>
          </cell>
          <cell r="I83">
            <v>63960.033428529998</v>
          </cell>
          <cell r="J83">
            <v>67568.899499070001</v>
          </cell>
          <cell r="K83">
            <v>66288.790941230007</v>
          </cell>
          <cell r="L83">
            <v>69291.445967410007</v>
          </cell>
          <cell r="M83">
            <v>69973.980305210003</v>
          </cell>
          <cell r="O83">
            <v>767089.33987371996</v>
          </cell>
        </row>
        <row r="84">
          <cell r="A84" t="str">
            <v xml:space="preserve">    Cashable GICs</v>
          </cell>
          <cell r="B84">
            <v>267370.16866327001</v>
          </cell>
          <cell r="C84">
            <v>298254.16597917001</v>
          </cell>
          <cell r="D84">
            <v>291628.88075845002</v>
          </cell>
          <cell r="E84">
            <v>306273.04013278999</v>
          </cell>
          <cell r="F84">
            <v>296330.55453744001</v>
          </cell>
          <cell r="G84">
            <v>308630.05198415997</v>
          </cell>
          <cell r="H84">
            <v>312820.20360559999</v>
          </cell>
          <cell r="I84">
            <v>307398.02177724999</v>
          </cell>
          <cell r="J84">
            <v>325776.73269479</v>
          </cell>
          <cell r="K84">
            <v>325042.82527297997</v>
          </cell>
          <cell r="L84">
            <v>346980.32409367</v>
          </cell>
          <cell r="M84">
            <v>358078.67011935002</v>
          </cell>
          <cell r="O84">
            <v>3744583.6396189202</v>
          </cell>
        </row>
        <row r="85">
          <cell r="A85" t="str">
            <v xml:space="preserve">     GIC 11-23 mth</v>
          </cell>
          <cell r="B85">
            <v>2670401.7598190201</v>
          </cell>
          <cell r="C85">
            <v>3033035.0733077801</v>
          </cell>
          <cell r="D85">
            <v>3062590.5225341702</v>
          </cell>
          <cell r="E85">
            <v>3294085.82196791</v>
          </cell>
          <cell r="F85">
            <v>3194770.6762220701</v>
          </cell>
          <cell r="G85">
            <v>3328292.7476364798</v>
          </cell>
          <cell r="H85">
            <v>3374658.8685479402</v>
          </cell>
          <cell r="I85">
            <v>3322352.6146055302</v>
          </cell>
          <cell r="J85">
            <v>3509964.9870382198</v>
          </cell>
          <cell r="K85">
            <v>3428952.7996217399</v>
          </cell>
          <cell r="L85">
            <v>3564433.0730123101</v>
          </cell>
          <cell r="M85">
            <v>3582501.4977998999</v>
          </cell>
          <cell r="O85">
            <v>39366040.442113072</v>
          </cell>
        </row>
        <row r="86">
          <cell r="A86" t="str">
            <v xml:space="preserve">     GIC 25-35 mth</v>
          </cell>
          <cell r="B86">
            <v>408426.07851174998</v>
          </cell>
          <cell r="C86">
            <v>456965.92601776001</v>
          </cell>
          <cell r="D86">
            <v>448139.47492026002</v>
          </cell>
          <cell r="E86">
            <v>470627.36208642001</v>
          </cell>
          <cell r="F86">
            <v>451715.45287243999</v>
          </cell>
          <cell r="G86">
            <v>468712.91746099002</v>
          </cell>
          <cell r="H86">
            <v>473678.11285688</v>
          </cell>
          <cell r="I86">
            <v>464638.91241514002</v>
          </cell>
          <cell r="J86">
            <v>488219.68415136001</v>
          </cell>
          <cell r="K86">
            <v>475420.19244429999</v>
          </cell>
          <cell r="L86">
            <v>494420.57273473998</v>
          </cell>
          <cell r="M86">
            <v>497204.58124878001</v>
          </cell>
          <cell r="O86">
            <v>5598169.2677208204</v>
          </cell>
        </row>
        <row r="87">
          <cell r="A87" t="str">
            <v xml:space="preserve">     GIC 36-47 mth</v>
          </cell>
          <cell r="B87">
            <v>77855.693738369999</v>
          </cell>
          <cell r="C87">
            <v>87188.115430749996</v>
          </cell>
          <cell r="D87">
            <v>85592.922222840003</v>
          </cell>
          <cell r="E87">
            <v>89945.380238450001</v>
          </cell>
          <cell r="F87">
            <v>86318.320385579995</v>
          </cell>
          <cell r="G87">
            <v>89682.420244210007</v>
          </cell>
          <cell r="H87">
            <v>90728.143122730005</v>
          </cell>
          <cell r="I87">
            <v>89500.129882769994</v>
          </cell>
          <cell r="J87">
            <v>95115.807715360002</v>
          </cell>
          <cell r="K87">
            <v>93635.914401410002</v>
          </cell>
          <cell r="L87">
            <v>97920.740254239994</v>
          </cell>
          <cell r="M87">
            <v>98645.041823260006</v>
          </cell>
          <cell r="O87">
            <v>1082128.6294599699</v>
          </cell>
        </row>
        <row r="88">
          <cell r="A88" t="str">
            <v xml:space="preserve">     GIC 49-59 mth</v>
          </cell>
          <cell r="B88">
            <v>107321.80721925</v>
          </cell>
          <cell r="C88">
            <v>120514.73684586</v>
          </cell>
          <cell r="D88">
            <v>118606.66678313</v>
          </cell>
          <cell r="E88">
            <v>125013.53751651</v>
          </cell>
          <cell r="F88">
            <v>120151.87313259</v>
          </cell>
          <cell r="G88">
            <v>124989.26417739</v>
          </cell>
          <cell r="H88">
            <v>126540.01774629</v>
          </cell>
          <cell r="I88">
            <v>124313.71706389</v>
          </cell>
          <cell r="J88">
            <v>130880.97603275999</v>
          </cell>
          <cell r="K88">
            <v>127642.99944237999</v>
          </cell>
          <cell r="L88">
            <v>133107.83124171</v>
          </cell>
          <cell r="M88">
            <v>134220.46238700999</v>
          </cell>
          <cell r="O88">
            <v>1493303.88958877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3264005.3392883898</v>
          </cell>
          <cell r="C90">
            <v>3697703.8516021501</v>
          </cell>
          <cell r="D90">
            <v>3714929.5864603999</v>
          </cell>
          <cell r="E90">
            <v>3979672.1018092898</v>
          </cell>
          <cell r="F90">
            <v>3852956.32261268</v>
          </cell>
          <cell r="G90">
            <v>4011677.3495190698</v>
          </cell>
          <cell r="H90">
            <v>4065605.14227384</v>
          </cell>
          <cell r="I90">
            <v>4000805.37396733</v>
          </cell>
          <cell r="J90">
            <v>4224181.4549377002</v>
          </cell>
          <cell r="K90">
            <v>4125651.9059098298</v>
          </cell>
          <cell r="L90">
            <v>4289882.2172429999</v>
          </cell>
          <cell r="M90">
            <v>4312571.5832589502</v>
          </cell>
          <cell r="O90">
            <v>47539642.228882633</v>
          </cell>
        </row>
        <row r="91">
          <cell r="A91" t="str">
            <v xml:space="preserve">     Brokerage Long Term</v>
          </cell>
          <cell r="B91">
            <v>130944.10589322999</v>
          </cell>
          <cell r="C91">
            <v>155160.88516737</v>
          </cell>
          <cell r="D91">
            <v>156661.28590818</v>
          </cell>
          <cell r="E91">
            <v>172509.7404104</v>
          </cell>
          <cell r="F91">
            <v>176800.80901843001</v>
          </cell>
          <cell r="G91">
            <v>187882.42157427999</v>
          </cell>
          <cell r="H91">
            <v>199009.72820287</v>
          </cell>
          <cell r="I91">
            <v>194926.94137657</v>
          </cell>
          <cell r="J91">
            <v>212281.90036639001</v>
          </cell>
          <cell r="K91">
            <v>211188.6811556</v>
          </cell>
          <cell r="L91">
            <v>232083.94208887999</v>
          </cell>
          <cell r="M91">
            <v>233124.51238201</v>
          </cell>
          <cell r="O91">
            <v>2262574.9535442102</v>
          </cell>
        </row>
        <row r="92">
          <cell r="A92" t="str">
            <v xml:space="preserve">     Brokerage Specific Length</v>
          </cell>
          <cell r="B92">
            <v>21659.325261649999</v>
          </cell>
          <cell r="C92">
            <v>25261.61774985</v>
          </cell>
          <cell r="D92">
            <v>25687.033786190001</v>
          </cell>
          <cell r="E92">
            <v>28170.402802249999</v>
          </cell>
          <cell r="F92">
            <v>28484.67079185</v>
          </cell>
          <cell r="G92">
            <v>30715.810314130002</v>
          </cell>
          <cell r="H92">
            <v>31997.460810010001</v>
          </cell>
          <cell r="I92">
            <v>32205.58934396</v>
          </cell>
          <cell r="J92">
            <v>34560.759484640002</v>
          </cell>
          <cell r="K92">
            <v>34686.203206949998</v>
          </cell>
          <cell r="L92">
            <v>37124.058159269996</v>
          </cell>
          <cell r="M92">
            <v>37850.296110310002</v>
          </cell>
          <cell r="O92">
            <v>368403.22782105999</v>
          </cell>
        </row>
        <row r="93">
          <cell r="A93" t="str">
            <v xml:space="preserve">    Brokerage Deposit</v>
          </cell>
          <cell r="B93">
            <v>152603.43115488</v>
          </cell>
          <cell r="C93">
            <v>180422.50291722</v>
          </cell>
          <cell r="D93">
            <v>182348.31969437</v>
          </cell>
          <cell r="E93">
            <v>200680.14321265</v>
          </cell>
          <cell r="F93">
            <v>205285.47981028</v>
          </cell>
          <cell r="G93">
            <v>218598.23188841</v>
          </cell>
          <cell r="H93">
            <v>231007.18901288</v>
          </cell>
          <cell r="I93">
            <v>227132.53072052999</v>
          </cell>
          <cell r="J93">
            <v>246842.65985103001</v>
          </cell>
          <cell r="K93">
            <v>245874.88436254999</v>
          </cell>
          <cell r="L93">
            <v>269208.00024815003</v>
          </cell>
          <cell r="M93">
            <v>270974.80849232001</v>
          </cell>
          <cell r="O93">
            <v>2630978.1813652702</v>
          </cell>
        </row>
        <row r="94">
          <cell r="A94" t="str">
            <v xml:space="preserve">     Indexed Linked</v>
          </cell>
          <cell r="B94">
            <v>117950.46272839</v>
          </cell>
          <cell r="C94">
            <v>134872.95146551001</v>
          </cell>
          <cell r="D94">
            <v>134963.69062693999</v>
          </cell>
          <cell r="E94">
            <v>142345.82564413</v>
          </cell>
          <cell r="F94">
            <v>136870.99768488001</v>
          </cell>
          <cell r="G94">
            <v>142204.33971137999</v>
          </cell>
          <cell r="H94">
            <v>144233.53601308999</v>
          </cell>
          <cell r="I94">
            <v>141659.45212989999</v>
          </cell>
          <cell r="J94">
            <v>149173.53437441</v>
          </cell>
          <cell r="K94">
            <v>146242.78552991</v>
          </cell>
          <cell r="L94">
            <v>153029.09081704999</v>
          </cell>
          <cell r="M94">
            <v>154817.20153615001</v>
          </cell>
          <cell r="O94">
            <v>1698363.8682617401</v>
          </cell>
        </row>
        <row r="95">
          <cell r="A95" t="str">
            <v xml:space="preserve">     5 Yr Escalator</v>
          </cell>
          <cell r="B95">
            <v>349873.56459758</v>
          </cell>
          <cell r="C95">
            <v>407119.40014215</v>
          </cell>
          <cell r="D95">
            <v>404615.43700779998</v>
          </cell>
          <cell r="E95">
            <v>425601.45660823002</v>
          </cell>
          <cell r="F95">
            <v>408871.41739555</v>
          </cell>
          <cell r="G95">
            <v>424550.8819412</v>
          </cell>
          <cell r="H95">
            <v>429105.24567474</v>
          </cell>
          <cell r="I95">
            <v>421026.67620359</v>
          </cell>
          <cell r="J95">
            <v>442797.82159200998</v>
          </cell>
          <cell r="K95">
            <v>431769.27196043998</v>
          </cell>
          <cell r="L95">
            <v>449627.96550831001</v>
          </cell>
          <cell r="M95">
            <v>460491.73932563001</v>
          </cell>
          <cell r="O95">
            <v>5055450.8779572304</v>
          </cell>
        </row>
        <row r="96">
          <cell r="A96" t="str">
            <v xml:space="preserve">     3 Yr Escalator</v>
          </cell>
          <cell r="B96">
            <v>719856.87490300997</v>
          </cell>
          <cell r="C96">
            <v>825948.43756708002</v>
          </cell>
          <cell r="D96">
            <v>816500.92363642005</v>
          </cell>
          <cell r="E96">
            <v>859416.49849779997</v>
          </cell>
          <cell r="F96">
            <v>830398.34044315002</v>
          </cell>
          <cell r="G96">
            <v>873406.97187707003</v>
          </cell>
          <cell r="H96">
            <v>897387.99637196003</v>
          </cell>
          <cell r="I96">
            <v>889768.09544830001</v>
          </cell>
          <cell r="J96">
            <v>953177.78695096995</v>
          </cell>
          <cell r="K96">
            <v>954836.28269468003</v>
          </cell>
          <cell r="L96">
            <v>1011494.07693838</v>
          </cell>
          <cell r="M96">
            <v>1025758.13233668</v>
          </cell>
          <cell r="O96">
            <v>10657950.4176655</v>
          </cell>
        </row>
        <row r="97">
          <cell r="A97" t="str">
            <v xml:space="preserve">    Special Terms</v>
          </cell>
          <cell r="B97">
            <v>1187680.9022289801</v>
          </cell>
          <cell r="C97">
            <v>1367940.78917474</v>
          </cell>
          <cell r="D97">
            <v>1356080.0512711599</v>
          </cell>
          <cell r="E97">
            <v>1427363.7807501601</v>
          </cell>
          <cell r="F97">
            <v>1376140.7555235799</v>
          </cell>
          <cell r="G97">
            <v>1440162.1935296501</v>
          </cell>
          <cell r="H97">
            <v>1470726.7780597899</v>
          </cell>
          <cell r="I97">
            <v>1452454.2237817899</v>
          </cell>
          <cell r="J97">
            <v>1545149.14291739</v>
          </cell>
          <cell r="K97">
            <v>1532848.3401850299</v>
          </cell>
          <cell r="L97">
            <v>1614151.13326374</v>
          </cell>
          <cell r="M97">
            <v>1641067.07319846</v>
          </cell>
          <cell r="O97">
            <v>17411765.163884468</v>
          </cell>
        </row>
        <row r="98">
          <cell r="A98" t="str">
            <v xml:space="preserve">   Fixed Deposits</v>
          </cell>
          <cell r="B98">
            <v>7699886.0422693398</v>
          </cell>
          <cell r="C98">
            <v>8809620.9280655105</v>
          </cell>
          <cell r="D98">
            <v>8799723.6815569997</v>
          </cell>
          <cell r="E98">
            <v>9369073.4669180494</v>
          </cell>
          <cell r="F98">
            <v>9107754.9157950506</v>
          </cell>
          <cell r="G98">
            <v>9546673.1243728306</v>
          </cell>
          <cell r="H98">
            <v>9743273.7495871093</v>
          </cell>
          <cell r="I98">
            <v>9621957.5445657503</v>
          </cell>
          <cell r="J98">
            <v>10184924.1072527</v>
          </cell>
          <cell r="K98">
            <v>10000443.4385237</v>
          </cell>
          <cell r="L98">
            <v>10467295.9977082</v>
          </cell>
          <cell r="M98">
            <v>10577631.733774099</v>
          </cell>
          <cell r="O98">
            <v>113928258.73038934</v>
          </cell>
        </row>
        <row r="99">
          <cell r="A99" t="str">
            <v xml:space="preserve">  Member Deposits</v>
          </cell>
          <cell r="B99">
            <v>9954091.1184082106</v>
          </cell>
          <cell r="C99">
            <v>11330547.6890151</v>
          </cell>
          <cell r="D99">
            <v>11268024.877462599</v>
          </cell>
          <cell r="E99">
            <v>11976135.9054744</v>
          </cell>
          <cell r="F99">
            <v>11687291.472383499</v>
          </cell>
          <cell r="G99">
            <v>12248661.1290181</v>
          </cell>
          <cell r="H99">
            <v>12487313.804125801</v>
          </cell>
          <cell r="I99">
            <v>12273091.288142201</v>
          </cell>
          <cell r="J99">
            <v>12896777.592271101</v>
          </cell>
          <cell r="K99">
            <v>12640604.124731001</v>
          </cell>
          <cell r="L99">
            <v>13212039.1998707</v>
          </cell>
          <cell r="M99">
            <v>13336818.097988799</v>
          </cell>
          <cell r="O99">
            <v>145311396.29889154</v>
          </cell>
        </row>
        <row r="100">
          <cell r="A100" t="str">
            <v xml:space="preserve">   Cuco Loan</v>
          </cell>
          <cell r="B100">
            <v>797884.93150684994</v>
          </cell>
          <cell r="C100">
            <v>850936.98630136997</v>
          </cell>
          <cell r="D100">
            <v>650805.47945205995</v>
          </cell>
          <cell r="E100">
            <v>499698.63013698999</v>
          </cell>
          <cell r="F100">
            <v>425216.43835616001</v>
          </cell>
          <cell r="G100">
            <v>354010.95890411001</v>
          </cell>
          <cell r="H100">
            <v>274487.67123287998</v>
          </cell>
          <cell r="I100">
            <v>255079.4520548</v>
          </cell>
          <cell r="J100">
            <v>298180.82191781001</v>
          </cell>
          <cell r="K100">
            <v>357917.80821917998</v>
          </cell>
          <cell r="L100">
            <v>369890.4109589</v>
          </cell>
          <cell r="M100">
            <v>374175.34246575</v>
          </cell>
          <cell r="O100">
            <v>5508284.9315068601</v>
          </cell>
        </row>
        <row r="101">
          <cell r="A101" t="str">
            <v xml:space="preserve">   50th Anniversary Shares</v>
          </cell>
          <cell r="B101">
            <v>240257.68832876999</v>
          </cell>
          <cell r="C101">
            <v>265999.58350685</v>
          </cell>
          <cell r="D101">
            <v>257418.95178082</v>
          </cell>
          <cell r="E101">
            <v>265999.58350685</v>
          </cell>
          <cell r="F101">
            <v>257418.95178082</v>
          </cell>
          <cell r="G101">
            <v>265999.58350685</v>
          </cell>
          <cell r="H101">
            <v>265999.58350685</v>
          </cell>
          <cell r="I101">
            <v>454679.22575342999</v>
          </cell>
          <cell r="J101">
            <v>469835.19994521001</v>
          </cell>
          <cell r="K101">
            <v>454679.22575342999</v>
          </cell>
          <cell r="L101">
            <v>469835.19994521001</v>
          </cell>
          <cell r="M101">
            <v>495084.68465752999</v>
          </cell>
          <cell r="O101">
            <v>4163207.4619726199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197777.64635616</v>
          </cell>
          <cell r="C103">
            <v>218968.10846575</v>
          </cell>
          <cell r="D103">
            <v>251356.67589041</v>
          </cell>
          <cell r="E103">
            <v>300502.3550411</v>
          </cell>
          <cell r="F103">
            <v>330260.78547945002</v>
          </cell>
          <cell r="G103">
            <v>382036.60161643999</v>
          </cell>
          <cell r="H103">
            <v>422803.72490411001</v>
          </cell>
          <cell r="I103">
            <v>211904.62109589</v>
          </cell>
          <cell r="J103">
            <v>218968.10846575</v>
          </cell>
          <cell r="K103">
            <v>211904.62109589</v>
          </cell>
          <cell r="L103">
            <v>230692.27449315001</v>
          </cell>
          <cell r="M103">
            <v>230692.27449315001</v>
          </cell>
          <cell r="O103">
            <v>3207867.7973972498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-68.855068489999994</v>
          </cell>
          <cell r="C106">
            <v>-76.232397259999999</v>
          </cell>
          <cell r="D106">
            <v>-73.773287670000002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1379189.0450685001</v>
          </cell>
          <cell r="C107">
            <v>1494523.6834589001</v>
          </cell>
          <cell r="D107">
            <v>1313083.3702054799</v>
          </cell>
          <cell r="E107">
            <v>1224819.57386987</v>
          </cell>
          <cell r="F107">
            <v>1166398.4386986201</v>
          </cell>
          <cell r="G107">
            <v>1160666.1492123301</v>
          </cell>
          <cell r="H107">
            <v>1121909.9848287699</v>
          </cell>
          <cell r="I107">
            <v>1076490.1556164499</v>
          </cell>
          <cell r="J107">
            <v>1153815.61602055</v>
          </cell>
          <cell r="K107">
            <v>1185951.4799315201</v>
          </cell>
          <cell r="L107">
            <v>1237249.3710890401</v>
          </cell>
          <cell r="M107">
            <v>1266783.78730821</v>
          </cell>
          <cell r="O107">
            <v>14780880.655308239</v>
          </cell>
        </row>
        <row r="108">
          <cell r="A108" t="str">
            <v xml:space="preserve"> Total Interest Expense</v>
          </cell>
          <cell r="B108">
            <v>11333280.1634767</v>
          </cell>
          <cell r="C108">
            <v>12825071.372474</v>
          </cell>
          <cell r="D108">
            <v>12581108.247668101</v>
          </cell>
          <cell r="E108">
            <v>13200955.479344301</v>
          </cell>
          <cell r="F108">
            <v>12853689.911082201</v>
          </cell>
          <cell r="G108">
            <v>13409327.278230499</v>
          </cell>
          <cell r="H108">
            <v>13609223.788954601</v>
          </cell>
          <cell r="I108">
            <v>13349581.4437587</v>
          </cell>
          <cell r="J108">
            <v>14050593.2082917</v>
          </cell>
          <cell r="K108">
            <v>13826555.6046625</v>
          </cell>
          <cell r="L108">
            <v>14449288.5709597</v>
          </cell>
          <cell r="M108">
            <v>14603601.885297</v>
          </cell>
          <cell r="O108">
            <v>160092276.95419997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-66109.5890411</v>
          </cell>
          <cell r="C113">
            <v>-129308.21917808001</v>
          </cell>
          <cell r="D113">
            <v>-125136.98630136999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-129308.21917808001</v>
          </cell>
          <cell r="I113">
            <v>-100472.60273973001</v>
          </cell>
          <cell r="J113">
            <v>-70493.150684930006</v>
          </cell>
          <cell r="K113">
            <v>-68219.178082190003</v>
          </cell>
          <cell r="L113">
            <v>-70493.150684930006</v>
          </cell>
          <cell r="M113">
            <v>10821.91780822</v>
          </cell>
          <cell r="O113">
            <v>-1132472.6027397199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-66109.5890411</v>
          </cell>
          <cell r="C115">
            <v>-129308.21917808001</v>
          </cell>
          <cell r="D115">
            <v>-125136.98630136999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-129308.21917808001</v>
          </cell>
          <cell r="I115">
            <v>-100472.60273973001</v>
          </cell>
          <cell r="J115">
            <v>-70493.150684930006</v>
          </cell>
          <cell r="K115">
            <v>-68219.178082190003</v>
          </cell>
          <cell r="L115">
            <v>-70493.150684930006</v>
          </cell>
          <cell r="M115">
            <v>10821.91780822</v>
          </cell>
          <cell r="O115">
            <v>-1132472.6027397199</v>
          </cell>
        </row>
        <row r="117">
          <cell r="A117" t="str">
            <v xml:space="preserve"> Net Interest Income</v>
          </cell>
          <cell r="B117">
            <v>8350155.3646693202</v>
          </cell>
          <cell r="C117">
            <v>9094026.2275038995</v>
          </cell>
          <cell r="D117">
            <v>8761020.7646199297</v>
          </cell>
          <cell r="E117">
            <v>9052028.9244456906</v>
          </cell>
          <cell r="F117">
            <v>8807751.1839508694</v>
          </cell>
          <cell r="G117">
            <v>9101598.5010677595</v>
          </cell>
          <cell r="H117">
            <v>9121509.61839124</v>
          </cell>
          <cell r="I117">
            <v>8823046.7289177999</v>
          </cell>
          <cell r="J117">
            <v>9085631.7334286291</v>
          </cell>
          <cell r="K117">
            <v>8807139.3461624999</v>
          </cell>
          <cell r="L117">
            <v>9122964.2965552807</v>
          </cell>
          <cell r="M117">
            <v>9221336.3055749293</v>
          </cell>
          <cell r="O117">
            <v>107348208.99528784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2073939.3646693192</v>
          </cell>
          <cell r="C127">
            <v>1727917.2275038995</v>
          </cell>
          <cell r="D127">
            <v>1825710.7646199297</v>
          </cell>
          <cell r="E127">
            <v>2050409.9244456906</v>
          </cell>
          <cell r="F127">
            <v>1985094.1839508694</v>
          </cell>
          <cell r="G127">
            <v>2404338.5010677595</v>
          </cell>
          <cell r="H127">
            <v>2605933.61839124</v>
          </cell>
          <cell r="I127">
            <v>2055900.7289177999</v>
          </cell>
          <cell r="J127">
            <v>2213822.7334286291</v>
          </cell>
          <cell r="K127">
            <v>2338375.3461624999</v>
          </cell>
          <cell r="L127">
            <v>2084288.2965552807</v>
          </cell>
          <cell r="M127">
            <v>2081797.3055749293</v>
          </cell>
          <cell r="O127">
            <v>25447527.995287836</v>
          </cell>
        </row>
        <row r="129">
          <cell r="A129" t="str">
            <v xml:space="preserve"> Pretax Income</v>
          </cell>
          <cell r="B129">
            <v>2073939.3646693199</v>
          </cell>
          <cell r="C129">
            <v>1727917.22750391</v>
          </cell>
          <cell r="D129">
            <v>1825710.7646199299</v>
          </cell>
          <cell r="E129">
            <v>2050409.9244456999</v>
          </cell>
          <cell r="F129">
            <v>1985094.1839508701</v>
          </cell>
          <cell r="G129">
            <v>2404338.5010677502</v>
          </cell>
          <cell r="H129">
            <v>2605933.6183912298</v>
          </cell>
          <cell r="I129">
            <v>2055900.7289177901</v>
          </cell>
          <cell r="J129">
            <v>2213822.7334286198</v>
          </cell>
          <cell r="K129">
            <v>2338375.3461624999</v>
          </cell>
          <cell r="L129">
            <v>2084288.29655528</v>
          </cell>
          <cell r="M129">
            <v>2081797.3055749401</v>
          </cell>
          <cell r="O129">
            <v>25447527.995287839</v>
          </cell>
        </row>
        <row r="130">
          <cell r="A130" t="str">
            <v xml:space="preserve"> Local Tax #1</v>
          </cell>
          <cell r="B130">
            <v>386167.50970141997</v>
          </cell>
          <cell r="C130">
            <v>321738.18776126002</v>
          </cell>
          <cell r="D130">
            <v>339947.34437224001</v>
          </cell>
          <cell r="E130">
            <v>381786.32793178002</v>
          </cell>
          <cell r="F130">
            <v>369624.53705162997</v>
          </cell>
          <cell r="G130">
            <v>447687.82889880001</v>
          </cell>
          <cell r="H130">
            <v>485224.83974442002</v>
          </cell>
          <cell r="I130">
            <v>382808.71572452999</v>
          </cell>
          <cell r="J130">
            <v>412213.79296441999</v>
          </cell>
          <cell r="K130">
            <v>435405.48945548001</v>
          </cell>
          <cell r="L130">
            <v>388094.48081861</v>
          </cell>
          <cell r="M130">
            <v>387630.6582981</v>
          </cell>
          <cell r="O130">
            <v>4738329.7127226898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386167.50970141997</v>
          </cell>
          <cell r="C134">
            <v>321738.18776126002</v>
          </cell>
          <cell r="D134">
            <v>339947.34437224001</v>
          </cell>
          <cell r="E134">
            <v>381786.32793178002</v>
          </cell>
          <cell r="F134">
            <v>369624.53705162997</v>
          </cell>
          <cell r="G134">
            <v>447687.82889880001</v>
          </cell>
          <cell r="H134">
            <v>485224.83974442002</v>
          </cell>
          <cell r="I134">
            <v>382808.71572452999</v>
          </cell>
          <cell r="J134">
            <v>412213.79296441999</v>
          </cell>
          <cell r="K134">
            <v>435405.48945548001</v>
          </cell>
          <cell r="L134">
            <v>388094.48081861</v>
          </cell>
          <cell r="M134">
            <v>387630.6582981</v>
          </cell>
          <cell r="O134">
            <v>4738329.7127226898</v>
          </cell>
        </row>
        <row r="136">
          <cell r="A136" t="str">
            <v xml:space="preserve"> Net Tax</v>
          </cell>
          <cell r="B136">
            <v>386167.50970141997</v>
          </cell>
          <cell r="C136">
            <v>321738.18776126002</v>
          </cell>
          <cell r="D136">
            <v>339947.34437224001</v>
          </cell>
          <cell r="E136">
            <v>381786.32793178002</v>
          </cell>
          <cell r="F136">
            <v>369624.53705162997</v>
          </cell>
          <cell r="G136">
            <v>447687.82889880001</v>
          </cell>
          <cell r="H136">
            <v>485224.83974442002</v>
          </cell>
          <cell r="I136">
            <v>382808.71572452999</v>
          </cell>
          <cell r="J136">
            <v>412213.79296441999</v>
          </cell>
          <cell r="K136">
            <v>435405.48945548001</v>
          </cell>
          <cell r="L136">
            <v>388094.48081861</v>
          </cell>
          <cell r="M136">
            <v>387630.6582981</v>
          </cell>
          <cell r="O136">
            <v>4738329.7127226898</v>
          </cell>
        </row>
        <row r="138">
          <cell r="A138" t="str">
            <v xml:space="preserve"> Net Income</v>
          </cell>
          <cell r="B138">
            <v>1687771.8549679101</v>
          </cell>
          <cell r="C138">
            <v>1406179.03974264</v>
          </cell>
          <cell r="D138">
            <v>1485763.4202476901</v>
          </cell>
          <cell r="E138">
            <v>1668623.59651392</v>
          </cell>
          <cell r="F138">
            <v>1615469.6468992401</v>
          </cell>
          <cell r="G138">
            <v>1956650.6721689501</v>
          </cell>
          <cell r="H138">
            <v>2120708.7786468202</v>
          </cell>
          <cell r="I138">
            <v>1673092.01319327</v>
          </cell>
          <cell r="J138">
            <v>1801608.94046421</v>
          </cell>
          <cell r="K138">
            <v>1902969.85670702</v>
          </cell>
          <cell r="L138">
            <v>1696193.81573667</v>
          </cell>
          <cell r="M138">
            <v>1694166.6472768399</v>
          </cell>
          <cell r="O138">
            <v>20709198.28256518</v>
          </cell>
        </row>
      </sheetData>
      <sheetData sheetId="22" refreshError="1">
        <row r="4">
          <cell r="A4" t="str">
            <v>Meridian Credit Union Limited</v>
          </cell>
        </row>
        <row r="5">
          <cell r="A5" t="str">
            <v>ROLL UP 6Mo</v>
          </cell>
        </row>
        <row r="6">
          <cell r="A6" t="str">
            <v>ROLL UP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5136.9863013699996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5308.2191780800003</v>
          </cell>
          <cell r="M9">
            <v>4794.52054795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5136.9863013699996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5308.2191780800003</v>
          </cell>
          <cell r="M10">
            <v>4794.52054795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5775.68169863</v>
          </cell>
          <cell r="C11">
            <v>6513.1714191800002</v>
          </cell>
          <cell r="D11">
            <v>9670.5930739699998</v>
          </cell>
          <cell r="E11">
            <v>9665.1241643800004</v>
          </cell>
          <cell r="F11">
            <v>11571.183057529999</v>
          </cell>
          <cell r="G11">
            <v>16159.4428274</v>
          </cell>
          <cell r="H11">
            <v>17841.36236712</v>
          </cell>
          <cell r="I11">
            <v>22172.101939730001</v>
          </cell>
          <cell r="J11">
            <v>28156.231495889999</v>
          </cell>
          <cell r="K11">
            <v>33119.241205480001</v>
          </cell>
          <cell r="L11">
            <v>36549.851309589998</v>
          </cell>
          <cell r="M11">
            <v>24974.261391780001</v>
          </cell>
          <cell r="O11">
            <v>222168.24595067999</v>
          </cell>
        </row>
        <row r="12">
          <cell r="A12" t="str">
            <v xml:space="preserve">   CUCO Liquidity Reserve</v>
          </cell>
          <cell r="B12">
            <v>915406.21576510998</v>
          </cell>
          <cell r="C12">
            <v>883558.89947357995</v>
          </cell>
          <cell r="D12">
            <v>911223.57619586994</v>
          </cell>
          <cell r="E12">
            <v>881412.63874772994</v>
          </cell>
          <cell r="F12">
            <v>910014.76638987998</v>
          </cell>
          <cell r="G12">
            <v>908397.88272196997</v>
          </cell>
          <cell r="H12">
            <v>878266.57013385999</v>
          </cell>
          <cell r="I12">
            <v>906695.68680023996</v>
          </cell>
          <cell r="J12">
            <v>875606.69747677003</v>
          </cell>
          <cell r="K12">
            <v>903711.30622587004</v>
          </cell>
          <cell r="L12">
            <v>902066.57297942997</v>
          </cell>
          <cell r="M12">
            <v>830645.01764813997</v>
          </cell>
          <cell r="O12">
            <v>10707005.830558451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42814.097289630001</v>
          </cell>
          <cell r="C14">
            <v>49528.32484252</v>
          </cell>
          <cell r="D14">
            <v>57878.656397719998</v>
          </cell>
          <cell r="E14">
            <v>59016.614962140004</v>
          </cell>
          <cell r="F14">
            <v>61290.671617200001</v>
          </cell>
          <cell r="G14">
            <v>61277.033750299997</v>
          </cell>
          <cell r="H14">
            <v>59297.715744579997</v>
          </cell>
          <cell r="I14">
            <v>61281.803724019999</v>
          </cell>
          <cell r="J14">
            <v>59302.718199939998</v>
          </cell>
          <cell r="K14">
            <v>61277.301356060001</v>
          </cell>
          <cell r="L14">
            <v>61279.393777869998</v>
          </cell>
          <cell r="M14">
            <v>55349.125022050001</v>
          </cell>
          <cell r="O14">
            <v>689593.45668403001</v>
          </cell>
        </row>
        <row r="15">
          <cell r="A15" t="str">
            <v xml:space="preserve">   Long Term Investments</v>
          </cell>
          <cell r="B15">
            <v>14906.72602586</v>
          </cell>
          <cell r="C15">
            <v>14425.86389606</v>
          </cell>
          <cell r="D15">
            <v>14906.726025919999</v>
          </cell>
          <cell r="E15">
            <v>14425.86389606</v>
          </cell>
          <cell r="F15">
            <v>14906.726025919999</v>
          </cell>
          <cell r="G15">
            <v>14906.726025919999</v>
          </cell>
          <cell r="H15">
            <v>14425.86389606</v>
          </cell>
          <cell r="I15">
            <v>14912.6986848</v>
          </cell>
          <cell r="J15">
            <v>14436.44242213</v>
          </cell>
          <cell r="K15">
            <v>14917.69228888</v>
          </cell>
          <cell r="L15">
            <v>14917.692515389999</v>
          </cell>
          <cell r="M15">
            <v>13474.044853920001</v>
          </cell>
          <cell r="O15">
            <v>175563.06655692001</v>
          </cell>
        </row>
        <row r="16">
          <cell r="A16" t="str">
            <v xml:space="preserve">   Asset Balancing Account</v>
          </cell>
          <cell r="B16">
            <v>52551.972326540003</v>
          </cell>
          <cell r="C16">
            <v>80353.602592540003</v>
          </cell>
          <cell r="D16">
            <v>96124.552717800005</v>
          </cell>
          <cell r="E16">
            <v>90317.675967429997</v>
          </cell>
          <cell r="F16">
            <v>108191.5041399</v>
          </cell>
          <cell r="G16">
            <v>115309.57538019</v>
          </cell>
          <cell r="H16">
            <v>111393.24425339</v>
          </cell>
          <cell r="I16">
            <v>118873.22363758</v>
          </cell>
          <cell r="J16">
            <v>121940.75063217001</v>
          </cell>
          <cell r="K16">
            <v>134406.71643211</v>
          </cell>
          <cell r="L16">
            <v>154010.32037674001</v>
          </cell>
          <cell r="M16">
            <v>148481.09871344999</v>
          </cell>
          <cell r="O16">
            <v>1331954.2371698399</v>
          </cell>
        </row>
        <row r="17">
          <cell r="A17" t="str">
            <v xml:space="preserve">  Total Investments</v>
          </cell>
          <cell r="B17">
            <v>1031454.69310577</v>
          </cell>
          <cell r="C17">
            <v>1034379.86222388</v>
          </cell>
          <cell r="D17">
            <v>1089804.10441128</v>
          </cell>
          <cell r="E17">
            <v>1054837.9177377401</v>
          </cell>
          <cell r="F17">
            <v>1105974.85123043</v>
          </cell>
          <cell r="G17">
            <v>1116050.6607057799</v>
          </cell>
          <cell r="H17">
            <v>1081224.75639501</v>
          </cell>
          <cell r="I17">
            <v>1123935.5147863701</v>
          </cell>
          <cell r="J17">
            <v>1099442.8402269001</v>
          </cell>
          <cell r="K17">
            <v>1147432.2575083999</v>
          </cell>
          <cell r="L17">
            <v>1168823.8309590199</v>
          </cell>
          <cell r="M17">
            <v>1072923.5476293401</v>
          </cell>
          <cell r="O17">
            <v>13126284.836919921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894547.77305496996</v>
          </cell>
          <cell r="D18">
            <v>1029835.1371248499</v>
          </cell>
          <cell r="E18">
            <v>1006067.3996966</v>
          </cell>
          <cell r="F18">
            <v>1050767.9284819199</v>
          </cell>
          <cell r="G18">
            <v>1064464.1430349301</v>
          </cell>
          <cell r="H18">
            <v>1044571.06281483</v>
          </cell>
          <cell r="I18">
            <v>1095333.40095084</v>
          </cell>
          <cell r="J18">
            <v>1074180.85948311</v>
          </cell>
          <cell r="K18">
            <v>1125057.55305301</v>
          </cell>
          <cell r="L18">
            <v>1137510.9285323899</v>
          </cell>
          <cell r="M18">
            <v>1036180.34538709</v>
          </cell>
          <cell r="O18">
            <v>12397197.21045226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13062.84571981</v>
          </cell>
          <cell r="E19">
            <v>13009.722053179999</v>
          </cell>
          <cell r="F19">
            <v>13803.55722038</v>
          </cell>
          <cell r="G19">
            <v>14381.31855163</v>
          </cell>
          <cell r="H19">
            <v>14352.016902969999</v>
          </cell>
          <cell r="I19">
            <v>15381.01324099</v>
          </cell>
          <cell r="J19">
            <v>15274.88264616</v>
          </cell>
          <cell r="K19">
            <v>15879.506476299999</v>
          </cell>
          <cell r="L19">
            <v>15961.74393604</v>
          </cell>
          <cell r="M19">
            <v>14473.379024669999</v>
          </cell>
          <cell r="O19">
            <v>170968.49970389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186202.99627770999</v>
          </cell>
          <cell r="E20">
            <v>178876.79275764001</v>
          </cell>
          <cell r="F20">
            <v>183917.09544070999</v>
          </cell>
          <cell r="G20">
            <v>182221.43320335</v>
          </cell>
          <cell r="H20">
            <v>174516.40929372999</v>
          </cell>
          <cell r="I20">
            <v>183188.76141653999</v>
          </cell>
          <cell r="J20">
            <v>183086.0996049</v>
          </cell>
          <cell r="K20">
            <v>193329.90126737001</v>
          </cell>
          <cell r="L20">
            <v>196612.55348073001</v>
          </cell>
          <cell r="M20">
            <v>179932.82012330001</v>
          </cell>
          <cell r="O20">
            <v>2217616.8256775099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144857.41372804</v>
          </cell>
          <cell r="E21">
            <v>140893.99109123999</v>
          </cell>
          <cell r="F21">
            <v>146642.66485855001</v>
          </cell>
          <cell r="G21">
            <v>148083.66469696001</v>
          </cell>
          <cell r="H21">
            <v>144365.90444642</v>
          </cell>
          <cell r="I21">
            <v>150361.56607479</v>
          </cell>
          <cell r="J21">
            <v>146809.33421105001</v>
          </cell>
          <cell r="K21">
            <v>153366.35599859001</v>
          </cell>
          <cell r="L21">
            <v>154834.85460617</v>
          </cell>
          <cell r="M21">
            <v>140688.26049370001</v>
          </cell>
          <cell r="O21">
            <v>1756204.07393498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366947.83319188998</v>
          </cell>
          <cell r="E22">
            <v>356915.61214247998</v>
          </cell>
          <cell r="F22">
            <v>370795.53699184</v>
          </cell>
          <cell r="G22">
            <v>373178.07653219003</v>
          </cell>
          <cell r="H22">
            <v>364462.22621041001</v>
          </cell>
          <cell r="I22">
            <v>381783.24891114002</v>
          </cell>
          <cell r="J22">
            <v>375220.76249681</v>
          </cell>
          <cell r="K22">
            <v>393910.00340266002</v>
          </cell>
          <cell r="L22">
            <v>398210.28604718001</v>
          </cell>
          <cell r="M22">
            <v>362317.36047035002</v>
          </cell>
          <cell r="O22">
            <v>4463677.7620599596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3956301.16985578</v>
          </cell>
          <cell r="E23">
            <v>3865463.62670324</v>
          </cell>
          <cell r="F23">
            <v>4040402.09516855</v>
          </cell>
          <cell r="G23">
            <v>4089594.7359694899</v>
          </cell>
          <cell r="H23">
            <v>4005399.3564170599</v>
          </cell>
          <cell r="I23">
            <v>4195296.7690796396</v>
          </cell>
          <cell r="J23">
            <v>4108980.7382523902</v>
          </cell>
          <cell r="K23">
            <v>4295610.2675873898</v>
          </cell>
          <cell r="L23">
            <v>4336266.5026064301</v>
          </cell>
          <cell r="M23">
            <v>3945163.2612732099</v>
          </cell>
          <cell r="O23">
            <v>48574368.128146842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3567260.78592049</v>
          </cell>
          <cell r="E24">
            <v>3472909.8532468001</v>
          </cell>
          <cell r="F24">
            <v>3614089.1340862098</v>
          </cell>
          <cell r="G24">
            <v>3639725.46999323</v>
          </cell>
          <cell r="H24">
            <v>3549371.7484841798</v>
          </cell>
          <cell r="I24">
            <v>3702416.8662984301</v>
          </cell>
          <cell r="J24">
            <v>3611270.9387669102</v>
          </cell>
          <cell r="K24">
            <v>3762205.3750254498</v>
          </cell>
          <cell r="L24">
            <v>3788950.5424359799</v>
          </cell>
          <cell r="M24">
            <v>3441163.4919437901</v>
          </cell>
          <cell r="O24">
            <v>43142962.297610827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534070.97437171999</v>
          </cell>
          <cell r="E25">
            <v>519133.46050127002</v>
          </cell>
          <cell r="F25">
            <v>539639.27701429999</v>
          </cell>
          <cell r="G25">
            <v>543250.29403351003</v>
          </cell>
          <cell r="H25">
            <v>530074.67272597004</v>
          </cell>
          <cell r="I25">
            <v>553306.03213903005</v>
          </cell>
          <cell r="J25">
            <v>540317.37016298994</v>
          </cell>
          <cell r="K25">
            <v>563226.31049389997</v>
          </cell>
          <cell r="L25">
            <v>567222.22592081001</v>
          </cell>
          <cell r="M25">
            <v>515231.66992148</v>
          </cell>
          <cell r="O25">
            <v>6451865.7965623802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42417.651025239997</v>
          </cell>
          <cell r="E26">
            <v>41260.798508220003</v>
          </cell>
          <cell r="F26">
            <v>42909.398316430001</v>
          </cell>
          <cell r="G26">
            <v>43214.621273299999</v>
          </cell>
          <cell r="H26">
            <v>42157.319344639996</v>
          </cell>
          <cell r="I26">
            <v>43974.869890299997</v>
          </cell>
          <cell r="J26">
            <v>42901.660644950003</v>
          </cell>
          <cell r="K26">
            <v>44701.615762369998</v>
          </cell>
          <cell r="L26">
            <v>45027.319988679999</v>
          </cell>
          <cell r="M26">
            <v>40911.557867449999</v>
          </cell>
          <cell r="O26">
            <v>512504.73428425001</v>
          </cell>
        </row>
        <row r="27">
          <cell r="A27" t="str">
            <v xml:space="preserve">    Securitized Contra</v>
          </cell>
          <cell r="B27">
            <v>-1439570.4615148799</v>
          </cell>
          <cell r="C27">
            <v>-1512783.9618141099</v>
          </cell>
          <cell r="D27">
            <v>-1506373.8805860099</v>
          </cell>
          <cell r="E27">
            <v>-1388347.9305005299</v>
          </cell>
          <cell r="F27">
            <v>-1351708.1888069101</v>
          </cell>
          <cell r="G27">
            <v>-1273842.6951156999</v>
          </cell>
          <cell r="H27">
            <v>-1163895.8001176501</v>
          </cell>
          <cell r="I27">
            <v>-1126148.65426694</v>
          </cell>
          <cell r="J27">
            <v>-1015744.05712318</v>
          </cell>
          <cell r="K27">
            <v>-971092.55969705002</v>
          </cell>
          <cell r="L27">
            <v>-907102.52632867999</v>
          </cell>
          <cell r="M27">
            <v>-779243.34773597994</v>
          </cell>
          <cell r="O27">
            <v>-14435854.06360762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-1268767.4557000101</v>
          </cell>
          <cell r="C29">
            <v>-1215801.8628843899</v>
          </cell>
          <cell r="D29">
            <v>-1243233.29580775</v>
          </cell>
          <cell r="E29">
            <v>-1190955.39508181</v>
          </cell>
          <cell r="F29">
            <v>-1217666.25102824</v>
          </cell>
          <cell r="G29">
            <v>-1204938.1094617201</v>
          </cell>
          <cell r="H29">
            <v>-1154424.7636983001</v>
          </cell>
          <cell r="I29">
            <v>-1176792.48259823</v>
          </cell>
          <cell r="J29">
            <v>-1115553.8203258901</v>
          </cell>
          <cell r="K29">
            <v>-1127318.39329968</v>
          </cell>
          <cell r="L29">
            <v>-1105701.8996685999</v>
          </cell>
          <cell r="M29">
            <v>-980729.90651561995</v>
          </cell>
          <cell r="O29">
            <v>-14001883.63607024</v>
          </cell>
        </row>
        <row r="30">
          <cell r="A30" t="str">
            <v xml:space="preserve">    New CMB Contra</v>
          </cell>
          <cell r="B30">
            <v>-537665.54327274999</v>
          </cell>
          <cell r="C30">
            <v>-587788.09866388002</v>
          </cell>
          <cell r="D30">
            <v>-601723.56071462994</v>
          </cell>
          <cell r="E30">
            <v>-649042.38132547005</v>
          </cell>
          <cell r="F30">
            <v>-738926.39228926005</v>
          </cell>
          <cell r="G30">
            <v>-731828.00810820004</v>
          </cell>
          <cell r="H30">
            <v>-773636.29544970999</v>
          </cell>
          <cell r="I30">
            <v>-866128.72158697003</v>
          </cell>
          <cell r="J30">
            <v>-829957.01732493006</v>
          </cell>
          <cell r="K30">
            <v>-923913.65260718996</v>
          </cell>
          <cell r="L30">
            <v>-989211.54316637001</v>
          </cell>
          <cell r="M30">
            <v>-884588.70422438998</v>
          </cell>
          <cell r="O30">
            <v>-9114409.9187337495</v>
          </cell>
        </row>
        <row r="31">
          <cell r="A31" t="str">
            <v xml:space="preserve">   Retail  Mortgages</v>
          </cell>
          <cell r="B31">
            <v>6365744.1536292601</v>
          </cell>
          <cell r="C31">
            <v>6070373.3981322702</v>
          </cell>
          <cell r="D31">
            <v>6489626.0701071396</v>
          </cell>
          <cell r="E31">
            <v>6366185.5497928597</v>
          </cell>
          <cell r="F31">
            <v>6694665.8554544803</v>
          </cell>
          <cell r="G31">
            <v>6887504.94460297</v>
          </cell>
          <cell r="H31">
            <v>6777313.8573745498</v>
          </cell>
          <cell r="I31">
            <v>7151972.6695495602</v>
          </cell>
          <cell r="J31">
            <v>7136787.7514952701</v>
          </cell>
          <cell r="K31">
            <v>7524962.2834631205</v>
          </cell>
          <cell r="L31">
            <v>7638580.9883907596</v>
          </cell>
          <cell r="M31">
            <v>7031500.1880290499</v>
          </cell>
          <cell r="O31">
            <v>82135217.710021302</v>
          </cell>
        </row>
        <row r="32">
          <cell r="A32" t="str">
            <v xml:space="preserve">    Instalment - Retail</v>
          </cell>
          <cell r="B32">
            <v>589669.77435293002</v>
          </cell>
          <cell r="C32">
            <v>604726.69801519997</v>
          </cell>
          <cell r="D32">
            <v>633217.20588401996</v>
          </cell>
          <cell r="E32">
            <v>621115.91933136003</v>
          </cell>
          <cell r="F32">
            <v>639610.29780540999</v>
          </cell>
          <cell r="G32">
            <v>639410.13169367996</v>
          </cell>
          <cell r="H32">
            <v>629978.84286427998</v>
          </cell>
          <cell r="I32">
            <v>662280.11947539996</v>
          </cell>
          <cell r="J32">
            <v>645329.85685934999</v>
          </cell>
          <cell r="K32">
            <v>671554.83682217996</v>
          </cell>
          <cell r="L32">
            <v>675893.46790160995</v>
          </cell>
          <cell r="M32">
            <v>613890.10777989996</v>
          </cell>
          <cell r="O32">
            <v>7626677.2587853204</v>
          </cell>
        </row>
        <row r="33">
          <cell r="A33" t="str">
            <v xml:space="preserve">    Fixed Rate Instalment</v>
          </cell>
          <cell r="B33">
            <v>81984.466767659993</v>
          </cell>
          <cell r="C33">
            <v>79721.439016570002</v>
          </cell>
          <cell r="D33">
            <v>84469.169972289994</v>
          </cell>
          <cell r="E33">
            <v>83979.362449060005</v>
          </cell>
          <cell r="F33">
            <v>87389.237057460006</v>
          </cell>
          <cell r="G33">
            <v>88152.779024110001</v>
          </cell>
          <cell r="H33">
            <v>87753.442812449997</v>
          </cell>
          <cell r="I33">
            <v>93230.019548729993</v>
          </cell>
          <cell r="J33">
            <v>91501.367019070007</v>
          </cell>
          <cell r="K33">
            <v>95969.704566889995</v>
          </cell>
          <cell r="L33">
            <v>97307.319341159993</v>
          </cell>
          <cell r="M33">
            <v>88868.728702470005</v>
          </cell>
          <cell r="O33">
            <v>1060327.03627792</v>
          </cell>
        </row>
        <row r="34">
          <cell r="A34" t="str">
            <v xml:space="preserve">    Demand - Retail</v>
          </cell>
          <cell r="B34">
            <v>65476.973551440002</v>
          </cell>
          <cell r="C34">
            <v>63489.742172040002</v>
          </cell>
          <cell r="D34">
            <v>66467.405506869996</v>
          </cell>
          <cell r="E34">
            <v>64928.831501660003</v>
          </cell>
          <cell r="F34">
            <v>66836.641185910004</v>
          </cell>
          <cell r="G34">
            <v>66928.06139966</v>
          </cell>
          <cell r="H34">
            <v>65915.746578299993</v>
          </cell>
          <cell r="I34">
            <v>69020.078703699997</v>
          </cell>
          <cell r="J34">
            <v>67132.45075032</v>
          </cell>
          <cell r="K34">
            <v>69734.141774239994</v>
          </cell>
          <cell r="L34">
            <v>70054.533002070006</v>
          </cell>
          <cell r="M34">
            <v>63528.92932481</v>
          </cell>
          <cell r="O34">
            <v>799513.53545102</v>
          </cell>
        </row>
        <row r="35">
          <cell r="A35" t="str">
            <v xml:space="preserve">    Student</v>
          </cell>
          <cell r="B35">
            <v>26981.37955577</v>
          </cell>
          <cell r="C35">
            <v>28041.692833059999</v>
          </cell>
          <cell r="D35">
            <v>29032.929964859999</v>
          </cell>
          <cell r="E35">
            <v>28148.946275999999</v>
          </cell>
          <cell r="F35">
            <v>29144.027990250001</v>
          </cell>
          <cell r="G35">
            <v>29201.63491131</v>
          </cell>
          <cell r="H35">
            <v>28313.715712519999</v>
          </cell>
          <cell r="I35">
            <v>29360.743277320002</v>
          </cell>
          <cell r="J35">
            <v>28526.430060840001</v>
          </cell>
          <cell r="K35">
            <v>29557.581217399998</v>
          </cell>
          <cell r="L35">
            <v>29698.314772139998</v>
          </cell>
          <cell r="M35">
            <v>26999.84509164</v>
          </cell>
          <cell r="O35">
            <v>343007.24166310998</v>
          </cell>
        </row>
        <row r="36">
          <cell r="A36" t="str">
            <v xml:space="preserve">    LOC </v>
          </cell>
          <cell r="B36">
            <v>2287248.8704068498</v>
          </cell>
          <cell r="C36">
            <v>2213466.64878082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2287863.7222326002</v>
          </cell>
          <cell r="M36">
            <v>2074818.83799562</v>
          </cell>
          <cell r="O36">
            <v>26940042.377792601</v>
          </cell>
        </row>
        <row r="37">
          <cell r="A37" t="str">
            <v xml:space="preserve">    Fixed Rate Demands</v>
          </cell>
          <cell r="B37">
            <v>1948.12061371</v>
          </cell>
          <cell r="C37">
            <v>1879.3332476999999</v>
          </cell>
          <cell r="D37">
            <v>1977.2156678399999</v>
          </cell>
          <cell r="E37">
            <v>1943.0932624899999</v>
          </cell>
          <cell r="F37">
            <v>2004.9169131799999</v>
          </cell>
          <cell r="G37">
            <v>2012.2047253600001</v>
          </cell>
          <cell r="H37">
            <v>1991.52778661</v>
          </cell>
          <cell r="I37">
            <v>2097.7189063999999</v>
          </cell>
          <cell r="J37">
            <v>2049.0532666600002</v>
          </cell>
          <cell r="K37">
            <v>2136.83325724</v>
          </cell>
          <cell r="L37">
            <v>2154.4117608800002</v>
          </cell>
          <cell r="M37">
            <v>1960.1306975499999</v>
          </cell>
          <cell r="O37">
            <v>24154.560105619999</v>
          </cell>
        </row>
        <row r="38">
          <cell r="A38" t="str">
            <v xml:space="preserve">    Meritline</v>
          </cell>
          <cell r="B38">
            <v>1121754.1339879499</v>
          </cell>
          <cell r="C38">
            <v>1087843.1664301399</v>
          </cell>
          <cell r="D38">
            <v>1140984.1961999999</v>
          </cell>
          <cell r="E38">
            <v>1133141.55404493</v>
          </cell>
          <cell r="F38">
            <v>1173825.2057942499</v>
          </cell>
          <cell r="G38">
            <v>1188621.6798876701</v>
          </cell>
          <cell r="H38">
            <v>1169336.9450219199</v>
          </cell>
          <cell r="I38">
            <v>1230395.5313200001</v>
          </cell>
          <cell r="J38">
            <v>1204592.04885918</v>
          </cell>
          <cell r="K38">
            <v>1259933.9295180801</v>
          </cell>
          <cell r="L38">
            <v>1272271.7199164401</v>
          </cell>
          <cell r="M38">
            <v>1153798.3256876699</v>
          </cell>
          <cell r="O38">
            <v>14136498.43666823</v>
          </cell>
        </row>
        <row r="39">
          <cell r="A39" t="str">
            <v xml:space="preserve">    Meritline/RSPLC CONTRA</v>
          </cell>
          <cell r="B39">
            <v>-1213.2841660300001</v>
          </cell>
          <cell r="C39">
            <v>-1176.1094219199999</v>
          </cell>
          <cell r="D39">
            <v>-1219.37087589</v>
          </cell>
          <cell r="E39">
            <v>-1181.9997863000001</v>
          </cell>
          <cell r="F39">
            <v>-1223.42868247</v>
          </cell>
          <cell r="G39">
            <v>-1227.4864890399999</v>
          </cell>
          <cell r="H39">
            <v>-1189.8536054799999</v>
          </cell>
          <cell r="I39">
            <v>-1231.54429562</v>
          </cell>
          <cell r="J39">
            <v>-1193.7805150700001</v>
          </cell>
          <cell r="K39">
            <v>-1235.6021021900001</v>
          </cell>
          <cell r="L39">
            <v>-1235.93413233</v>
          </cell>
          <cell r="M39">
            <v>-1120.84297644</v>
          </cell>
          <cell r="O39">
            <v>-14449.23704878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5985.9832191799997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6198.4039246599996</v>
          </cell>
          <cell r="M40">
            <v>5621.88736986</v>
          </cell>
          <cell r="O40">
            <v>72877.320130139997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4238039.6765154796</v>
          </cell>
          <cell r="C42">
            <v>4140111.2318270402</v>
          </cell>
          <cell r="D42">
            <v>4306366.8641720396</v>
          </cell>
          <cell r="E42">
            <v>4207660.9766134499</v>
          </cell>
          <cell r="F42">
            <v>4349025.0099160401</v>
          </cell>
          <cell r="G42">
            <v>4364537.1170047997</v>
          </cell>
          <cell r="H42">
            <v>4257685.63670485</v>
          </cell>
          <cell r="I42">
            <v>4436590.7787879799</v>
          </cell>
          <cell r="J42">
            <v>4313522.6958346004</v>
          </cell>
          <cell r="K42">
            <v>4479089.5369058903</v>
          </cell>
          <cell r="L42">
            <v>4498225.2771027898</v>
          </cell>
          <cell r="M42">
            <v>4080982.5410977402</v>
          </cell>
          <cell r="O42">
            <v>51671837.342482701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22683.438097810002</v>
          </cell>
          <cell r="D43">
            <v>25280.15439887</v>
          </cell>
          <cell r="E43">
            <v>24442.945048910002</v>
          </cell>
          <cell r="F43">
            <v>25236.156730989998</v>
          </cell>
          <cell r="G43">
            <v>25215.931532819999</v>
          </cell>
          <cell r="H43">
            <v>24385.28377374</v>
          </cell>
          <cell r="I43">
            <v>25181.010125360001</v>
          </cell>
          <cell r="J43">
            <v>24351.386915769999</v>
          </cell>
          <cell r="K43">
            <v>25144.614766459999</v>
          </cell>
          <cell r="L43">
            <v>25191.111609380001</v>
          </cell>
          <cell r="M43">
            <v>22843.246973130001</v>
          </cell>
          <cell r="O43">
            <v>291473.51721105998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1414.8613476800001</v>
          </cell>
          <cell r="E44">
            <v>1427.1448997699999</v>
          </cell>
          <cell r="F44">
            <v>1541.7421028199999</v>
          </cell>
          <cell r="G44">
            <v>1551.4238367299999</v>
          </cell>
          <cell r="H44">
            <v>1523.1829463700001</v>
          </cell>
          <cell r="I44">
            <v>1621.07505563</v>
          </cell>
          <cell r="J44">
            <v>1591.9717640900001</v>
          </cell>
          <cell r="K44">
            <v>1643.82800518</v>
          </cell>
          <cell r="L44">
            <v>1646.6710692900001</v>
          </cell>
          <cell r="M44">
            <v>1493.18150707</v>
          </cell>
          <cell r="O44">
            <v>18291.525925369999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95737.03574793</v>
          </cell>
          <cell r="E45">
            <v>92428.848546480003</v>
          </cell>
          <cell r="F45">
            <v>94976.819487860004</v>
          </cell>
          <cell r="G45">
            <v>94529.791172879995</v>
          </cell>
          <cell r="H45">
            <v>91388.153389900006</v>
          </cell>
          <cell r="I45">
            <v>96199.000258309999</v>
          </cell>
          <cell r="J45">
            <v>94925.737700330006</v>
          </cell>
          <cell r="K45">
            <v>99199.212488069999</v>
          </cell>
          <cell r="L45">
            <v>100345.52059205</v>
          </cell>
          <cell r="M45">
            <v>91404.272297710006</v>
          </cell>
          <cell r="O45">
            <v>1140745.1840716801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36238.465989889999</v>
          </cell>
          <cell r="E46">
            <v>35054.428574489997</v>
          </cell>
          <cell r="F46">
            <v>36220.86514442</v>
          </cell>
          <cell r="G46">
            <v>36241.309343449997</v>
          </cell>
          <cell r="H46">
            <v>35094.937958030001</v>
          </cell>
          <cell r="I46">
            <v>36262.707686560003</v>
          </cell>
          <cell r="J46">
            <v>35141.151449099998</v>
          </cell>
          <cell r="K46">
            <v>36352.074650969997</v>
          </cell>
          <cell r="L46">
            <v>36572.674620209997</v>
          </cell>
          <cell r="M46">
            <v>33275.702085609999</v>
          </cell>
          <cell r="O46">
            <v>427820.38008953002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52557.592849289998</v>
          </cell>
          <cell r="E47">
            <v>49721.537892480002</v>
          </cell>
          <cell r="F47">
            <v>50830.456470659999</v>
          </cell>
          <cell r="G47">
            <v>50777.433236299999</v>
          </cell>
          <cell r="H47">
            <v>49055.422572620002</v>
          </cell>
          <cell r="I47">
            <v>50485.489547149999</v>
          </cell>
          <cell r="J47">
            <v>48727.316514600003</v>
          </cell>
          <cell r="K47">
            <v>50321.651094239998</v>
          </cell>
          <cell r="L47">
            <v>50449.35621405</v>
          </cell>
          <cell r="M47">
            <v>45774.70046041</v>
          </cell>
          <cell r="O47">
            <v>603951.88443054003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75967.846961510004</v>
          </cell>
          <cell r="E48">
            <v>73562.805546889998</v>
          </cell>
          <cell r="F48">
            <v>76070.545128740006</v>
          </cell>
          <cell r="G48">
            <v>76126.905348059998</v>
          </cell>
          <cell r="H48">
            <v>73986.357924559998</v>
          </cell>
          <cell r="I48">
            <v>76669.077365279998</v>
          </cell>
          <cell r="J48">
            <v>74247.062076079994</v>
          </cell>
          <cell r="K48">
            <v>76776.719696760003</v>
          </cell>
          <cell r="L48">
            <v>77099.620483150007</v>
          </cell>
          <cell r="M48">
            <v>70052.965826269996</v>
          </cell>
          <cell r="O48">
            <v>899784.85113301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451855.09401708998</v>
          </cell>
          <cell r="E49">
            <v>437266.49385869002</v>
          </cell>
          <cell r="F49">
            <v>451454.81452681002</v>
          </cell>
          <cell r="G49">
            <v>451248.04163335997</v>
          </cell>
          <cell r="H49">
            <v>436536.86064630002</v>
          </cell>
          <cell r="I49">
            <v>450179.81694702001</v>
          </cell>
          <cell r="J49">
            <v>434487.88245734002</v>
          </cell>
          <cell r="K49">
            <v>448655.62197208003</v>
          </cell>
          <cell r="L49">
            <v>450307.04701524001</v>
          </cell>
          <cell r="M49">
            <v>408922.56779359002</v>
          </cell>
          <cell r="O49">
            <v>5311540.6923299404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714705.37311733002</v>
          </cell>
          <cell r="D50">
            <v>739051.05131225998</v>
          </cell>
          <cell r="E50">
            <v>713904.20436771004</v>
          </cell>
          <cell r="F50">
            <v>736331.39959229995</v>
          </cell>
          <cell r="G50">
            <v>735690.83610359998</v>
          </cell>
          <cell r="H50">
            <v>711970.19921152003</v>
          </cell>
          <cell r="I50">
            <v>736598.17698531004</v>
          </cell>
          <cell r="J50">
            <v>713472.50887730997</v>
          </cell>
          <cell r="K50">
            <v>738093.72267376003</v>
          </cell>
          <cell r="L50">
            <v>741612.00160336995</v>
          </cell>
          <cell r="M50">
            <v>673766.63694379001</v>
          </cell>
          <cell r="O50">
            <v>8693608.0351911299</v>
          </cell>
        </row>
        <row r="51">
          <cell r="A51" t="str">
            <v xml:space="preserve">    Instalment - Commercial</v>
          </cell>
          <cell r="B51">
            <v>1586176.94104979</v>
          </cell>
          <cell r="C51">
            <v>1718724.5125339699</v>
          </cell>
          <cell r="D51">
            <v>1773995.9082409199</v>
          </cell>
          <cell r="E51">
            <v>1714970.7927270101</v>
          </cell>
          <cell r="F51">
            <v>1770086.98704574</v>
          </cell>
          <cell r="G51">
            <v>1768061.7938862499</v>
          </cell>
          <cell r="H51">
            <v>1709199.69068613</v>
          </cell>
          <cell r="I51">
            <v>1764234.0010235</v>
          </cell>
          <cell r="J51">
            <v>1705469.6714961</v>
          </cell>
          <cell r="K51">
            <v>1760303.6979293199</v>
          </cell>
          <cell r="L51">
            <v>1760564.84292717</v>
          </cell>
          <cell r="M51">
            <v>1596271.8262690399</v>
          </cell>
          <cell r="O51">
            <v>20628060.66581494</v>
          </cell>
        </row>
        <row r="52">
          <cell r="A52" t="str">
            <v xml:space="preserve">    Fixed Instalment - Commercial</v>
          </cell>
          <cell r="B52">
            <v>3534814.6752262702</v>
          </cell>
          <cell r="C52">
            <v>3429440.44184918</v>
          </cell>
          <cell r="D52">
            <v>3560332.8214015402</v>
          </cell>
          <cell r="E52">
            <v>3456253.8016006602</v>
          </cell>
          <cell r="F52">
            <v>3575266.4329940402</v>
          </cell>
          <cell r="G52">
            <v>3584936.1427533701</v>
          </cell>
          <cell r="H52">
            <v>3479574.3796220799</v>
          </cell>
          <cell r="I52">
            <v>3601112.9385553501</v>
          </cell>
          <cell r="J52">
            <v>3488184.45021785</v>
          </cell>
          <cell r="K52">
            <v>3611819.2592928298</v>
          </cell>
          <cell r="L52">
            <v>3626087.0755925002</v>
          </cell>
          <cell r="M52">
            <v>3294120.34045474</v>
          </cell>
          <cell r="O52">
            <v>42241942.759560421</v>
          </cell>
        </row>
        <row r="53">
          <cell r="A53" t="str">
            <v xml:space="preserve">    Demand - Commercial</v>
          </cell>
          <cell r="B53">
            <v>1773027.3620565</v>
          </cell>
          <cell r="C53">
            <v>1723401.49984418</v>
          </cell>
          <cell r="D53">
            <v>1778842.4691238201</v>
          </cell>
          <cell r="E53">
            <v>1719638.2549868701</v>
          </cell>
          <cell r="F53">
            <v>1774904.6231674</v>
          </cell>
          <cell r="G53">
            <v>1772883.53894825</v>
          </cell>
          <cell r="H53">
            <v>1713863.5535933101</v>
          </cell>
          <cell r="I53">
            <v>1769043.98618175</v>
          </cell>
          <cell r="J53">
            <v>1710112.1766612099</v>
          </cell>
          <cell r="K53">
            <v>1765102.4761542501</v>
          </cell>
          <cell r="L53">
            <v>1766395.42278363</v>
          </cell>
          <cell r="M53">
            <v>1601637.5641631701</v>
          </cell>
          <cell r="O53">
            <v>20868852.92766434</v>
          </cell>
        </row>
        <row r="54">
          <cell r="A54" t="str">
            <v xml:space="preserve">    Fixed Demand - Commercial</v>
          </cell>
          <cell r="B54">
            <v>169467.41917608</v>
          </cell>
          <cell r="C54">
            <v>164509.80344039999</v>
          </cell>
          <cell r="D54">
            <v>170619.50990065999</v>
          </cell>
          <cell r="E54">
            <v>165615.52017606999</v>
          </cell>
          <cell r="F54">
            <v>171681.41329048001</v>
          </cell>
          <cell r="G54">
            <v>172254.55624385001</v>
          </cell>
          <cell r="H54">
            <v>167218.63261411001</v>
          </cell>
          <cell r="I54">
            <v>173328.80675955999</v>
          </cell>
          <cell r="J54">
            <v>168219.84507355999</v>
          </cell>
          <cell r="K54">
            <v>174519.38654509999</v>
          </cell>
          <cell r="L54">
            <v>175671.78220657</v>
          </cell>
          <cell r="M54">
            <v>159866.11678697</v>
          </cell>
          <cell r="O54">
            <v>2032972.7922134099</v>
          </cell>
        </row>
        <row r="55">
          <cell r="A55" t="str">
            <v xml:space="preserve">    LOC - Commercial</v>
          </cell>
          <cell r="B55">
            <v>2355522.8654589001</v>
          </cell>
          <cell r="C55">
            <v>2277115.13065068</v>
          </cell>
          <cell r="D55">
            <v>2350611.2925</v>
          </cell>
          <cell r="E55">
            <v>2272904.9231917802</v>
          </cell>
          <cell r="F55">
            <v>2346010.5995753398</v>
          </cell>
          <cell r="G55">
            <v>2343635.0132671199</v>
          </cell>
          <cell r="H55">
            <v>2265946.4818972601</v>
          </cell>
          <cell r="I55">
            <v>2339204.1568150702</v>
          </cell>
          <cell r="J55">
            <v>2261550.12053425</v>
          </cell>
          <cell r="K55">
            <v>2334519.9852534202</v>
          </cell>
          <cell r="L55">
            <v>2332955.6814452098</v>
          </cell>
          <cell r="M55">
            <v>2115711.8519178098</v>
          </cell>
          <cell r="O55">
            <v>27595688.102506839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9438333.7431593202</v>
          </cell>
          <cell r="C57">
            <v>9331892.4981814194</v>
          </cell>
          <cell r="D57">
            <v>9653726.48135872</v>
          </cell>
          <cell r="E57">
            <v>9348084.4025454</v>
          </cell>
          <cell r="F57">
            <v>9657274.5362647809</v>
          </cell>
          <cell r="G57">
            <v>9661095.5252906196</v>
          </cell>
          <cell r="H57">
            <v>9354503.8482758999</v>
          </cell>
          <cell r="I57">
            <v>9666248.3695270102</v>
          </cell>
          <cell r="J57">
            <v>9352237.3738459796</v>
          </cell>
          <cell r="K57">
            <v>9665589.2853666991</v>
          </cell>
          <cell r="L57">
            <v>9680999.2851468604</v>
          </cell>
          <cell r="M57">
            <v>8785062.0687972102</v>
          </cell>
          <cell r="O57">
            <v>113595047.41775994</v>
          </cell>
        </row>
        <row r="58">
          <cell r="A58" t="str">
            <v xml:space="preserve">  Total Loans</v>
          </cell>
          <cell r="B58">
            <v>20780529.497706901</v>
          </cell>
          <cell r="C58">
            <v>20257082.501258101</v>
          </cell>
          <cell r="D58">
            <v>21188770.4669502</v>
          </cell>
          <cell r="E58">
            <v>20635835.1333194</v>
          </cell>
          <cell r="F58">
            <v>21437296.801227599</v>
          </cell>
          <cell r="G58">
            <v>21648828.423002001</v>
          </cell>
          <cell r="H58">
            <v>21101473.5415668</v>
          </cell>
          <cell r="I58">
            <v>21991409.994849902</v>
          </cell>
          <cell r="J58">
            <v>21516020.330053199</v>
          </cell>
          <cell r="K58">
            <v>22407734.8284095</v>
          </cell>
          <cell r="L58">
            <v>22559417.552243799</v>
          </cell>
          <cell r="M58">
            <v>20571311.434867799</v>
          </cell>
          <cell r="O58">
            <v>256095710.5054552</v>
          </cell>
        </row>
        <row r="59">
          <cell r="A59" t="str">
            <v xml:space="preserve"> Total Interest Income</v>
          </cell>
          <cell r="B59">
            <v>21817292.409990799</v>
          </cell>
          <cell r="C59">
            <v>21296599.349783301</v>
          </cell>
          <cell r="D59">
            <v>22283882.790539499</v>
          </cell>
          <cell r="E59">
            <v>21695810.0373585</v>
          </cell>
          <cell r="F59">
            <v>22548579.8716361</v>
          </cell>
          <cell r="G59">
            <v>22770187.302885901</v>
          </cell>
          <cell r="H59">
            <v>22187835.284263201</v>
          </cell>
          <cell r="I59">
            <v>23120653.7288143</v>
          </cell>
          <cell r="J59">
            <v>22620600.156581402</v>
          </cell>
          <cell r="K59">
            <v>23560475.305096</v>
          </cell>
          <cell r="L59">
            <v>23733549.602380902</v>
          </cell>
          <cell r="M59">
            <v>21649029.503045101</v>
          </cell>
          <cell r="O59">
            <v>269284495.34237504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193117.53411209999</v>
          </cell>
          <cell r="C65">
            <v>195212.55742319001</v>
          </cell>
          <cell r="D65">
            <v>208472.23682093</v>
          </cell>
          <cell r="E65">
            <v>208454.96671790001</v>
          </cell>
          <cell r="F65">
            <v>220979.63934719001</v>
          </cell>
          <cell r="G65">
            <v>226877.80927324999</v>
          </cell>
          <cell r="H65">
            <v>222350.49303022001</v>
          </cell>
          <cell r="I65">
            <v>231425.47128937001</v>
          </cell>
          <cell r="J65">
            <v>228363.08984571</v>
          </cell>
          <cell r="K65">
            <v>240425.23551504</v>
          </cell>
          <cell r="L65">
            <v>243205.06513388001</v>
          </cell>
          <cell r="M65">
            <v>220584.37910793</v>
          </cell>
          <cell r="O65">
            <v>2639468.4776167101</v>
          </cell>
        </row>
        <row r="66">
          <cell r="A66" t="str">
            <v xml:space="preserve">    Adv Savings - Retail</v>
          </cell>
          <cell r="B66">
            <v>1825397.4330504499</v>
          </cell>
          <cell r="C66">
            <v>1813177.5569178101</v>
          </cell>
          <cell r="D66">
            <v>1908959.0286061601</v>
          </cell>
          <cell r="E66">
            <v>1882930.39489726</v>
          </cell>
          <cell r="F66">
            <v>1965155.20032534</v>
          </cell>
          <cell r="G66">
            <v>1989064.06731849</v>
          </cell>
          <cell r="H66">
            <v>1913005.56308219</v>
          </cell>
          <cell r="I66">
            <v>1945761.4162363</v>
          </cell>
          <cell r="J66">
            <v>1885931.3436986301</v>
          </cell>
          <cell r="K66">
            <v>1952357.8813938401</v>
          </cell>
          <cell r="L66">
            <v>1958474.56305479</v>
          </cell>
          <cell r="M66">
            <v>1776315.37012329</v>
          </cell>
          <cell r="O66">
            <v>22816529.818704549</v>
          </cell>
        </row>
        <row r="67">
          <cell r="A67" t="str">
            <v xml:space="preserve">    Prime Related Chequing</v>
          </cell>
          <cell r="B67">
            <v>371354.51884492999</v>
          </cell>
          <cell r="C67">
            <v>368452.28057479998</v>
          </cell>
          <cell r="D67">
            <v>393479.14881679002</v>
          </cell>
          <cell r="E67">
            <v>393446.55171739002</v>
          </cell>
          <cell r="F67">
            <v>417086.13889795</v>
          </cell>
          <cell r="G67">
            <v>428218.59020645998</v>
          </cell>
          <cell r="H67">
            <v>419673.54576049</v>
          </cell>
          <cell r="I67">
            <v>436802.03449390002</v>
          </cell>
          <cell r="J67">
            <v>431021.96796022</v>
          </cell>
          <cell r="K67">
            <v>453788.56415330002</v>
          </cell>
          <cell r="L67">
            <v>459035.33155952999</v>
          </cell>
          <cell r="M67">
            <v>416340.10998537001</v>
          </cell>
          <cell r="O67">
            <v>4988698.7829711298</v>
          </cell>
        </row>
        <row r="68">
          <cell r="A68" t="str">
            <v xml:space="preserve">    OHOSP/CAIS/RESP</v>
          </cell>
          <cell r="B68">
            <v>47413.289353029999</v>
          </cell>
          <cell r="C68">
            <v>46244.724929219999</v>
          </cell>
          <cell r="D68">
            <v>48687.611955649998</v>
          </cell>
          <cell r="E68">
            <v>48023.756840349997</v>
          </cell>
          <cell r="F68">
            <v>50120.882163390001</v>
          </cell>
          <cell r="G68">
            <v>50730.671804389996</v>
          </cell>
          <cell r="H68">
            <v>48790.814043509999</v>
          </cell>
          <cell r="I68">
            <v>49626.244777339998</v>
          </cell>
          <cell r="J68">
            <v>48100.291882359998</v>
          </cell>
          <cell r="K68">
            <v>49794.487665460001</v>
          </cell>
          <cell r="L68">
            <v>49950.492342359998</v>
          </cell>
          <cell r="M68">
            <v>45304.559974579999</v>
          </cell>
          <cell r="O68">
            <v>582787.82773163996</v>
          </cell>
        </row>
        <row r="69">
          <cell r="A69" t="str">
            <v xml:space="preserve">   Demand Deposits</v>
          </cell>
          <cell r="B69">
            <v>2483696.5099087101</v>
          </cell>
          <cell r="C69">
            <v>2468301.19590561</v>
          </cell>
          <cell r="D69">
            <v>2607062.4385563498</v>
          </cell>
          <cell r="E69">
            <v>2579536.5565884798</v>
          </cell>
          <cell r="F69">
            <v>2701988.0046453099</v>
          </cell>
          <cell r="G69">
            <v>2744040.0545387301</v>
          </cell>
          <cell r="H69">
            <v>2651133.7435764899</v>
          </cell>
          <cell r="I69">
            <v>2711853.48501842</v>
          </cell>
          <cell r="J69">
            <v>2640160.6862072698</v>
          </cell>
          <cell r="K69">
            <v>2744743.2021624399</v>
          </cell>
          <cell r="L69">
            <v>2759186.3642147402</v>
          </cell>
          <cell r="M69">
            <v>2502552.3648423301</v>
          </cell>
          <cell r="O69">
            <v>31594254.60616488</v>
          </cell>
        </row>
        <row r="70">
          <cell r="A70" t="str">
            <v xml:space="preserve">     Retail Short Terms</v>
          </cell>
          <cell r="B70">
            <v>325040.88379960001</v>
          </cell>
          <cell r="C70">
            <v>359493.51958368998</v>
          </cell>
          <cell r="D70">
            <v>397777.16814427997</v>
          </cell>
          <cell r="E70">
            <v>392122.65160898998</v>
          </cell>
          <cell r="F70">
            <v>410251.35969284998</v>
          </cell>
          <cell r="G70">
            <v>416383.11177377001</v>
          </cell>
          <cell r="H70">
            <v>409523.98511168</v>
          </cell>
          <cell r="I70">
            <v>430898.24961539003</v>
          </cell>
          <cell r="J70">
            <v>422220.42610496999</v>
          </cell>
          <cell r="K70">
            <v>441845.41025950998</v>
          </cell>
          <cell r="L70">
            <v>445342.99353964999</v>
          </cell>
          <cell r="M70">
            <v>403852.85405009001</v>
          </cell>
          <cell r="O70">
            <v>4854752.6132844696</v>
          </cell>
        </row>
        <row r="71">
          <cell r="A71" t="str">
            <v xml:space="preserve">     CBC GSC</v>
          </cell>
          <cell r="B71">
            <v>84413.794506849998</v>
          </cell>
          <cell r="C71">
            <v>93316.510197259995</v>
          </cell>
          <cell r="D71">
            <v>98243.081654790003</v>
          </cell>
          <cell r="E71">
            <v>95593.312536989994</v>
          </cell>
          <cell r="F71">
            <v>99970.240465750001</v>
          </cell>
          <cell r="G71">
            <v>101462.55453425</v>
          </cell>
          <cell r="H71">
            <v>99787.057857530002</v>
          </cell>
          <cell r="I71">
            <v>104994.83831781</v>
          </cell>
          <cell r="J71">
            <v>102876.28519451999</v>
          </cell>
          <cell r="K71">
            <v>107657.59544932</v>
          </cell>
          <cell r="L71">
            <v>108507.05658904</v>
          </cell>
          <cell r="M71">
            <v>98394.936893150007</v>
          </cell>
          <cell r="O71">
            <v>1195217.2641972599</v>
          </cell>
        </row>
        <row r="72">
          <cell r="A72" t="str">
            <v xml:space="preserve">    Short Terms</v>
          </cell>
          <cell r="B72">
            <v>409454.67830645002</v>
          </cell>
          <cell r="C72">
            <v>452810.02978094999</v>
          </cell>
          <cell r="D72">
            <v>496020.24979907001</v>
          </cell>
          <cell r="E72">
            <v>487715.96414598002</v>
          </cell>
          <cell r="F72">
            <v>510221.60015860002</v>
          </cell>
          <cell r="G72">
            <v>517845.66630802001</v>
          </cell>
          <cell r="H72">
            <v>509311.04296921002</v>
          </cell>
          <cell r="I72">
            <v>535893.08793319995</v>
          </cell>
          <cell r="J72">
            <v>525096.71129948995</v>
          </cell>
          <cell r="K72">
            <v>549503.00570882997</v>
          </cell>
          <cell r="L72">
            <v>553850.05012868997</v>
          </cell>
          <cell r="M72">
            <v>502247.79094323999</v>
          </cell>
          <cell r="O72">
            <v>6049969.8774817297</v>
          </cell>
        </row>
        <row r="73">
          <cell r="A73" t="str">
            <v xml:space="preserve">     RSP/GIC 1 year</v>
          </cell>
          <cell r="B73">
            <v>865331.34709577996</v>
          </cell>
          <cell r="C73">
            <v>874583.53841072996</v>
          </cell>
          <cell r="D73">
            <v>948725.96698313998</v>
          </cell>
          <cell r="E73">
            <v>957148.55078970001</v>
          </cell>
          <cell r="F73">
            <v>1047421.80721086</v>
          </cell>
          <cell r="G73">
            <v>1111919.24155341</v>
          </cell>
          <cell r="H73">
            <v>1130413.3983169801</v>
          </cell>
          <cell r="I73">
            <v>1211456.7459609101</v>
          </cell>
          <cell r="J73">
            <v>1199533.3989965999</v>
          </cell>
          <cell r="K73">
            <v>1263139.67427151</v>
          </cell>
          <cell r="L73">
            <v>1281228.12614356</v>
          </cell>
          <cell r="M73">
            <v>1171831.67641534</v>
          </cell>
          <cell r="O73">
            <v>13062733.472148521</v>
          </cell>
        </row>
        <row r="74">
          <cell r="A74" t="str">
            <v xml:space="preserve">     RSP/GIC 2 year</v>
          </cell>
          <cell r="B74">
            <v>306045.54743476002</v>
          </cell>
          <cell r="C74">
            <v>303332.76329849003</v>
          </cell>
          <cell r="D74">
            <v>321465.64097070001</v>
          </cell>
          <cell r="E74">
            <v>312124.63807207003</v>
          </cell>
          <cell r="F74">
            <v>325685.16692961002</v>
          </cell>
          <cell r="G74">
            <v>330688.86729158001</v>
          </cell>
          <cell r="H74">
            <v>324782.32610357</v>
          </cell>
          <cell r="I74">
            <v>341055.29087473999</v>
          </cell>
          <cell r="J74">
            <v>333498.13272152998</v>
          </cell>
          <cell r="K74">
            <v>348679.35772534</v>
          </cell>
          <cell r="L74">
            <v>352196.64370689</v>
          </cell>
          <cell r="M74">
            <v>320745.05445161002</v>
          </cell>
          <cell r="O74">
            <v>3920299.4295808901</v>
          </cell>
        </row>
        <row r="75">
          <cell r="A75" t="str">
            <v xml:space="preserve">     RSP/GIC 3 year</v>
          </cell>
          <cell r="B75">
            <v>488092.81385554001</v>
          </cell>
          <cell r="C75">
            <v>470291.68128149997</v>
          </cell>
          <cell r="D75">
            <v>483993.52370929997</v>
          </cell>
          <cell r="E75">
            <v>456772.38891012</v>
          </cell>
          <cell r="F75">
            <v>466651.11708882003</v>
          </cell>
          <cell r="G75">
            <v>464170.39675850997</v>
          </cell>
          <cell r="H75">
            <v>448355.21811458003</v>
          </cell>
          <cell r="I75">
            <v>463971.36680949002</v>
          </cell>
          <cell r="J75">
            <v>444736.84802248998</v>
          </cell>
          <cell r="K75">
            <v>454847.62445440999</v>
          </cell>
          <cell r="L75">
            <v>456664.70913547999</v>
          </cell>
          <cell r="M75">
            <v>418727.83547276998</v>
          </cell>
          <cell r="O75">
            <v>5517275.5236130096</v>
          </cell>
        </row>
        <row r="76">
          <cell r="A76" t="str">
            <v xml:space="preserve">     RSP/GIC 4 year</v>
          </cell>
          <cell r="B76">
            <v>174301.25527414001</v>
          </cell>
          <cell r="C76">
            <v>174152.74179711001</v>
          </cell>
          <cell r="D76">
            <v>184812.49436156999</v>
          </cell>
          <cell r="E76">
            <v>179428.082432</v>
          </cell>
          <cell r="F76">
            <v>187937.22669975</v>
          </cell>
          <cell r="G76">
            <v>191108.71705258</v>
          </cell>
          <cell r="H76">
            <v>188487.27371854</v>
          </cell>
          <cell r="I76">
            <v>199003.19327175</v>
          </cell>
          <cell r="J76">
            <v>195403.53221717</v>
          </cell>
          <cell r="K76">
            <v>204689.63145034999</v>
          </cell>
          <cell r="L76">
            <v>206696.21124775</v>
          </cell>
          <cell r="M76">
            <v>188513.65601644001</v>
          </cell>
          <cell r="O76">
            <v>2274534.0155391502</v>
          </cell>
        </row>
        <row r="77">
          <cell r="A77" t="str">
            <v xml:space="preserve">     RSP/GIC 5 year</v>
          </cell>
          <cell r="B77">
            <v>936659.37463821005</v>
          </cell>
          <cell r="C77">
            <v>927254.85022609006</v>
          </cell>
          <cell r="D77">
            <v>979594.06957225001</v>
          </cell>
          <cell r="E77">
            <v>949440.34701326001</v>
          </cell>
          <cell r="F77">
            <v>994129.48635102995</v>
          </cell>
          <cell r="G77">
            <v>1011822.65465802</v>
          </cell>
          <cell r="H77">
            <v>998406.30314801005</v>
          </cell>
          <cell r="I77">
            <v>1056035.53898881</v>
          </cell>
          <cell r="J77">
            <v>1038345.0275881001</v>
          </cell>
          <cell r="K77">
            <v>1090656.1362363601</v>
          </cell>
          <cell r="L77">
            <v>1108744.96532975</v>
          </cell>
          <cell r="M77">
            <v>1028342.2959309201</v>
          </cell>
          <cell r="O77">
            <v>12119431.04968081</v>
          </cell>
        </row>
        <row r="78">
          <cell r="A78" t="str">
            <v xml:space="preserve">    GICs</v>
          </cell>
          <cell r="B78">
            <v>2770430.3382984302</v>
          </cell>
          <cell r="C78">
            <v>2749615.5750139202</v>
          </cell>
          <cell r="D78">
            <v>2918591.6955969599</v>
          </cell>
          <cell r="E78">
            <v>2854914.0072171502</v>
          </cell>
          <cell r="F78">
            <v>3021824.8042800701</v>
          </cell>
          <cell r="G78">
            <v>3109709.8773141</v>
          </cell>
          <cell r="H78">
            <v>3090444.5194016802</v>
          </cell>
          <cell r="I78">
            <v>3271522.1359056998</v>
          </cell>
          <cell r="J78">
            <v>3211516.9395458899</v>
          </cell>
          <cell r="K78">
            <v>3362012.42413797</v>
          </cell>
          <cell r="L78">
            <v>3405530.6555634299</v>
          </cell>
          <cell r="M78">
            <v>3128160.5182870799</v>
          </cell>
          <cell r="O78">
            <v>36894273.490562379</v>
          </cell>
        </row>
        <row r="79">
          <cell r="A79" t="str">
            <v xml:space="preserve">     LTR 1 year</v>
          </cell>
          <cell r="B79">
            <v>213680.08629410999</v>
          </cell>
          <cell r="C79">
            <v>208497.20359312999</v>
          </cell>
          <cell r="D79">
            <v>218697.60251786999</v>
          </cell>
          <cell r="E79">
            <v>211581.43561737999</v>
          </cell>
          <cell r="F79">
            <v>220402.86951287001</v>
          </cell>
          <cell r="G79">
            <v>223480.68482125999</v>
          </cell>
          <cell r="H79">
            <v>219596.39708530001</v>
          </cell>
          <cell r="I79">
            <v>233307.13550159999</v>
          </cell>
          <cell r="J79">
            <v>234520.48204822</v>
          </cell>
          <cell r="K79">
            <v>252470.45093425</v>
          </cell>
          <cell r="L79">
            <v>262758.42727863003</v>
          </cell>
          <cell r="M79">
            <v>245038.50626356</v>
          </cell>
          <cell r="O79">
            <v>2744031.28146818</v>
          </cell>
        </row>
        <row r="80">
          <cell r="A80" t="str">
            <v xml:space="preserve">     LTR 2 year</v>
          </cell>
          <cell r="B80">
            <v>2941.6871944999998</v>
          </cell>
          <cell r="C80">
            <v>2891.6683109300002</v>
          </cell>
          <cell r="D80">
            <v>3026.0286335999999</v>
          </cell>
          <cell r="E80">
            <v>2912.5343601599998</v>
          </cell>
          <cell r="F80">
            <v>3003.0068752799998</v>
          </cell>
          <cell r="G80">
            <v>3009.8229159500002</v>
          </cell>
          <cell r="H80">
            <v>2944.0590652599999</v>
          </cell>
          <cell r="I80">
            <v>3073.74738295</v>
          </cell>
          <cell r="J80">
            <v>2989.97413598</v>
          </cell>
          <cell r="K80">
            <v>3128.93630953</v>
          </cell>
          <cell r="L80">
            <v>3158.9763787500001</v>
          </cell>
          <cell r="M80">
            <v>2872.2844081500002</v>
          </cell>
          <cell r="O80">
            <v>35952.725971040003</v>
          </cell>
        </row>
        <row r="81">
          <cell r="A81" t="str">
            <v xml:space="preserve">     LTR 3 year</v>
          </cell>
          <cell r="B81">
            <v>7107.3677636399998</v>
          </cell>
          <cell r="C81">
            <v>7062.5366467599997</v>
          </cell>
          <cell r="D81">
            <v>7519.1994959100002</v>
          </cell>
          <cell r="E81">
            <v>7309.6994906800001</v>
          </cell>
          <cell r="F81">
            <v>7622.3532728199998</v>
          </cell>
          <cell r="G81">
            <v>7724.2196043000004</v>
          </cell>
          <cell r="H81">
            <v>7570.3644295200002</v>
          </cell>
          <cell r="I81">
            <v>7921.8548140100002</v>
          </cell>
          <cell r="J81">
            <v>7712.1001095299998</v>
          </cell>
          <cell r="K81">
            <v>8028.5701632399996</v>
          </cell>
          <cell r="L81">
            <v>8068.7413388100003</v>
          </cell>
          <cell r="M81">
            <v>7319.1759735400001</v>
          </cell>
          <cell r="O81">
            <v>90966.183102759998</v>
          </cell>
        </row>
        <row r="82">
          <cell r="A82" t="str">
            <v xml:space="preserve">     LTR 4 year</v>
          </cell>
          <cell r="B82">
            <v>7323.0066457100002</v>
          </cell>
          <cell r="C82">
            <v>7190.1577239799999</v>
          </cell>
          <cell r="D82">
            <v>7607.9509904500001</v>
          </cell>
          <cell r="E82">
            <v>7388.3851967500004</v>
          </cell>
          <cell r="F82">
            <v>7688.5391476000004</v>
          </cell>
          <cell r="G82">
            <v>7762.8244322500004</v>
          </cell>
          <cell r="H82">
            <v>7604.9579516000003</v>
          </cell>
          <cell r="I82">
            <v>7992.1453528800002</v>
          </cell>
          <cell r="J82">
            <v>7809.2682209799996</v>
          </cell>
          <cell r="K82">
            <v>8147.9705749599998</v>
          </cell>
          <cell r="L82">
            <v>8205.5946736599999</v>
          </cell>
          <cell r="M82">
            <v>7450.7645516100001</v>
          </cell>
          <cell r="O82">
            <v>92171.565462429993</v>
          </cell>
        </row>
        <row r="83">
          <cell r="A83" t="str">
            <v xml:space="preserve">     LTR 5 year</v>
          </cell>
          <cell r="B83">
            <v>60684.954325829996</v>
          </cell>
          <cell r="C83">
            <v>59680.478591359999</v>
          </cell>
          <cell r="D83">
            <v>62905.194739580002</v>
          </cell>
          <cell r="E83">
            <v>60831.66398017</v>
          </cell>
          <cell r="F83">
            <v>63396.21942021</v>
          </cell>
          <cell r="G83">
            <v>64325.588076460001</v>
          </cell>
          <cell r="H83">
            <v>63375.407353280003</v>
          </cell>
          <cell r="I83">
            <v>66964.785887980004</v>
          </cell>
          <cell r="J83">
            <v>65704.164865979998</v>
          </cell>
          <cell r="K83">
            <v>68687.332356319996</v>
          </cell>
          <cell r="L83">
            <v>69369.866694120006</v>
          </cell>
          <cell r="M83">
            <v>63134.423571920001</v>
          </cell>
          <cell r="O83">
            <v>769060.07986320998</v>
          </cell>
        </row>
        <row r="84">
          <cell r="A84" t="str">
            <v xml:space="preserve">    Cashable GICs</v>
          </cell>
          <cell r="B84">
            <v>291737.10222379002</v>
          </cell>
          <cell r="C84">
            <v>285322.04486616002</v>
          </cell>
          <cell r="D84">
            <v>299755.97637741</v>
          </cell>
          <cell r="E84">
            <v>290023.71864514</v>
          </cell>
          <cell r="F84">
            <v>302112.98822877998</v>
          </cell>
          <cell r="G84">
            <v>306303.13985022</v>
          </cell>
          <cell r="H84">
            <v>301091.18588496</v>
          </cell>
          <cell r="I84">
            <v>319259.66893942002</v>
          </cell>
          <cell r="J84">
            <v>318735.98938068998</v>
          </cell>
          <cell r="K84">
            <v>340463.26033830002</v>
          </cell>
          <cell r="L84">
            <v>351561.60636396997</v>
          </cell>
          <cell r="M84">
            <v>325815.15476877999</v>
          </cell>
          <cell r="O84">
            <v>3732181.8358676201</v>
          </cell>
        </row>
        <row r="85">
          <cell r="A85" t="str">
            <v xml:space="preserve">     GIC 11-23 mth</v>
          </cell>
          <cell r="B85">
            <v>3017267.66030093</v>
          </cell>
          <cell r="C85">
            <v>3047331.73575335</v>
          </cell>
          <cell r="D85">
            <v>3278318.40896106</v>
          </cell>
          <cell r="E85">
            <v>3179511.8894412499</v>
          </cell>
          <cell r="F85">
            <v>3312525.3346296302</v>
          </cell>
          <cell r="G85">
            <v>3358891.4555410901</v>
          </cell>
          <cell r="H85">
            <v>3307093.8278247099</v>
          </cell>
          <cell r="I85">
            <v>3494197.5740313702</v>
          </cell>
          <cell r="J85">
            <v>3413694.0128409201</v>
          </cell>
          <cell r="K85">
            <v>3548665.66000546</v>
          </cell>
          <cell r="L85">
            <v>3566734.0847930498</v>
          </cell>
          <cell r="M85">
            <v>3235491.0714200698</v>
          </cell>
          <cell r="O85">
            <v>39759722.715542898</v>
          </cell>
        </row>
        <row r="86">
          <cell r="A86" t="str">
            <v xml:space="preserve">     GIC 25-35 mth</v>
          </cell>
          <cell r="B86">
            <v>455474.69972461002</v>
          </cell>
          <cell r="C86">
            <v>446696.35270108999</v>
          </cell>
          <cell r="D86">
            <v>469136.13579327002</v>
          </cell>
          <cell r="E86">
            <v>450272.33065326</v>
          </cell>
          <cell r="F86">
            <v>467221.69116783998</v>
          </cell>
          <cell r="G86">
            <v>472186.88656373002</v>
          </cell>
          <cell r="H86">
            <v>463195.79019596003</v>
          </cell>
          <cell r="I86">
            <v>486728.45785821002</v>
          </cell>
          <cell r="J86">
            <v>473977.07022512</v>
          </cell>
          <cell r="K86">
            <v>492929.34644158999</v>
          </cell>
          <cell r="L86">
            <v>495713.35495563003</v>
          </cell>
          <cell r="M86">
            <v>449884.84837318002</v>
          </cell>
          <cell r="O86">
            <v>5623416.9646534901</v>
          </cell>
        </row>
        <row r="87">
          <cell r="A87" t="str">
            <v xml:space="preserve">     GIC 36-47 mth</v>
          </cell>
          <cell r="B87">
            <v>86894.706375959999</v>
          </cell>
          <cell r="C87">
            <v>85308.977976259994</v>
          </cell>
          <cell r="D87">
            <v>89651.971183660004</v>
          </cell>
          <cell r="E87">
            <v>86034.376139</v>
          </cell>
          <cell r="F87">
            <v>89389.011189409997</v>
          </cell>
          <cell r="G87">
            <v>90434.734067929996</v>
          </cell>
          <cell r="H87">
            <v>89216.185636189999</v>
          </cell>
          <cell r="I87">
            <v>94822.398660570005</v>
          </cell>
          <cell r="J87">
            <v>93351.970154840004</v>
          </cell>
          <cell r="K87">
            <v>97627.331199439999</v>
          </cell>
          <cell r="L87">
            <v>98351.632768469994</v>
          </cell>
          <cell r="M87">
            <v>89393.244000489998</v>
          </cell>
          <cell r="O87">
            <v>1090476.53935222</v>
          </cell>
        </row>
        <row r="88">
          <cell r="A88" t="str">
            <v xml:space="preserve">     GIC 49-59 mth</v>
          </cell>
          <cell r="B88">
            <v>119948.94353927999</v>
          </cell>
          <cell r="C88">
            <v>118059.12487354</v>
          </cell>
          <cell r="D88">
            <v>124447.74420993</v>
          </cell>
          <cell r="E88">
            <v>119604.331223</v>
          </cell>
          <cell r="F88">
            <v>124423.47087082001</v>
          </cell>
          <cell r="G88">
            <v>125974.22443972</v>
          </cell>
          <cell r="H88">
            <v>123766.1751543</v>
          </cell>
          <cell r="I88">
            <v>130315.18272618001</v>
          </cell>
          <cell r="J88">
            <v>127095.45753278999</v>
          </cell>
          <cell r="K88">
            <v>132542.03793513999</v>
          </cell>
          <cell r="L88">
            <v>133654.66908043</v>
          </cell>
          <cell r="M88">
            <v>121589.0768995</v>
          </cell>
          <cell r="O88">
            <v>1501420.4384846301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3679586.0099407798</v>
          </cell>
          <cell r="C90">
            <v>3697396.1913042399</v>
          </cell>
          <cell r="D90">
            <v>3961554.2601479199</v>
          </cell>
          <cell r="E90">
            <v>3835422.9274565098</v>
          </cell>
          <cell r="F90">
            <v>3993559.5078576999</v>
          </cell>
          <cell r="G90">
            <v>4047487.3006124701</v>
          </cell>
          <cell r="H90">
            <v>3983271.9788111602</v>
          </cell>
          <cell r="I90">
            <v>4206063.6132763298</v>
          </cell>
          <cell r="J90">
            <v>4108118.5107536698</v>
          </cell>
          <cell r="K90">
            <v>4271764.3755816296</v>
          </cell>
          <cell r="L90">
            <v>4294453.7415975798</v>
          </cell>
          <cell r="M90">
            <v>3896358.24069324</v>
          </cell>
          <cell r="O90">
            <v>47975036.658033229</v>
          </cell>
        </row>
        <row r="91">
          <cell r="A91" t="str">
            <v xml:space="preserve">     Brokerage Long Term</v>
          </cell>
          <cell r="B91">
            <v>152172.10916709999</v>
          </cell>
          <cell r="C91">
            <v>153768.92203694</v>
          </cell>
          <cell r="D91">
            <v>169520.96441012999</v>
          </cell>
          <cell r="E91">
            <v>173908.44514719999</v>
          </cell>
          <cell r="F91">
            <v>184893.64557401001</v>
          </cell>
          <cell r="G91">
            <v>196020.95220259999</v>
          </cell>
          <cell r="H91">
            <v>192034.57750534001</v>
          </cell>
          <cell r="I91">
            <v>209293.12436612</v>
          </cell>
          <cell r="J91">
            <v>208296.31728436999</v>
          </cell>
          <cell r="K91">
            <v>229095.16608861001</v>
          </cell>
          <cell r="L91">
            <v>230135.73638173001</v>
          </cell>
          <cell r="M91">
            <v>209711.08438563001</v>
          </cell>
          <cell r="O91">
            <v>2308851.04454978</v>
          </cell>
        </row>
        <row r="92">
          <cell r="A92" t="str">
            <v xml:space="preserve">     Brokerage Specific Length</v>
          </cell>
          <cell r="B92">
            <v>25026.731174510001</v>
          </cell>
          <cell r="C92">
            <v>25459.724197150001</v>
          </cell>
          <cell r="D92">
            <v>27935.51622691</v>
          </cell>
          <cell r="E92">
            <v>28257.36120281</v>
          </cell>
          <cell r="F92">
            <v>30480.923738789999</v>
          </cell>
          <cell r="G92">
            <v>31762.574234659998</v>
          </cell>
          <cell r="H92">
            <v>31978.27975492</v>
          </cell>
          <cell r="I92">
            <v>34325.8729093</v>
          </cell>
          <cell r="J92">
            <v>34458.893617909998</v>
          </cell>
          <cell r="K92">
            <v>36889.171583930001</v>
          </cell>
          <cell r="L92">
            <v>37615.40953497</v>
          </cell>
          <cell r="M92">
            <v>34129.824832129998</v>
          </cell>
          <cell r="O92">
            <v>378320.28300798999</v>
          </cell>
        </row>
        <row r="93">
          <cell r="A93" t="str">
            <v xml:space="preserve">    Brokerage Deposit</v>
          </cell>
          <cell r="B93">
            <v>177198.84034160999</v>
          </cell>
          <cell r="C93">
            <v>179228.64623409</v>
          </cell>
          <cell r="D93">
            <v>197456.48063703999</v>
          </cell>
          <cell r="E93">
            <v>202165.80635001001</v>
          </cell>
          <cell r="F93">
            <v>215374.56931280001</v>
          </cell>
          <cell r="G93">
            <v>227783.52643726001</v>
          </cell>
          <cell r="H93">
            <v>224012.85726026</v>
          </cell>
          <cell r="I93">
            <v>243618.99727542</v>
          </cell>
          <cell r="J93">
            <v>242755.21090228</v>
          </cell>
          <cell r="K93">
            <v>265984.33767253999</v>
          </cell>
          <cell r="L93">
            <v>267751.14591670001</v>
          </cell>
          <cell r="M93">
            <v>243840.90921776</v>
          </cell>
          <cell r="O93">
            <v>2687171.3275577701</v>
          </cell>
        </row>
        <row r="94">
          <cell r="A94" t="str">
            <v xml:space="preserve">     Indexed Linked</v>
          </cell>
          <cell r="B94">
            <v>134238.23368467999</v>
          </cell>
          <cell r="C94">
            <v>134349.44761323999</v>
          </cell>
          <cell r="D94">
            <v>141711.10786331</v>
          </cell>
          <cell r="E94">
            <v>136256.75467118999</v>
          </cell>
          <cell r="F94">
            <v>141569.62193056001</v>
          </cell>
          <cell r="G94">
            <v>143598.81823226999</v>
          </cell>
          <cell r="H94">
            <v>141045.20911620001</v>
          </cell>
          <cell r="I94">
            <v>148538.81659358999</v>
          </cell>
          <cell r="J94">
            <v>145628.54251622001</v>
          </cell>
          <cell r="K94">
            <v>152394.37303623001</v>
          </cell>
          <cell r="L94">
            <v>154182.48375533</v>
          </cell>
          <cell r="M94">
            <v>140401.89387649001</v>
          </cell>
          <cell r="O94">
            <v>1713915.3028893101</v>
          </cell>
        </row>
        <row r="95">
          <cell r="A95" t="str">
            <v xml:space="preserve">     5 Yr Escalator</v>
          </cell>
          <cell r="B95">
            <v>396324.05608513998</v>
          </cell>
          <cell r="C95">
            <v>394168.32985585002</v>
          </cell>
          <cell r="D95">
            <v>414806.11255121999</v>
          </cell>
          <cell r="E95">
            <v>398424.31024361</v>
          </cell>
          <cell r="F95">
            <v>413755.53788418998</v>
          </cell>
          <cell r="G95">
            <v>418309.90161772998</v>
          </cell>
          <cell r="H95">
            <v>410579.56905165</v>
          </cell>
          <cell r="I95">
            <v>432002.47753500001</v>
          </cell>
          <cell r="J95">
            <v>421322.16480849998</v>
          </cell>
          <cell r="K95">
            <v>438832.62145129999</v>
          </cell>
          <cell r="L95">
            <v>449696.39526861999</v>
          </cell>
          <cell r="M95">
            <v>431646.06918668002</v>
          </cell>
          <cell r="O95">
            <v>5019867.5455394899</v>
          </cell>
        </row>
        <row r="96">
          <cell r="A96" t="str">
            <v xml:space="preserve">     3 Yr Escalator</v>
          </cell>
          <cell r="B96">
            <v>808178.37984004</v>
          </cell>
          <cell r="C96">
            <v>799304.09357799997</v>
          </cell>
          <cell r="D96">
            <v>841646.44077075995</v>
          </cell>
          <cell r="E96">
            <v>813201.51038472995</v>
          </cell>
          <cell r="F96">
            <v>855636.91415003</v>
          </cell>
          <cell r="G96">
            <v>879617.93864492001</v>
          </cell>
          <cell r="H96">
            <v>872571.26538988005</v>
          </cell>
          <cell r="I96">
            <v>935407.72922394006</v>
          </cell>
          <cell r="J96">
            <v>937639.45263625996</v>
          </cell>
          <cell r="K96">
            <v>993724.01921135001</v>
          </cell>
          <cell r="L96">
            <v>1007988.0746096401</v>
          </cell>
          <cell r="M96">
            <v>921876.89935591002</v>
          </cell>
          <cell r="O96">
            <v>10666792.71779546</v>
          </cell>
        </row>
        <row r="97">
          <cell r="A97" t="str">
            <v xml:space="preserve">    Special Terms</v>
          </cell>
          <cell r="B97">
            <v>1338740.6696098601</v>
          </cell>
          <cell r="C97">
            <v>1327821.87104709</v>
          </cell>
          <cell r="D97">
            <v>1398163.66118529</v>
          </cell>
          <cell r="E97">
            <v>1347882.5752995301</v>
          </cell>
          <cell r="F97">
            <v>1410962.07396478</v>
          </cell>
          <cell r="G97">
            <v>1441526.65849492</v>
          </cell>
          <cell r="H97">
            <v>1424196.04355773</v>
          </cell>
          <cell r="I97">
            <v>1515949.0233525301</v>
          </cell>
          <cell r="J97">
            <v>1504590.1599609801</v>
          </cell>
          <cell r="K97">
            <v>1584951.0136988801</v>
          </cell>
          <cell r="L97">
            <v>1611866.9536335899</v>
          </cell>
          <cell r="M97">
            <v>1493924.86241908</v>
          </cell>
          <cell r="O97">
            <v>17400575.566224258</v>
          </cell>
        </row>
        <row r="98">
          <cell r="A98" t="str">
            <v xml:space="preserve">   Fixed Deposits</v>
          </cell>
          <cell r="B98">
            <v>8667147.6387209203</v>
          </cell>
          <cell r="C98">
            <v>8692194.3582464494</v>
          </cell>
          <cell r="D98">
            <v>9271542.3237436898</v>
          </cell>
          <cell r="E98">
            <v>9018124.9991143197</v>
          </cell>
          <cell r="F98">
            <v>9454055.5438027307</v>
          </cell>
          <cell r="G98">
            <v>9650656.1690169908</v>
          </cell>
          <cell r="H98">
            <v>9532327.6278850008</v>
          </cell>
          <cell r="I98">
            <v>10092306.5266826</v>
          </cell>
          <cell r="J98">
            <v>9910813.5218429994</v>
          </cell>
          <cell r="K98">
            <v>10374678.4171381</v>
          </cell>
          <cell r="L98">
            <v>10485014.153204</v>
          </cell>
          <cell r="M98">
            <v>9590347.4763291795</v>
          </cell>
          <cell r="O98">
            <v>114739208.75572698</v>
          </cell>
        </row>
        <row r="99">
          <cell r="A99" t="str">
            <v xml:space="preserve">  Member Deposits</v>
          </cell>
          <cell r="B99">
            <v>11150844.1486296</v>
          </cell>
          <cell r="C99">
            <v>11160495.554152099</v>
          </cell>
          <cell r="D99">
            <v>11878604.7623</v>
          </cell>
          <cell r="E99">
            <v>11597661.5557028</v>
          </cell>
          <cell r="F99">
            <v>12156043.548448</v>
          </cell>
          <cell r="G99">
            <v>12394696.223555701</v>
          </cell>
          <cell r="H99">
            <v>12183461.371461499</v>
          </cell>
          <cell r="I99">
            <v>12804160.011701001</v>
          </cell>
          <cell r="J99">
            <v>12550974.208050299</v>
          </cell>
          <cell r="K99">
            <v>13119421.6193006</v>
          </cell>
          <cell r="L99">
            <v>13244200.517418699</v>
          </cell>
          <cell r="M99">
            <v>12092899.841171499</v>
          </cell>
          <cell r="O99">
            <v>146333463.36189181</v>
          </cell>
        </row>
        <row r="100">
          <cell r="A100" t="str">
            <v xml:space="preserve">   Cuco Loan</v>
          </cell>
          <cell r="B100">
            <v>760032.87671233003</v>
          </cell>
          <cell r="C100">
            <v>650805.47945205995</v>
          </cell>
          <cell r="D100">
            <v>499698.63013698999</v>
          </cell>
          <cell r="E100">
            <v>425216.43835616001</v>
          </cell>
          <cell r="F100">
            <v>354010.95890411001</v>
          </cell>
          <cell r="G100">
            <v>274487.67123287998</v>
          </cell>
          <cell r="H100">
            <v>255079.4520548</v>
          </cell>
          <cell r="I100">
            <v>298180.82191781001</v>
          </cell>
          <cell r="J100">
            <v>357917.80821917998</v>
          </cell>
          <cell r="K100">
            <v>369890.4109589</v>
          </cell>
          <cell r="L100">
            <v>374175.34246575</v>
          </cell>
          <cell r="M100">
            <v>411101.36986301001</v>
          </cell>
          <cell r="O100">
            <v>5030597.26027398</v>
          </cell>
        </row>
        <row r="101">
          <cell r="A101" t="str">
            <v xml:space="preserve">   50th Anniversary Shares</v>
          </cell>
          <cell r="B101">
            <v>265999.58350685</v>
          </cell>
          <cell r="C101">
            <v>257418.95178082</v>
          </cell>
          <cell r="D101">
            <v>265999.58350685</v>
          </cell>
          <cell r="E101">
            <v>257418.95178082</v>
          </cell>
          <cell r="F101">
            <v>265999.58350685</v>
          </cell>
          <cell r="G101">
            <v>265999.58350685</v>
          </cell>
          <cell r="H101">
            <v>454679.22575342999</v>
          </cell>
          <cell r="I101">
            <v>469835.19994521001</v>
          </cell>
          <cell r="J101">
            <v>454679.22575342999</v>
          </cell>
          <cell r="K101">
            <v>469835.19994521001</v>
          </cell>
          <cell r="L101">
            <v>495084.68465752999</v>
          </cell>
          <cell r="M101">
            <v>447173.26356163999</v>
          </cell>
          <cell r="O101">
            <v>4370123.0372054903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251356.67589041</v>
          </cell>
          <cell r="D103">
            <v>300502.3550411</v>
          </cell>
          <cell r="E103">
            <v>330260.78547945002</v>
          </cell>
          <cell r="F103">
            <v>382036.60161643999</v>
          </cell>
          <cell r="G103">
            <v>422803.72490411001</v>
          </cell>
          <cell r="H103">
            <v>211904.62109589</v>
          </cell>
          <cell r="I103">
            <v>218968.10846575</v>
          </cell>
          <cell r="J103">
            <v>211904.62109589</v>
          </cell>
          <cell r="K103">
            <v>230692.27449315001</v>
          </cell>
          <cell r="L103">
            <v>230692.27449315001</v>
          </cell>
          <cell r="M103">
            <v>208367.21567122999</v>
          </cell>
          <cell r="O103">
            <v>3218457.3667123201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-73.773287670000002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-76.232397259999999</v>
          </cell>
          <cell r="M106">
            <v>-68.855068489999994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1403619.57386986</v>
          </cell>
          <cell r="C107">
            <v>1313083.3702054799</v>
          </cell>
          <cell r="D107">
            <v>1224819.57386987</v>
          </cell>
          <cell r="E107">
            <v>1166398.4386986201</v>
          </cell>
          <cell r="F107">
            <v>1160666.1492123301</v>
          </cell>
          <cell r="G107">
            <v>1121909.9848287699</v>
          </cell>
          <cell r="H107">
            <v>1076490.1556164499</v>
          </cell>
          <cell r="I107">
            <v>1153815.61602055</v>
          </cell>
          <cell r="J107">
            <v>1185951.4799315201</v>
          </cell>
          <cell r="K107">
            <v>1237249.3710890401</v>
          </cell>
          <cell r="L107">
            <v>1266783.78730821</v>
          </cell>
          <cell r="M107">
            <v>1217328.3523013601</v>
          </cell>
          <cell r="O107">
            <v>14528115.852952059</v>
          </cell>
        </row>
        <row r="108">
          <cell r="A108" t="str">
            <v xml:space="preserve"> Total Interest Expense</v>
          </cell>
          <cell r="B108">
            <v>12554463.722499499</v>
          </cell>
          <cell r="C108">
            <v>12473578.9243575</v>
          </cell>
          <cell r="D108">
            <v>13103424.3361699</v>
          </cell>
          <cell r="E108">
            <v>12764059.994401401</v>
          </cell>
          <cell r="F108">
            <v>13316709.6976604</v>
          </cell>
          <cell r="G108">
            <v>13516606.208384501</v>
          </cell>
          <cell r="H108">
            <v>13259951.5270779</v>
          </cell>
          <cell r="I108">
            <v>13957975.6277216</v>
          </cell>
          <cell r="J108">
            <v>13736925.687981799</v>
          </cell>
          <cell r="K108">
            <v>14356670.9903896</v>
          </cell>
          <cell r="L108">
            <v>14510984.304726901</v>
          </cell>
          <cell r="M108">
            <v>13310228.193472899</v>
          </cell>
          <cell r="O108">
            <v>160861579.2148439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-78623.287671230006</v>
          </cell>
          <cell r="C113">
            <v>-125136.98630136999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-129308.21917808001</v>
          </cell>
          <cell r="H113">
            <v>-100472.60273973001</v>
          </cell>
          <cell r="I113">
            <v>-70493.150684930006</v>
          </cell>
          <cell r="J113">
            <v>-68219.178082190003</v>
          </cell>
          <cell r="K113">
            <v>-70493.150684930006</v>
          </cell>
          <cell r="L113">
            <v>10821.91780822</v>
          </cell>
          <cell r="M113">
            <v>14958.904109589999</v>
          </cell>
          <cell r="O113">
            <v>-1000719.17808218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-78623.287671230006</v>
          </cell>
          <cell r="C115">
            <v>-125136.98630136999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-129308.21917808001</v>
          </cell>
          <cell r="H115">
            <v>-100472.60273973001</v>
          </cell>
          <cell r="I115">
            <v>-70493.150684930006</v>
          </cell>
          <cell r="J115">
            <v>-68219.178082190003</v>
          </cell>
          <cell r="K115">
            <v>-70493.150684930006</v>
          </cell>
          <cell r="L115">
            <v>10821.91780822</v>
          </cell>
          <cell r="M115">
            <v>14958.904109589999</v>
          </cell>
          <cell r="O115">
            <v>-1000719.17808218</v>
          </cell>
        </row>
        <row r="117">
          <cell r="A117" t="str">
            <v xml:space="preserve"> Net Interest Income</v>
          </cell>
          <cell r="B117">
            <v>9184205.3998200502</v>
          </cell>
          <cell r="C117">
            <v>8697883.4391244203</v>
          </cell>
          <cell r="D117">
            <v>9051150.2351915296</v>
          </cell>
          <cell r="E117">
            <v>8806613.0566557404</v>
          </cell>
          <cell r="F117">
            <v>9102561.9547976702</v>
          </cell>
          <cell r="G117">
            <v>9124272.8753232807</v>
          </cell>
          <cell r="H117">
            <v>8827411.1544455402</v>
          </cell>
          <cell r="I117">
            <v>9092184.9504078105</v>
          </cell>
          <cell r="J117">
            <v>8815455.2905174494</v>
          </cell>
          <cell r="K117">
            <v>9133311.1640213802</v>
          </cell>
          <cell r="L117">
            <v>9233387.2154621892</v>
          </cell>
          <cell r="M117">
            <v>8353760.2136818003</v>
          </cell>
          <cell r="O117">
            <v>107422196.94944885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1818096.3998200502</v>
          </cell>
          <cell r="C127">
            <v>1762573.4391244203</v>
          </cell>
          <cell r="D127">
            <v>2049531.2351915296</v>
          </cell>
          <cell r="E127">
            <v>1983956.0566557404</v>
          </cell>
          <cell r="F127">
            <v>2405301.9547976702</v>
          </cell>
          <cell r="G127">
            <v>2608696.8753232807</v>
          </cell>
          <cell r="H127">
            <v>2060265.1544455402</v>
          </cell>
          <cell r="I127">
            <v>2220375.9504078105</v>
          </cell>
          <cell r="J127">
            <v>2346691.2905174494</v>
          </cell>
          <cell r="K127">
            <v>2094635.1640213802</v>
          </cell>
          <cell r="L127">
            <v>2093848.2154621892</v>
          </cell>
          <cell r="M127">
            <v>1214221.2136818003</v>
          </cell>
          <cell r="O127">
            <v>24658192.949448854</v>
          </cell>
        </row>
        <row r="129">
          <cell r="A129" t="str">
            <v xml:space="preserve"> Pretax Income</v>
          </cell>
          <cell r="B129">
            <v>1818096.39982006</v>
          </cell>
          <cell r="C129">
            <v>1762573.4391244</v>
          </cell>
          <cell r="D129">
            <v>2049531.2351915401</v>
          </cell>
          <cell r="E129">
            <v>1983956.0566557399</v>
          </cell>
          <cell r="F129">
            <v>2405301.9547976698</v>
          </cell>
          <cell r="G129">
            <v>2608696.8753232802</v>
          </cell>
          <cell r="H129">
            <v>2060265.1544455299</v>
          </cell>
          <cell r="I129">
            <v>2220375.95040781</v>
          </cell>
          <cell r="J129">
            <v>2346691.2905174498</v>
          </cell>
          <cell r="K129">
            <v>2094635.16402139</v>
          </cell>
          <cell r="L129">
            <v>2093848.2154621901</v>
          </cell>
          <cell r="M129">
            <v>1214221.2136818001</v>
          </cell>
          <cell r="O129">
            <v>24658192.949448861</v>
          </cell>
        </row>
        <row r="130">
          <cell r="A130" t="str">
            <v xml:space="preserve"> Local Tax #1</v>
          </cell>
          <cell r="B130">
            <v>338529.54964649002</v>
          </cell>
          <cell r="C130">
            <v>328191.17436497001</v>
          </cell>
          <cell r="D130">
            <v>381622.71599267999</v>
          </cell>
          <cell r="E130">
            <v>369412.61774930998</v>
          </cell>
          <cell r="F130">
            <v>447867.22398329002</v>
          </cell>
          <cell r="G130">
            <v>485739.35818516999</v>
          </cell>
          <cell r="H130">
            <v>383621.37175777002</v>
          </cell>
          <cell r="I130">
            <v>413434.00196595001</v>
          </cell>
          <cell r="J130">
            <v>436953.91829437</v>
          </cell>
          <cell r="K130">
            <v>390021.06754080002</v>
          </cell>
          <cell r="L130">
            <v>389874.53771906003</v>
          </cell>
          <cell r="M130">
            <v>226087.98998752001</v>
          </cell>
          <cell r="O130">
            <v>4591355.52718738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338529.54964649002</v>
          </cell>
          <cell r="C134">
            <v>328191.17436497001</v>
          </cell>
          <cell r="D134">
            <v>381622.71599267999</v>
          </cell>
          <cell r="E134">
            <v>369412.61774930998</v>
          </cell>
          <cell r="F134">
            <v>447867.22398329002</v>
          </cell>
          <cell r="G134">
            <v>485739.35818516999</v>
          </cell>
          <cell r="H134">
            <v>383621.37175777002</v>
          </cell>
          <cell r="I134">
            <v>413434.00196595001</v>
          </cell>
          <cell r="J134">
            <v>436953.91829437</v>
          </cell>
          <cell r="K134">
            <v>390021.06754080002</v>
          </cell>
          <cell r="L134">
            <v>389874.53771906003</v>
          </cell>
          <cell r="M134">
            <v>226087.98998752001</v>
          </cell>
          <cell r="O134">
            <v>4591355.52718738</v>
          </cell>
        </row>
        <row r="136">
          <cell r="A136" t="str">
            <v xml:space="preserve"> Net Tax</v>
          </cell>
          <cell r="B136">
            <v>338529.54964649002</v>
          </cell>
          <cell r="C136">
            <v>328191.17436497001</v>
          </cell>
          <cell r="D136">
            <v>381622.71599267999</v>
          </cell>
          <cell r="E136">
            <v>369412.61774930998</v>
          </cell>
          <cell r="F136">
            <v>447867.22398329002</v>
          </cell>
          <cell r="G136">
            <v>485739.35818516999</v>
          </cell>
          <cell r="H136">
            <v>383621.37175777002</v>
          </cell>
          <cell r="I136">
            <v>413434.00196595001</v>
          </cell>
          <cell r="J136">
            <v>436953.91829437</v>
          </cell>
          <cell r="K136">
            <v>390021.06754080002</v>
          </cell>
          <cell r="L136">
            <v>389874.53771906003</v>
          </cell>
          <cell r="M136">
            <v>226087.98998752001</v>
          </cell>
          <cell r="O136">
            <v>4591355.52718738</v>
          </cell>
        </row>
        <row r="138">
          <cell r="A138" t="str">
            <v xml:space="preserve"> Net Income</v>
          </cell>
          <cell r="B138">
            <v>1479566.85017357</v>
          </cell>
          <cell r="C138">
            <v>1434382.26475943</v>
          </cell>
          <cell r="D138">
            <v>1667908.51919886</v>
          </cell>
          <cell r="E138">
            <v>1614543.43890644</v>
          </cell>
          <cell r="F138">
            <v>1957434.7308143801</v>
          </cell>
          <cell r="G138">
            <v>2122957.51713811</v>
          </cell>
          <cell r="H138">
            <v>1676643.78268776</v>
          </cell>
          <cell r="I138">
            <v>1806941.94844187</v>
          </cell>
          <cell r="J138">
            <v>1909737.3722230799</v>
          </cell>
          <cell r="K138">
            <v>1704614.0964805901</v>
          </cell>
          <cell r="L138">
            <v>1703973.6777431299</v>
          </cell>
          <cell r="M138">
            <v>988133.22369428002</v>
          </cell>
          <cell r="O138">
            <v>20066837.422261499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>
        <row r="4">
          <cell r="A4" t="str">
            <v>Meridian Credit Union Limited</v>
          </cell>
        </row>
        <row r="5">
          <cell r="A5" t="str">
            <v>ROLL DN 2Mo</v>
          </cell>
        </row>
        <row r="6">
          <cell r="A6" t="str">
            <v>ROLL DN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13711.268284150001</v>
          </cell>
          <cell r="C11">
            <v>12256.304513659999</v>
          </cell>
          <cell r="D11">
            <v>13161.355315070001</v>
          </cell>
          <cell r="E11">
            <v>7318.6032164400003</v>
          </cell>
          <cell r="F11">
            <v>2220.4630000000002</v>
          </cell>
          <cell r="G11">
            <v>1899.6749972600001</v>
          </cell>
          <cell r="H11">
            <v>2820.5896465800001</v>
          </cell>
          <cell r="I11">
            <v>2818.9945479500002</v>
          </cell>
          <cell r="J11">
            <v>3374.9283917799999</v>
          </cell>
          <cell r="K11">
            <v>4713.1708246600001</v>
          </cell>
          <cell r="L11">
            <v>5203.7306904099996</v>
          </cell>
          <cell r="M11">
            <v>6466.8630657499998</v>
          </cell>
          <cell r="O11">
            <v>75965.946493709998</v>
          </cell>
        </row>
        <row r="12">
          <cell r="A12" t="str">
            <v xml:space="preserve">   CUCO Liquidity Reserve</v>
          </cell>
          <cell r="B12">
            <v>858373.55939186004</v>
          </cell>
          <cell r="C12">
            <v>873674.09775861003</v>
          </cell>
          <cell r="D12">
            <v>864175.55363067996</v>
          </cell>
          <cell r="E12">
            <v>780638.67711996997</v>
          </cell>
          <cell r="F12">
            <v>864544.26387469994</v>
          </cell>
          <cell r="G12">
            <v>827705.79722701001</v>
          </cell>
          <cell r="H12">
            <v>845800.06973011</v>
          </cell>
          <cell r="I12">
            <v>791533.45310388994</v>
          </cell>
          <cell r="J12">
            <v>792826.72074603999</v>
          </cell>
          <cell r="K12">
            <v>781273.35699594999</v>
          </cell>
          <cell r="L12">
            <v>733421.78991467995</v>
          </cell>
          <cell r="M12">
            <v>735103.21650205005</v>
          </cell>
          <cell r="O12">
            <v>9749070.55599555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33503.68901265</v>
          </cell>
          <cell r="C14">
            <v>24102.709494570001</v>
          </cell>
          <cell r="D14">
            <v>18553.326057980001</v>
          </cell>
          <cell r="E14">
            <v>12609.01718857</v>
          </cell>
          <cell r="F14">
            <v>13551.950481780001</v>
          </cell>
          <cell r="G14">
            <v>13156.8009557</v>
          </cell>
          <cell r="H14">
            <v>13539.20027368</v>
          </cell>
          <cell r="I14">
            <v>13109.45065578</v>
          </cell>
          <cell r="J14">
            <v>13567.86175419</v>
          </cell>
          <cell r="K14">
            <v>13554.223887280001</v>
          </cell>
          <cell r="L14">
            <v>13114.351361020001</v>
          </cell>
          <cell r="M14">
            <v>13558.993861000001</v>
          </cell>
          <cell r="O14">
            <v>195921.57498420001</v>
          </cell>
        </row>
        <row r="15">
          <cell r="A15" t="str">
            <v xml:space="preserve">   Long Term Investments</v>
          </cell>
          <cell r="B15">
            <v>14367.765020549999</v>
          </cell>
          <cell r="C15">
            <v>14824.28981726</v>
          </cell>
          <cell r="D15">
            <v>14864.8815835</v>
          </cell>
          <cell r="E15">
            <v>13426.34449198</v>
          </cell>
          <cell r="F15">
            <v>14864.881400230001</v>
          </cell>
          <cell r="G15">
            <v>14385.36909699</v>
          </cell>
          <cell r="H15">
            <v>14864.88140022</v>
          </cell>
          <cell r="I15">
            <v>14385.36909699</v>
          </cell>
          <cell r="J15">
            <v>14864.88140022</v>
          </cell>
          <cell r="K15">
            <v>14864.88140022</v>
          </cell>
          <cell r="L15">
            <v>14385.36909699</v>
          </cell>
          <cell r="M15">
            <v>14859.38053274</v>
          </cell>
          <cell r="O15">
            <v>174958.29433788999</v>
          </cell>
        </row>
        <row r="16">
          <cell r="A16" t="str">
            <v xml:space="preserve">   Asset Balancing Account</v>
          </cell>
          <cell r="B16">
            <v>26889.781272550001</v>
          </cell>
          <cell r="C16">
            <v>41752.477214660001</v>
          </cell>
          <cell r="D16">
            <v>19770.746827049999</v>
          </cell>
          <cell r="E16">
            <v>25669.358281109999</v>
          </cell>
          <cell r="F16">
            <v>27557.476106530001</v>
          </cell>
          <cell r="G16">
            <v>42765.77088828</v>
          </cell>
          <cell r="H16">
            <v>51382.109635779998</v>
          </cell>
          <cell r="I16">
            <v>48095.940605310003</v>
          </cell>
          <cell r="J16">
            <v>57938.046433470001</v>
          </cell>
          <cell r="K16">
            <v>61686.178511170001</v>
          </cell>
          <cell r="L16">
            <v>59223.687331530004</v>
          </cell>
          <cell r="M16">
            <v>62836.857728529998</v>
          </cell>
          <cell r="O16">
            <v>525568.43083596998</v>
          </cell>
        </row>
        <row r="17">
          <cell r="A17" t="str">
            <v xml:space="preserve">  Total Investments</v>
          </cell>
          <cell r="B17">
            <v>946846.06298176001</v>
          </cell>
          <cell r="C17">
            <v>966609.87879876001</v>
          </cell>
          <cell r="D17">
            <v>930525.86341428</v>
          </cell>
          <cell r="E17">
            <v>839662.00029807002</v>
          </cell>
          <cell r="F17">
            <v>922739.03486323997</v>
          </cell>
          <cell r="G17">
            <v>899913.41316523997</v>
          </cell>
          <cell r="H17">
            <v>928406.85068637005</v>
          </cell>
          <cell r="I17">
            <v>869943.20800991997</v>
          </cell>
          <cell r="J17">
            <v>882572.43872570002</v>
          </cell>
          <cell r="K17">
            <v>876091.81161928002</v>
          </cell>
          <cell r="L17">
            <v>825348.92839462997</v>
          </cell>
          <cell r="M17">
            <v>832825.31169006997</v>
          </cell>
          <cell r="O17">
            <v>10721484.802647321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735222.67318442999</v>
          </cell>
          <cell r="D18">
            <v>655117.29726121004</v>
          </cell>
          <cell r="E18">
            <v>594953.91872233001</v>
          </cell>
          <cell r="F18">
            <v>663176.14991528005</v>
          </cell>
          <cell r="G18">
            <v>647039.79696266004</v>
          </cell>
          <cell r="H18">
            <v>677006.88597973005</v>
          </cell>
          <cell r="I18">
            <v>663610.44763228996</v>
          </cell>
          <cell r="J18">
            <v>695489.74792183004</v>
          </cell>
          <cell r="K18">
            <v>707494.84984575002</v>
          </cell>
          <cell r="L18">
            <v>697114.82444819005</v>
          </cell>
          <cell r="M18">
            <v>733733.77773157996</v>
          </cell>
          <cell r="O18">
            <v>8245373.5326778004</v>
          </cell>
        </row>
        <row r="19">
          <cell r="A19" t="str">
            <v xml:space="preserve">    6 Month Mortgage</v>
          </cell>
          <cell r="B19">
            <v>13841.2603905</v>
          </cell>
          <cell r="C19">
            <v>13635.304827940001</v>
          </cell>
          <cell r="D19">
            <v>13293.15389061</v>
          </cell>
          <cell r="E19">
            <v>11141.12440388</v>
          </cell>
          <cell r="F19">
            <v>11285.918865150001</v>
          </cell>
          <cell r="G19">
            <v>10322.69339425</v>
          </cell>
          <cell r="H19">
            <v>10373.826652580001</v>
          </cell>
          <cell r="I19">
            <v>10069.140878439999</v>
          </cell>
          <cell r="J19">
            <v>10444.75520019</v>
          </cell>
          <cell r="K19">
            <v>10495.083659649999</v>
          </cell>
          <cell r="L19">
            <v>10213.25553654</v>
          </cell>
          <cell r="M19">
            <v>10630.20959124</v>
          </cell>
          <cell r="O19">
            <v>135745.72729097001</v>
          </cell>
        </row>
        <row r="20">
          <cell r="A20" t="str">
            <v xml:space="preserve">    1 Year Mortgage</v>
          </cell>
          <cell r="B20">
            <v>200437.26031854001</v>
          </cell>
          <cell r="C20">
            <v>199259.05571171001</v>
          </cell>
          <cell r="D20">
            <v>193164.71607435</v>
          </cell>
          <cell r="E20">
            <v>169477.27770576999</v>
          </cell>
          <cell r="F20">
            <v>181044.51389194001</v>
          </cell>
          <cell r="G20">
            <v>169580.21309671999</v>
          </cell>
          <cell r="H20">
            <v>167792.06305994999</v>
          </cell>
          <cell r="I20">
            <v>153944.13975587999</v>
          </cell>
          <cell r="J20">
            <v>150803.87727913001</v>
          </cell>
          <cell r="K20">
            <v>142464.74663561999</v>
          </cell>
          <cell r="L20">
            <v>129900.95583509</v>
          </cell>
          <cell r="M20">
            <v>127318.87545774</v>
          </cell>
          <cell r="O20">
            <v>1985187.6948224399</v>
          </cell>
        </row>
        <row r="21">
          <cell r="A21" t="str">
            <v xml:space="preserve">    2 Year Mortgage</v>
          </cell>
          <cell r="B21">
            <v>140610.25819632001</v>
          </cell>
          <cell r="C21">
            <v>144592.82048023</v>
          </cell>
          <cell r="D21">
            <v>144031.04071062</v>
          </cell>
          <cell r="E21">
            <v>129153.35164666</v>
          </cell>
          <cell r="F21">
            <v>141506.12495728</v>
          </cell>
          <cell r="G21">
            <v>134979.16931341001</v>
          </cell>
          <cell r="H21">
            <v>137889.36968634001</v>
          </cell>
          <cell r="I21">
            <v>131739.10209748999</v>
          </cell>
          <cell r="J21">
            <v>134223.19296168</v>
          </cell>
          <cell r="K21">
            <v>132359.47083221001</v>
          </cell>
          <cell r="L21">
            <v>125267.94373552001</v>
          </cell>
          <cell r="M21">
            <v>126024.47560074</v>
          </cell>
          <cell r="O21">
            <v>1622376.3202185</v>
          </cell>
        </row>
        <row r="22">
          <cell r="A22" t="str">
            <v xml:space="preserve">    3 Year Mortgage</v>
          </cell>
          <cell r="B22">
            <v>349861.96174400998</v>
          </cell>
          <cell r="C22">
            <v>362336.43576137</v>
          </cell>
          <cell r="D22">
            <v>362898.47818898998</v>
          </cell>
          <cell r="E22">
            <v>326422.68790308997</v>
          </cell>
          <cell r="F22">
            <v>359519.71969172999</v>
          </cell>
          <cell r="G22">
            <v>346297.31644771999</v>
          </cell>
          <cell r="H22">
            <v>355931.87175923999</v>
          </cell>
          <cell r="I22">
            <v>342797.47421895002</v>
          </cell>
          <cell r="J22">
            <v>353040.20257125999</v>
          </cell>
          <cell r="K22">
            <v>351936.31329914002</v>
          </cell>
          <cell r="L22">
            <v>339348.41331683</v>
          </cell>
          <cell r="M22">
            <v>348092.72977421002</v>
          </cell>
          <cell r="O22">
            <v>4198483.60467654</v>
          </cell>
        </row>
        <row r="23">
          <cell r="A23" t="str">
            <v xml:space="preserve">    4 Year Mortgage</v>
          </cell>
          <cell r="B23">
            <v>3741788.26670853</v>
          </cell>
          <cell r="C23">
            <v>3877092.0941870101</v>
          </cell>
          <cell r="D23">
            <v>3886272.77296279</v>
          </cell>
          <cell r="E23">
            <v>3497503.82900646</v>
          </cell>
          <cell r="F23">
            <v>3858469.9411258898</v>
          </cell>
          <cell r="G23">
            <v>3723920.38528569</v>
          </cell>
          <cell r="H23">
            <v>3838067.6848497698</v>
          </cell>
          <cell r="I23">
            <v>3703167.8357903599</v>
          </cell>
          <cell r="J23">
            <v>3818429.4186410299</v>
          </cell>
          <cell r="K23">
            <v>3813756.4048289498</v>
          </cell>
          <cell r="L23">
            <v>3690432.5014711302</v>
          </cell>
          <cell r="M23">
            <v>3816098.1618328202</v>
          </cell>
          <cell r="O23">
            <v>45264999.296690427</v>
          </cell>
        </row>
        <row r="24">
          <cell r="A24" t="str">
            <v xml:space="preserve">    5 Year Mortgage</v>
          </cell>
          <cell r="B24">
            <v>3393736.6272348501</v>
          </cell>
          <cell r="C24">
            <v>3512152.3808155502</v>
          </cell>
          <cell r="D24">
            <v>3518792.0189994699</v>
          </cell>
          <cell r="E24">
            <v>3164304.68683398</v>
          </cell>
          <cell r="F24">
            <v>3486695.4504448399</v>
          </cell>
          <cell r="G24">
            <v>3362373.9306415399</v>
          </cell>
          <cell r="H24">
            <v>3464500.6671470799</v>
          </cell>
          <cell r="I24">
            <v>3340590.6412271601</v>
          </cell>
          <cell r="J24">
            <v>3441205.7603848702</v>
          </cell>
          <cell r="K24">
            <v>3435479.68263776</v>
          </cell>
          <cell r="L24">
            <v>3321388.3955636802</v>
          </cell>
          <cell r="M24">
            <v>3433998.9265190102</v>
          </cell>
          <cell r="O24">
            <v>40875219.168449789</v>
          </cell>
        </row>
        <row r="25">
          <cell r="A25" t="str">
            <v xml:space="preserve">    7 Year Mortgage</v>
          </cell>
          <cell r="B25">
            <v>506376.22802817001</v>
          </cell>
          <cell r="C25">
            <v>525602.41391888005</v>
          </cell>
          <cell r="D25">
            <v>527311.54356556002</v>
          </cell>
          <cell r="E25">
            <v>475097.72474306001</v>
          </cell>
          <cell r="F25">
            <v>524879.39653610997</v>
          </cell>
          <cell r="G25">
            <v>507479.72618310997</v>
          </cell>
          <cell r="H25">
            <v>524168.29037394997</v>
          </cell>
          <cell r="I25">
            <v>506905.88978902</v>
          </cell>
          <cell r="J25">
            <v>523960.94456440001</v>
          </cell>
          <cell r="K25">
            <v>524452.91233010998</v>
          </cell>
          <cell r="L25">
            <v>508356.88536378002</v>
          </cell>
          <cell r="M25">
            <v>525136.02054884995</v>
          </cell>
          <cell r="O25">
            <v>6179727.9759449996</v>
          </cell>
        </row>
        <row r="26">
          <cell r="A26" t="str">
            <v xml:space="preserve">    10 Year Mortgage</v>
          </cell>
          <cell r="B26">
            <v>40035.357043349999</v>
          </cell>
          <cell r="C26">
            <v>41609.002140129996</v>
          </cell>
          <cell r="D26">
            <v>41803.020324719997</v>
          </cell>
          <cell r="E26">
            <v>37701.893483920001</v>
          </cell>
          <cell r="F26">
            <v>41700.125965530002</v>
          </cell>
          <cell r="G26">
            <v>40353.152449349996</v>
          </cell>
          <cell r="H26">
            <v>41734.153351159999</v>
          </cell>
          <cell r="I26">
            <v>40416.741865160002</v>
          </cell>
          <cell r="J26">
            <v>41827.877712529997</v>
          </cell>
          <cell r="K26">
            <v>41916.057549899997</v>
          </cell>
          <cell r="L26">
            <v>40682.473715990003</v>
          </cell>
          <cell r="M26">
            <v>42198.087061810002</v>
          </cell>
          <cell r="O26">
            <v>491977.94266355003</v>
          </cell>
        </row>
        <row r="27">
          <cell r="A27" t="str">
            <v xml:space="preserve">    Securitized Contra</v>
          </cell>
          <cell r="B27">
            <v>-1312246.4791639501</v>
          </cell>
          <cell r="C27">
            <v>-1143601.1532234999</v>
          </cell>
          <cell r="D27">
            <v>-1121342.4396846199</v>
          </cell>
          <cell r="E27">
            <v>-991177.12827347999</v>
          </cell>
          <cell r="F27">
            <v>-1073092.7960011801</v>
          </cell>
          <cell r="G27">
            <v>-1013515.32755203</v>
          </cell>
          <cell r="H27">
            <v>-1009220.78468303</v>
          </cell>
          <cell r="I27">
            <v>-930147.29337164003</v>
          </cell>
          <cell r="J27">
            <v>-905599.87566932</v>
          </cell>
          <cell r="K27">
            <v>-853432.56471447996</v>
          </cell>
          <cell r="L27">
            <v>-779771.77367618005</v>
          </cell>
          <cell r="M27">
            <v>-754482.4317366</v>
          </cell>
          <cell r="O27">
            <v>-11887630.047750009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-1274584.04412</v>
          </cell>
          <cell r="C29">
            <v>-1304054.5603601199</v>
          </cell>
          <cell r="D29">
            <v>-1294475.17757098</v>
          </cell>
          <cell r="E29">
            <v>-1158039.77642374</v>
          </cell>
          <cell r="F29">
            <v>-1268767.45555608</v>
          </cell>
          <cell r="G29">
            <v>-1215801.86250215</v>
          </cell>
          <cell r="H29">
            <v>-1243233.29509886</v>
          </cell>
          <cell r="I29">
            <v>-1190955.3944421799</v>
          </cell>
          <cell r="J29">
            <v>-1217666.2506863601</v>
          </cell>
          <cell r="K29">
            <v>-1204938.10909249</v>
          </cell>
          <cell r="L29">
            <v>-1154424.76314168</v>
          </cell>
          <cell r="M29">
            <v>-1176792.48212154</v>
          </cell>
          <cell r="O29">
            <v>-14703733.171116181</v>
          </cell>
        </row>
        <row r="30">
          <cell r="A30" t="str">
            <v xml:space="preserve">    New CMB Contra</v>
          </cell>
          <cell r="B30">
            <v>-343884.86401167</v>
          </cell>
          <cell r="C30">
            <v>-400246.9734436</v>
          </cell>
          <cell r="D30">
            <v>-445932.73061073001</v>
          </cell>
          <cell r="E30">
            <v>-398275.63179542002</v>
          </cell>
          <cell r="F30">
            <v>-485061.66821401002</v>
          </cell>
          <cell r="G30">
            <v>-511697.79275874997</v>
          </cell>
          <cell r="H30">
            <v>-522859.89382022998</v>
          </cell>
          <cell r="I30">
            <v>-547824.67566168995</v>
          </cell>
          <cell r="J30">
            <v>-608864.57406999997</v>
          </cell>
          <cell r="K30">
            <v>-602072.75088769</v>
          </cell>
          <cell r="L30">
            <v>-623666.74116907001</v>
          </cell>
          <cell r="M30">
            <v>-686268.36493645003</v>
          </cell>
          <cell r="O30">
            <v>-6176656.6613793103</v>
          </cell>
        </row>
        <row r="31">
          <cell r="A31" t="str">
            <v xml:space="preserve">   Retail  Mortgages</v>
          </cell>
          <cell r="B31">
            <v>6231384.9954411704</v>
          </cell>
          <cell r="C31">
            <v>6563599.4940000298</v>
          </cell>
          <cell r="D31">
            <v>6480933.6941119898</v>
          </cell>
          <cell r="E31">
            <v>5858263.9579565097</v>
          </cell>
          <cell r="F31">
            <v>6441355.4216224803</v>
          </cell>
          <cell r="G31">
            <v>6201331.4009615202</v>
          </cell>
          <cell r="H31">
            <v>6442150.8392576799</v>
          </cell>
          <cell r="I31">
            <v>6224314.04977924</v>
          </cell>
          <cell r="J31">
            <v>6437295.0768112401</v>
          </cell>
          <cell r="K31">
            <v>6499912.0969244298</v>
          </cell>
          <cell r="L31">
            <v>6304842.3709998196</v>
          </cell>
          <cell r="M31">
            <v>6545687.9853234095</v>
          </cell>
          <cell r="O31">
            <v>76231071.383189529</v>
          </cell>
        </row>
        <row r="32">
          <cell r="A32" t="str">
            <v xml:space="preserve">    Instalment - Retail</v>
          </cell>
          <cell r="B32">
            <v>515586.57227116002</v>
          </cell>
          <cell r="C32">
            <v>474611.32837349002</v>
          </cell>
          <cell r="D32">
            <v>471699.74539747997</v>
          </cell>
          <cell r="E32">
            <v>427216.49091912003</v>
          </cell>
          <cell r="F32">
            <v>467722.33888578002</v>
          </cell>
          <cell r="G32">
            <v>449792.32604398002</v>
          </cell>
          <cell r="H32">
            <v>471436.49855820998</v>
          </cell>
          <cell r="I32">
            <v>462846.98703493999</v>
          </cell>
          <cell r="J32">
            <v>476909.20280640002</v>
          </cell>
          <cell r="K32">
            <v>477040.16000256001</v>
          </cell>
          <cell r="L32">
            <v>470384.02462023002</v>
          </cell>
          <cell r="M32">
            <v>494898.90816676</v>
          </cell>
          <cell r="O32">
            <v>5660144.5830801101</v>
          </cell>
        </row>
        <row r="33">
          <cell r="A33" t="str">
            <v xml:space="preserve">    Fixed Rate Instalment</v>
          </cell>
          <cell r="B33">
            <v>81166.766324459997</v>
          </cell>
          <cell r="C33">
            <v>81373.563383939996</v>
          </cell>
          <cell r="D33">
            <v>80505.250697790005</v>
          </cell>
          <cell r="E33">
            <v>72772.47084717</v>
          </cell>
          <cell r="F33">
            <v>79626.009106140002</v>
          </cell>
          <cell r="G33">
            <v>76388.37802566</v>
          </cell>
          <cell r="H33">
            <v>79657.461567949998</v>
          </cell>
          <cell r="I33">
            <v>77965.729798510001</v>
          </cell>
          <cell r="J33">
            <v>80132.078587530006</v>
          </cell>
          <cell r="K33">
            <v>79867.083917319993</v>
          </cell>
          <cell r="L33">
            <v>78383.313758670003</v>
          </cell>
          <cell r="M33">
            <v>82191.458630869995</v>
          </cell>
          <cell r="O33">
            <v>950029.56464601005</v>
          </cell>
        </row>
        <row r="34">
          <cell r="A34" t="str">
            <v xml:space="preserve">    Demand - Retail</v>
          </cell>
          <cell r="B34">
            <v>49463.479786349999</v>
          </cell>
          <cell r="C34">
            <v>49794.080560119997</v>
          </cell>
          <cell r="D34">
            <v>49945.649266679997</v>
          </cell>
          <cell r="E34">
            <v>44979.937524530003</v>
          </cell>
          <cell r="F34">
            <v>49551.244242410001</v>
          </cell>
          <cell r="G34">
            <v>47997.654671260003</v>
          </cell>
          <cell r="H34">
            <v>50259.116742949998</v>
          </cell>
          <cell r="I34">
            <v>49100.053657910001</v>
          </cell>
          <cell r="J34">
            <v>50582.728670529999</v>
          </cell>
          <cell r="K34">
            <v>50681.379891249999</v>
          </cell>
          <cell r="L34">
            <v>49920.58242703</v>
          </cell>
          <cell r="M34">
            <v>52274.355916139997</v>
          </cell>
          <cell r="O34">
            <v>594550.26335716003</v>
          </cell>
        </row>
        <row r="35">
          <cell r="A35" t="str">
            <v xml:space="preserve">    Student</v>
          </cell>
          <cell r="B35">
            <v>21339.622725130001</v>
          </cell>
          <cell r="C35">
            <v>20195.771550360001</v>
          </cell>
          <cell r="D35">
            <v>20328.725538890001</v>
          </cell>
          <cell r="E35">
            <v>18424.841496609999</v>
          </cell>
          <cell r="F35">
            <v>20482.109314580001</v>
          </cell>
          <cell r="G35">
            <v>19888.67420293</v>
          </cell>
          <cell r="H35">
            <v>20608.144047049998</v>
          </cell>
          <cell r="I35">
            <v>19995.927645870001</v>
          </cell>
          <cell r="J35">
            <v>20719.24207244</v>
          </cell>
          <cell r="K35">
            <v>20776.8489935</v>
          </cell>
          <cell r="L35">
            <v>20160.69708238</v>
          </cell>
          <cell r="M35">
            <v>20935.957359510001</v>
          </cell>
          <cell r="O35">
            <v>243856.56202925</v>
          </cell>
        </row>
        <row r="36">
          <cell r="A36" t="str">
            <v xml:space="preserve">    LOC </v>
          </cell>
          <cell r="B36">
            <v>1490332.2153400599</v>
          </cell>
          <cell r="C36">
            <v>1540009.9558514</v>
          </cell>
          <cell r="D36">
            <v>1544229.1612098999</v>
          </cell>
          <cell r="E36">
            <v>1396241.8471726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18187929.342334252</v>
          </cell>
        </row>
        <row r="37">
          <cell r="A37" t="str">
            <v xml:space="preserve">    Fixed Rate Demands</v>
          </cell>
          <cell r="B37">
            <v>2027.41598939</v>
          </cell>
          <cell r="C37">
            <v>1959.5915735200001</v>
          </cell>
          <cell r="D37">
            <v>1939.2969498299999</v>
          </cell>
          <cell r="E37">
            <v>1741.2281328700001</v>
          </cell>
          <cell r="F37">
            <v>1894.77465706</v>
          </cell>
          <cell r="G37">
            <v>1812.3684279300001</v>
          </cell>
          <cell r="H37">
            <v>1882.82454624</v>
          </cell>
          <cell r="I37">
            <v>1829.1412972999999</v>
          </cell>
          <cell r="J37">
            <v>1870.6221206</v>
          </cell>
          <cell r="K37">
            <v>1859.7762923499999</v>
          </cell>
          <cell r="L37">
            <v>1819.09343423</v>
          </cell>
          <cell r="M37">
            <v>1894.93585297</v>
          </cell>
          <cell r="O37">
            <v>22531.069274289999</v>
          </cell>
        </row>
        <row r="38">
          <cell r="A38" t="str">
            <v xml:space="preserve">    Meritline</v>
          </cell>
          <cell r="B38">
            <v>668020.21311474999</v>
          </cell>
          <cell r="C38">
            <v>706593.24015082</v>
          </cell>
          <cell r="D38">
            <v>725740.45026849001</v>
          </cell>
          <cell r="E38">
            <v>661548.27935343003</v>
          </cell>
          <cell r="F38">
            <v>746585.52730300999</v>
          </cell>
          <cell r="G38">
            <v>724623.41136163997</v>
          </cell>
          <cell r="H38">
            <v>761288.95620000002</v>
          </cell>
          <cell r="I38">
            <v>756682.56599013996</v>
          </cell>
          <cell r="J38">
            <v>784496.77932849003</v>
          </cell>
          <cell r="K38">
            <v>795688.89314794994</v>
          </cell>
          <cell r="L38">
            <v>783417.16118629999</v>
          </cell>
          <cell r="M38">
            <v>824993.37931999995</v>
          </cell>
          <cell r="O38">
            <v>8939678.8567250203</v>
          </cell>
        </row>
        <row r="39">
          <cell r="A39" t="str">
            <v xml:space="preserve">    Meritline/RSPLC CONTRA</v>
          </cell>
          <cell r="B39">
            <v>-767.57134426000005</v>
          </cell>
          <cell r="C39">
            <v>-795.18041557000004</v>
          </cell>
          <cell r="D39">
            <v>-801.41679863000002</v>
          </cell>
          <cell r="E39">
            <v>-725.69289204999995</v>
          </cell>
          <cell r="F39">
            <v>-807.50350848999994</v>
          </cell>
          <cell r="G39">
            <v>-783.41846300999998</v>
          </cell>
          <cell r="H39">
            <v>-813.59021835999999</v>
          </cell>
          <cell r="I39">
            <v>-789.30882740000004</v>
          </cell>
          <cell r="J39">
            <v>-817.64802493000002</v>
          </cell>
          <cell r="K39">
            <v>-821.70583151000005</v>
          </cell>
          <cell r="L39">
            <v>-797.16264658</v>
          </cell>
          <cell r="M39">
            <v>-825.76363807999996</v>
          </cell>
          <cell r="O39">
            <v>-9545.9626088700006</v>
          </cell>
        </row>
        <row r="40">
          <cell r="A40" t="str">
            <v xml:space="preserve">    Loan Advance Suspense</v>
          </cell>
          <cell r="B40">
            <v>4429.0788934399998</v>
          </cell>
          <cell r="C40">
            <v>4576.71485656</v>
          </cell>
          <cell r="D40">
            <v>4589.2538013699996</v>
          </cell>
          <cell r="E40">
            <v>4145.1324657499999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54010.089092449998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2887577.0627726102</v>
          </cell>
          <cell r="C42">
            <v>2936164.3112125099</v>
          </cell>
          <cell r="D42">
            <v>2956179.84178385</v>
          </cell>
          <cell r="E42">
            <v>2678734.99671866</v>
          </cell>
          <cell r="F42">
            <v>2973486.66719501</v>
          </cell>
          <cell r="G42">
            <v>2876266.6528457301</v>
          </cell>
          <cell r="H42">
            <v>2992751.5786385601</v>
          </cell>
          <cell r="I42">
            <v>2924178.3551726099</v>
          </cell>
          <cell r="J42">
            <v>3022325.1727555799</v>
          </cell>
          <cell r="K42">
            <v>3033524.60360794</v>
          </cell>
          <cell r="L42">
            <v>2959834.9684375999</v>
          </cell>
          <cell r="M42">
            <v>3084795.3988026902</v>
          </cell>
          <cell r="O42">
            <v>35325819.60994336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19334.927057590001</v>
          </cell>
          <cell r="D43">
            <v>17746.319253260001</v>
          </cell>
          <cell r="E43">
            <v>16012.943617630001</v>
          </cell>
          <cell r="F43">
            <v>17709.6996736</v>
          </cell>
          <cell r="G43">
            <v>17122.378451109998</v>
          </cell>
          <cell r="H43">
            <v>17677.100444330001</v>
          </cell>
          <cell r="I43">
            <v>17091.68338006</v>
          </cell>
          <cell r="J43">
            <v>17646.335157760001</v>
          </cell>
          <cell r="K43">
            <v>17632.192725950001</v>
          </cell>
          <cell r="L43">
            <v>17051.36384179</v>
          </cell>
          <cell r="M43">
            <v>17607.773997429998</v>
          </cell>
          <cell r="O43">
            <v>212916.01279315999</v>
          </cell>
        </row>
        <row r="44">
          <cell r="A44" t="str">
            <v xml:space="preserve">    Commercial 6 Month Mtg</v>
          </cell>
          <cell r="B44">
            <v>1785.6593426899999</v>
          </cell>
          <cell r="C44">
            <v>1646.8022544</v>
          </cell>
          <cell r="D44">
            <v>1420.1513449399999</v>
          </cell>
          <cell r="E44">
            <v>1253.1459470699999</v>
          </cell>
          <cell r="F44">
            <v>1301.44406445</v>
          </cell>
          <cell r="G44">
            <v>1155.63270248</v>
          </cell>
          <cell r="H44">
            <v>1166.60865859</v>
          </cell>
          <cell r="I44">
            <v>1127.97543028</v>
          </cell>
          <cell r="J44">
            <v>1164.5746057900001</v>
          </cell>
          <cell r="K44">
            <v>1163.64295036</v>
          </cell>
          <cell r="L44">
            <v>1125.3051852399999</v>
          </cell>
          <cell r="M44">
            <v>1162.0287856100001</v>
          </cell>
          <cell r="O44">
            <v>15472.9712719</v>
          </cell>
        </row>
        <row r="45">
          <cell r="A45" t="str">
            <v xml:space="preserve">    Commercial 1 Year Mtg</v>
          </cell>
          <cell r="B45">
            <v>95920.622135280006</v>
          </cell>
          <cell r="C45">
            <v>97290.778591099996</v>
          </cell>
          <cell r="D45">
            <v>95296.646530960003</v>
          </cell>
          <cell r="E45">
            <v>84833.540626379996</v>
          </cell>
          <cell r="F45">
            <v>92925.326539729998</v>
          </cell>
          <cell r="G45">
            <v>89240.392395160001</v>
          </cell>
          <cell r="H45">
            <v>89354.882879590004</v>
          </cell>
          <cell r="I45">
            <v>83731.034571679993</v>
          </cell>
          <cell r="J45">
            <v>77343.944182809995</v>
          </cell>
          <cell r="K45">
            <v>69419.982605669997</v>
          </cell>
          <cell r="L45">
            <v>65992.413905730005</v>
          </cell>
          <cell r="M45">
            <v>65864.548698059996</v>
          </cell>
          <cell r="O45">
            <v>1007214.11366215</v>
          </cell>
        </row>
        <row r="46">
          <cell r="A46" t="str">
            <v xml:space="preserve">    Commercial 2 Year Mtg</v>
          </cell>
          <cell r="B46">
            <v>35864.965235019998</v>
          </cell>
          <cell r="C46">
            <v>36660.452440350004</v>
          </cell>
          <cell r="D46">
            <v>34391.593989640001</v>
          </cell>
          <cell r="E46">
            <v>29564.633473590002</v>
          </cell>
          <cell r="F46">
            <v>32576.861944780001</v>
          </cell>
          <cell r="G46">
            <v>31468.100786790001</v>
          </cell>
          <cell r="H46">
            <v>32456.886684329998</v>
          </cell>
          <cell r="I46">
            <v>31057.733148980002</v>
          </cell>
          <cell r="J46">
            <v>31827.953932209999</v>
          </cell>
          <cell r="K46">
            <v>31776.572001879998</v>
          </cell>
          <cell r="L46">
            <v>30700.37545163</v>
          </cell>
          <cell r="M46">
            <v>31510.90007019</v>
          </cell>
          <cell r="O46">
            <v>389857.02915939002</v>
          </cell>
        </row>
        <row r="47">
          <cell r="A47" t="str">
            <v xml:space="preserve">    Commercial 3 Year Mtg</v>
          </cell>
          <cell r="B47">
            <v>52435.832450989998</v>
          </cell>
          <cell r="C47">
            <v>53879.773799659997</v>
          </cell>
          <cell r="D47">
            <v>53093.487928130002</v>
          </cell>
          <cell r="E47">
            <v>47401.359370240003</v>
          </cell>
          <cell r="F47">
            <v>51936.056504200002</v>
          </cell>
          <cell r="G47">
            <v>49820.539390170001</v>
          </cell>
          <cell r="H47">
            <v>49272.497845509999</v>
          </cell>
          <cell r="I47">
            <v>43937.385274439999</v>
          </cell>
          <cell r="J47">
            <v>43359.674377329997</v>
          </cell>
          <cell r="K47">
            <v>42846.294148339999</v>
          </cell>
          <cell r="L47">
            <v>40949.945368950001</v>
          </cell>
          <cell r="M47">
            <v>40576.09373588</v>
          </cell>
          <cell r="O47">
            <v>569508.94019383995</v>
          </cell>
        </row>
        <row r="48">
          <cell r="A48" t="str">
            <v xml:space="preserve">    Commercial 4 Year Mtg</v>
          </cell>
          <cell r="B48">
            <v>71966.444118710002</v>
          </cell>
          <cell r="C48">
            <v>75014.75663915</v>
          </cell>
          <cell r="D48">
            <v>74718.921565159995</v>
          </cell>
          <cell r="E48">
            <v>67026.572434250003</v>
          </cell>
          <cell r="F48">
            <v>73987.472517000002</v>
          </cell>
          <cell r="G48">
            <v>71422.083702599994</v>
          </cell>
          <cell r="H48">
            <v>73609.474907919997</v>
          </cell>
          <cell r="I48">
            <v>71041.308808340007</v>
          </cell>
          <cell r="J48">
            <v>73208.522298669996</v>
          </cell>
          <cell r="K48">
            <v>73011.705220479998</v>
          </cell>
          <cell r="L48">
            <v>70502.790442109996</v>
          </cell>
          <cell r="M48">
            <v>72678.179628989994</v>
          </cell>
          <cell r="O48">
            <v>868188.23228338</v>
          </cell>
        </row>
        <row r="49">
          <cell r="A49" t="str">
            <v xml:space="preserve">    Commercial 5 Year Mtg</v>
          </cell>
          <cell r="B49">
            <v>430635.33371057</v>
          </cell>
          <cell r="C49">
            <v>449360.85045318003</v>
          </cell>
          <cell r="D49">
            <v>451720.29768865003</v>
          </cell>
          <cell r="E49">
            <v>405753.39672806999</v>
          </cell>
          <cell r="F49">
            <v>446298.60063141002</v>
          </cell>
          <cell r="G49">
            <v>429894.53595873999</v>
          </cell>
          <cell r="H49">
            <v>440706.32706712</v>
          </cell>
          <cell r="I49">
            <v>421275.71225564001</v>
          </cell>
          <cell r="J49">
            <v>431531.7602127</v>
          </cell>
          <cell r="K49">
            <v>430291.28330158</v>
          </cell>
          <cell r="L49">
            <v>414920.23187810997</v>
          </cell>
          <cell r="M49">
            <v>422107.90559302998</v>
          </cell>
          <cell r="O49">
            <v>5174496.2354787998</v>
          </cell>
        </row>
        <row r="50">
          <cell r="A50" t="str">
            <v xml:space="preserve">   Commercial Mortgages</v>
          </cell>
          <cell r="B50">
            <v>708892.15218591003</v>
          </cell>
          <cell r="C50">
            <v>733188.34123542998</v>
          </cell>
          <cell r="D50">
            <v>728387.41830073996</v>
          </cell>
          <cell r="E50">
            <v>651845.59219722997</v>
          </cell>
          <cell r="F50">
            <v>716735.46187517</v>
          </cell>
          <cell r="G50">
            <v>690123.66338705004</v>
          </cell>
          <cell r="H50">
            <v>704243.77848739002</v>
          </cell>
          <cell r="I50">
            <v>669262.83286941994</v>
          </cell>
          <cell r="J50">
            <v>676082.76476726995</v>
          </cell>
          <cell r="K50">
            <v>666141.67295426002</v>
          </cell>
          <cell r="L50">
            <v>641242.42607356003</v>
          </cell>
          <cell r="M50">
            <v>651507.43050918996</v>
          </cell>
          <cell r="O50">
            <v>8237653.5348426197</v>
          </cell>
        </row>
        <row r="51">
          <cell r="A51" t="str">
            <v xml:space="preserve">    Instalment - Commercial</v>
          </cell>
          <cell r="B51">
            <v>1395004.4909733201</v>
          </cell>
          <cell r="C51">
            <v>1262466.9450525199</v>
          </cell>
          <cell r="D51">
            <v>1276486.68070761</v>
          </cell>
          <cell r="E51">
            <v>1151789.50766566</v>
          </cell>
          <cell r="F51">
            <v>1273614.2664308399</v>
          </cell>
          <cell r="G51">
            <v>1231143.0905385199</v>
          </cell>
          <cell r="H51">
            <v>1270734.6576761201</v>
          </cell>
          <cell r="I51">
            <v>1228454.25578318</v>
          </cell>
          <cell r="J51">
            <v>1267934.65029517</v>
          </cell>
          <cell r="K51">
            <v>1266483.9800178099</v>
          </cell>
          <cell r="L51">
            <v>1224320.3458106299</v>
          </cell>
          <cell r="M51">
            <v>1263742.08583953</v>
          </cell>
          <cell r="O51">
            <v>15112174.956790909</v>
          </cell>
        </row>
        <row r="52">
          <cell r="A52" t="str">
            <v xml:space="preserve">    Fixed Instalment - Commercial</v>
          </cell>
          <cell r="B52">
            <v>3370882.9827448698</v>
          </cell>
          <cell r="C52">
            <v>3487739.4157329001</v>
          </cell>
          <cell r="D52">
            <v>3489107.2929348201</v>
          </cell>
          <cell r="E52">
            <v>3125936.17391604</v>
          </cell>
          <cell r="F52">
            <v>3427579.6688218401</v>
          </cell>
          <cell r="G52">
            <v>3289565.47982122</v>
          </cell>
          <cell r="H52">
            <v>3369787.93373062</v>
          </cell>
          <cell r="I52">
            <v>3233027.71217658</v>
          </cell>
          <cell r="J52">
            <v>3308279.0229347702</v>
          </cell>
          <cell r="K52">
            <v>3281374.4462138098</v>
          </cell>
          <cell r="L52">
            <v>3153269.8286725502</v>
          </cell>
          <cell r="M52">
            <v>3233607.4085273198</v>
          </cell>
          <cell r="O52">
            <v>39770157.366227344</v>
          </cell>
        </row>
        <row r="53">
          <cell r="A53" t="str">
            <v xml:space="preserve">    Demand - Commercial</v>
          </cell>
          <cell r="B53">
            <v>1221769.5866632599</v>
          </cell>
          <cell r="C53">
            <v>1267650.11881785</v>
          </cell>
          <cell r="D53">
            <v>1279969.8468369001</v>
          </cell>
          <cell r="E53">
            <v>1154910.4841188199</v>
          </cell>
          <cell r="F53">
            <v>1277079.60688509</v>
          </cell>
          <cell r="G53">
            <v>1234493.2729380301</v>
          </cell>
          <cell r="H53">
            <v>1274206.3076702501</v>
          </cell>
          <cell r="I53">
            <v>1231797.6152742801</v>
          </cell>
          <cell r="J53">
            <v>1271385.58113409</v>
          </cell>
          <cell r="K53">
            <v>1269937.85414023</v>
          </cell>
          <cell r="L53">
            <v>1227661.12704202</v>
          </cell>
          <cell r="M53">
            <v>1267187.5362011101</v>
          </cell>
          <cell r="O53">
            <v>14978048.93772193</v>
          </cell>
        </row>
        <row r="54">
          <cell r="A54" t="str">
            <v xml:space="preserve">    Fixed Demand - Commercial</v>
          </cell>
          <cell r="B54">
            <v>163110.9927947</v>
          </cell>
          <cell r="C54">
            <v>168728.79875983999</v>
          </cell>
          <cell r="D54">
            <v>168439.13347954999</v>
          </cell>
          <cell r="E54">
            <v>150036.09998547001</v>
          </cell>
          <cell r="F54">
            <v>163542.95361216</v>
          </cell>
          <cell r="G54">
            <v>157398.76790132001</v>
          </cell>
          <cell r="H54">
            <v>161487.15181571001</v>
          </cell>
          <cell r="I54">
            <v>155160.71634607</v>
          </cell>
          <cell r="J54">
            <v>159130.81232388</v>
          </cell>
          <cell r="K54">
            <v>158040.40971491</v>
          </cell>
          <cell r="L54">
            <v>152285.4228993</v>
          </cell>
          <cell r="M54">
            <v>156674.99003357999</v>
          </cell>
          <cell r="O54">
            <v>1914036.2496664899</v>
          </cell>
        </row>
        <row r="55">
          <cell r="A55" t="str">
            <v xml:space="preserve">    LOC - Commercial</v>
          </cell>
          <cell r="B55">
            <v>1556445.3862568301</v>
          </cell>
          <cell r="C55">
            <v>1633576.14374317</v>
          </cell>
          <cell r="D55">
            <v>1660909.3564383599</v>
          </cell>
          <cell r="E55">
            <v>1498670.05017123</v>
          </cell>
          <cell r="F55">
            <v>1657590.1645821901</v>
          </cell>
          <cell r="G55">
            <v>1602414.3511986299</v>
          </cell>
          <cell r="H55">
            <v>1654133.8725000001</v>
          </cell>
          <cell r="I55">
            <v>1599451.61261644</v>
          </cell>
          <cell r="J55">
            <v>1650896.3478493199</v>
          </cell>
          <cell r="K55">
            <v>1649224.6389657501</v>
          </cell>
          <cell r="L55">
            <v>1594554.93170548</v>
          </cell>
          <cell r="M55">
            <v>1646106.62886986</v>
          </cell>
          <cell r="O55">
            <v>19403973.48489726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7725863.4533674102</v>
          </cell>
          <cell r="C57">
            <v>7839433.1031718496</v>
          </cell>
          <cell r="D57">
            <v>7894236.7905890197</v>
          </cell>
          <cell r="E57">
            <v>7098796.6850627</v>
          </cell>
          <cell r="F57">
            <v>7818731.1405239003</v>
          </cell>
          <cell r="G57">
            <v>7533716.07226073</v>
          </cell>
          <cell r="H57">
            <v>7749674.4035844803</v>
          </cell>
          <cell r="I57">
            <v>7466593.0220595598</v>
          </cell>
          <cell r="J57">
            <v>7676950.8947290098</v>
          </cell>
          <cell r="K57">
            <v>7644385.80924429</v>
          </cell>
          <cell r="L57">
            <v>7370792.7659929898</v>
          </cell>
          <cell r="M57">
            <v>7586643.1296631796</v>
          </cell>
          <cell r="O57">
            <v>91405817.270249113</v>
          </cell>
        </row>
        <row r="58">
          <cell r="A58" t="str">
            <v xml:space="preserve">  Total Loans</v>
          </cell>
          <cell r="B58">
            <v>17553717.663767099</v>
          </cell>
          <cell r="C58">
            <v>18072385.249619801</v>
          </cell>
          <cell r="D58">
            <v>18059737.744785599</v>
          </cell>
          <cell r="E58">
            <v>16287641.231935101</v>
          </cell>
          <cell r="F58">
            <v>17950308.691216599</v>
          </cell>
          <cell r="G58">
            <v>17301437.789455</v>
          </cell>
          <cell r="H58">
            <v>17888820.599968102</v>
          </cell>
          <cell r="I58">
            <v>17284348.2598808</v>
          </cell>
          <cell r="J58">
            <v>17812653.909063101</v>
          </cell>
          <cell r="K58">
            <v>17843964.182730898</v>
          </cell>
          <cell r="L58">
            <v>17276712.531504001</v>
          </cell>
          <cell r="M58">
            <v>17868633.944298498</v>
          </cell>
          <cell r="O58">
            <v>211200361.7982246</v>
          </cell>
        </row>
        <row r="59">
          <cell r="A59" t="str">
            <v xml:space="preserve"> Total Interest Income</v>
          </cell>
          <cell r="B59">
            <v>18501588.3169128</v>
          </cell>
          <cell r="C59">
            <v>19040053.871587999</v>
          </cell>
          <cell r="D59">
            <v>18991325.252035499</v>
          </cell>
          <cell r="E59">
            <v>17128262.136342801</v>
          </cell>
          <cell r="F59">
            <v>18874109.3699154</v>
          </cell>
          <cell r="G59">
            <v>18202378.599880502</v>
          </cell>
          <cell r="H59">
            <v>18818289.0944901</v>
          </cell>
          <cell r="I59">
            <v>18155318.865150999</v>
          </cell>
          <cell r="J59">
            <v>18696287.9916244</v>
          </cell>
          <cell r="K59">
            <v>18721117.638185799</v>
          </cell>
          <cell r="L59">
            <v>18103088.857158899</v>
          </cell>
          <cell r="M59">
            <v>18702520.899824198</v>
          </cell>
          <cell r="O59">
            <v>221934340.89310938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109609.8515912</v>
          </cell>
          <cell r="C65">
            <v>112863.10703698</v>
          </cell>
          <cell r="D65">
            <v>114321.95895563001</v>
          </cell>
          <cell r="E65">
            <v>106022.98188387</v>
          </cell>
          <cell r="F65">
            <v>120238.74507669</v>
          </cell>
          <cell r="G65">
            <v>119299.04591633999</v>
          </cell>
          <cell r="H65">
            <v>127402.35198531</v>
          </cell>
          <cell r="I65">
            <v>127391.79781379001</v>
          </cell>
          <cell r="J65">
            <v>135045.92373074999</v>
          </cell>
          <cell r="K65">
            <v>138650.43593077999</v>
          </cell>
          <cell r="L65">
            <v>135883.68508502</v>
          </cell>
          <cell r="M65">
            <v>141429.62056333999</v>
          </cell>
          <cell r="O65">
            <v>1488159.5055696999</v>
          </cell>
        </row>
        <row r="66">
          <cell r="A66" t="str">
            <v xml:space="preserve">    Adv Savings - Retail</v>
          </cell>
          <cell r="B66">
            <v>1128886.7517418</v>
          </cell>
          <cell r="C66">
            <v>1162392.46673839</v>
          </cell>
          <cell r="D66">
            <v>1166208.08092466</v>
          </cell>
          <cell r="E66">
            <v>1062084.64830137</v>
          </cell>
          <cell r="F66">
            <v>1182996.8202500001</v>
          </cell>
          <cell r="G66">
            <v>1153840.26349315</v>
          </cell>
          <cell r="H66">
            <v>1214792.1091130101</v>
          </cell>
          <cell r="I66">
            <v>1198228.43311644</v>
          </cell>
          <cell r="J66">
            <v>1250553.30929795</v>
          </cell>
          <cell r="K66">
            <v>1265768.04283904</v>
          </cell>
          <cell r="L66">
            <v>1217367.1765068499</v>
          </cell>
          <cell r="M66">
            <v>1238211.81033219</v>
          </cell>
          <cell r="O66">
            <v>14241329.912654851</v>
          </cell>
        </row>
        <row r="67">
          <cell r="A67" t="str">
            <v xml:space="preserve">    Prime Related Chequing</v>
          </cell>
          <cell r="B67">
            <v>112839.37171648</v>
          </cell>
          <cell r="C67">
            <v>116188.47989401</v>
          </cell>
          <cell r="D67">
            <v>117690.31525556</v>
          </cell>
          <cell r="E67">
            <v>109146.81949357</v>
          </cell>
          <cell r="F67">
            <v>123781.43300932</v>
          </cell>
          <cell r="G67">
            <v>122814.04687617</v>
          </cell>
          <cell r="H67">
            <v>131156.10670721001</v>
          </cell>
          <cell r="I67">
            <v>131145.24130642999</v>
          </cell>
          <cell r="J67">
            <v>139024.88684316</v>
          </cell>
          <cell r="K67">
            <v>142735.6018229</v>
          </cell>
          <cell r="L67">
            <v>139887.33206186001</v>
          </cell>
          <cell r="M67">
            <v>145596.67117884001</v>
          </cell>
          <cell r="O67">
            <v>1532006.3061655101</v>
          </cell>
        </row>
        <row r="68">
          <cell r="A68" t="str">
            <v xml:space="preserve">    OHOSP/CAIS/RESP</v>
          </cell>
          <cell r="B68">
            <v>23086.241315300002</v>
          </cell>
          <cell r="C68">
            <v>23771.44758149</v>
          </cell>
          <cell r="D68">
            <v>23849.478148319999</v>
          </cell>
          <cell r="E68">
            <v>21720.106808690001</v>
          </cell>
          <cell r="F68">
            <v>24192.814942069999</v>
          </cell>
          <cell r="G68">
            <v>23596.550408669998</v>
          </cell>
          <cell r="H68">
            <v>24843.042996749999</v>
          </cell>
          <cell r="I68">
            <v>24504.3083472</v>
          </cell>
          <cell r="J68">
            <v>25574.374683940001</v>
          </cell>
          <cell r="K68">
            <v>25885.52221535</v>
          </cell>
          <cell r="L68">
            <v>24895.70226269</v>
          </cell>
          <cell r="M68">
            <v>25321.98403761</v>
          </cell>
          <cell r="O68">
            <v>291241.57374808</v>
          </cell>
        </row>
        <row r="69">
          <cell r="A69" t="str">
            <v xml:space="preserve">   Demand Deposits</v>
          </cell>
          <cell r="B69">
            <v>1418792.3429691601</v>
          </cell>
          <cell r="C69">
            <v>1460928.35925218</v>
          </cell>
          <cell r="D69">
            <v>1467928.7825738001</v>
          </cell>
          <cell r="E69">
            <v>1340684.20539914</v>
          </cell>
          <cell r="F69">
            <v>1497623.5478262799</v>
          </cell>
          <cell r="G69">
            <v>1464763.9827549199</v>
          </cell>
          <cell r="H69">
            <v>1545658.0231591</v>
          </cell>
          <cell r="I69">
            <v>1527950.6669994399</v>
          </cell>
          <cell r="J69">
            <v>1598844.6384672399</v>
          </cell>
          <cell r="K69">
            <v>1622188.51874421</v>
          </cell>
          <cell r="L69">
            <v>1565347.2235765001</v>
          </cell>
          <cell r="M69">
            <v>1598798.4043334899</v>
          </cell>
          <cell r="O69">
            <v>18109508.696055461</v>
          </cell>
        </row>
        <row r="70">
          <cell r="A70" t="str">
            <v xml:space="preserve">     Retail Short Terms</v>
          </cell>
          <cell r="B70">
            <v>238553.09192008001</v>
          </cell>
          <cell r="C70">
            <v>217017.56349378001</v>
          </cell>
          <cell r="D70">
            <v>202503.61168880999</v>
          </cell>
          <cell r="E70">
            <v>179529.23703488</v>
          </cell>
          <cell r="F70">
            <v>200565.80608703999</v>
          </cell>
          <cell r="G70">
            <v>196361.77789346001</v>
          </cell>
          <cell r="H70">
            <v>206643.6163469</v>
          </cell>
          <cell r="I70">
            <v>200829.32435089999</v>
          </cell>
          <cell r="J70">
            <v>209756.21410380999</v>
          </cell>
          <cell r="K70">
            <v>212872.41391075999</v>
          </cell>
          <cell r="L70">
            <v>209344.56571441999</v>
          </cell>
          <cell r="M70">
            <v>220255.53668388</v>
          </cell>
          <cell r="O70">
            <v>2494232.7592287199</v>
          </cell>
        </row>
        <row r="71">
          <cell r="A71" t="str">
            <v xml:space="preserve">     CBC GSC</v>
          </cell>
          <cell r="B71">
            <v>53472.530387979998</v>
          </cell>
          <cell r="C71">
            <v>46070.367975410001</v>
          </cell>
          <cell r="D71">
            <v>46947.046347950003</v>
          </cell>
          <cell r="E71">
            <v>43131.098432879997</v>
          </cell>
          <cell r="F71">
            <v>48548.679986299998</v>
          </cell>
          <cell r="G71">
            <v>47796.261320550002</v>
          </cell>
          <cell r="H71">
            <v>50319.627189040002</v>
          </cell>
          <cell r="I71">
            <v>48962.428372599999</v>
          </cell>
          <cell r="J71">
            <v>51204.269506850003</v>
          </cell>
          <cell r="K71">
            <v>51968.625493150001</v>
          </cell>
          <cell r="L71">
            <v>51110.444268489999</v>
          </cell>
          <cell r="M71">
            <v>53777.844016440002</v>
          </cell>
          <cell r="O71">
            <v>593309.22329763998</v>
          </cell>
        </row>
        <row r="72">
          <cell r="A72" t="str">
            <v xml:space="preserve">    Short Terms</v>
          </cell>
          <cell r="B72">
            <v>292025.62230806</v>
          </cell>
          <cell r="C72">
            <v>263087.93146918999</v>
          </cell>
          <cell r="D72">
            <v>249450.65803676</v>
          </cell>
          <cell r="E72">
            <v>222660.33546775999</v>
          </cell>
          <cell r="F72">
            <v>249114.48607334</v>
          </cell>
          <cell r="G72">
            <v>244158.03921401</v>
          </cell>
          <cell r="H72">
            <v>256963.24353594001</v>
          </cell>
          <cell r="I72">
            <v>249791.75272349999</v>
          </cell>
          <cell r="J72">
            <v>260960.48361066001</v>
          </cell>
          <cell r="K72">
            <v>264841.03940390999</v>
          </cell>
          <cell r="L72">
            <v>260455.00998291001</v>
          </cell>
          <cell r="M72">
            <v>274033.38070032001</v>
          </cell>
          <cell r="O72">
            <v>3087541.9825263601</v>
          </cell>
        </row>
        <row r="73">
          <cell r="A73" t="str">
            <v xml:space="preserve">     RSP/GIC 1 year</v>
          </cell>
          <cell r="B73">
            <v>745072.33938934002</v>
          </cell>
          <cell r="C73">
            <v>778294.15472341003</v>
          </cell>
          <cell r="D73">
            <v>788270.03793986002</v>
          </cell>
          <cell r="E73">
            <v>713760.67791436997</v>
          </cell>
          <cell r="F73">
            <v>793051.05719003</v>
          </cell>
          <cell r="G73">
            <v>772179.90257729997</v>
          </cell>
          <cell r="H73">
            <v>806605.38094915997</v>
          </cell>
          <cell r="I73">
            <v>774479.44649162004</v>
          </cell>
          <cell r="J73">
            <v>799265.67451441998</v>
          </cell>
          <cell r="K73">
            <v>806699.17262299999</v>
          </cell>
          <cell r="L73">
            <v>788085.95973726001</v>
          </cell>
          <cell r="M73">
            <v>811008.09573625994</v>
          </cell>
          <cell r="O73">
            <v>9376771.8997860309</v>
          </cell>
        </row>
        <row r="74">
          <cell r="A74" t="str">
            <v xml:space="preserve">     RSP/GIC 2 year</v>
          </cell>
          <cell r="B74">
            <v>269519.06595368998</v>
          </cell>
          <cell r="C74">
            <v>281137.53556658002</v>
          </cell>
          <cell r="D74">
            <v>283902.43173885997</v>
          </cell>
          <cell r="E74">
            <v>257672.33052695001</v>
          </cell>
          <cell r="F74">
            <v>285983.61476462998</v>
          </cell>
          <cell r="G74">
            <v>277976.08597354998</v>
          </cell>
          <cell r="H74">
            <v>288217.50760082999</v>
          </cell>
          <cell r="I74">
            <v>273999.83850822999</v>
          </cell>
          <cell r="J74">
            <v>279233.37325782998</v>
          </cell>
          <cell r="K74">
            <v>276585.76610746997</v>
          </cell>
          <cell r="L74">
            <v>266912.32504165999</v>
          </cell>
          <cell r="M74">
            <v>276985.03271966998</v>
          </cell>
          <cell r="O74">
            <v>3318124.90775995</v>
          </cell>
        </row>
        <row r="75">
          <cell r="A75" t="str">
            <v xml:space="preserve">     RSP/GIC 3 year</v>
          </cell>
          <cell r="B75">
            <v>457709.49558882002</v>
          </cell>
          <cell r="C75">
            <v>481330.01030461001</v>
          </cell>
          <cell r="D75">
            <v>483665.59713289002</v>
          </cell>
          <cell r="E75">
            <v>433925.05166301999</v>
          </cell>
          <cell r="F75">
            <v>475783.1749865</v>
          </cell>
          <cell r="G75">
            <v>456992.93418013002</v>
          </cell>
          <cell r="H75">
            <v>469532.15404409001</v>
          </cell>
          <cell r="I75">
            <v>444975.17633039999</v>
          </cell>
          <cell r="J75">
            <v>453084.91140278999</v>
          </cell>
          <cell r="K75">
            <v>448158.12430207001</v>
          </cell>
          <cell r="L75">
            <v>430579.14287842001</v>
          </cell>
          <cell r="M75">
            <v>442240.15969771001</v>
          </cell>
          <cell r="O75">
            <v>5477975.9325114498</v>
          </cell>
        </row>
        <row r="76">
          <cell r="A76" t="str">
            <v xml:space="preserve">     RSP/GIC 4 year</v>
          </cell>
          <cell r="B76">
            <v>149148.98825334999</v>
          </cell>
          <cell r="C76">
            <v>157165.20989701999</v>
          </cell>
          <cell r="D76">
            <v>159747.34637643999</v>
          </cell>
          <cell r="E76">
            <v>146504.16706787999</v>
          </cell>
          <cell r="F76">
            <v>164925.75185962001</v>
          </cell>
          <cell r="G76">
            <v>161887.01916095</v>
          </cell>
          <cell r="H76">
            <v>169569.05005280001</v>
          </cell>
          <cell r="I76">
            <v>163768.03307144999</v>
          </cell>
          <cell r="J76">
            <v>170238.23892631999</v>
          </cell>
          <cell r="K76">
            <v>171801.50996408999</v>
          </cell>
          <cell r="L76">
            <v>168090.5925958</v>
          </cell>
          <cell r="M76">
            <v>175967.60458106999</v>
          </cell>
          <cell r="O76">
            <v>1958813.51180679</v>
          </cell>
        </row>
        <row r="77">
          <cell r="A77" t="str">
            <v xml:space="preserve">     RSP/GIC 5 year</v>
          </cell>
          <cell r="B77">
            <v>829474.87357020006</v>
          </cell>
          <cell r="C77">
            <v>870223.68324906996</v>
          </cell>
          <cell r="D77">
            <v>880683.42379340006</v>
          </cell>
          <cell r="E77">
            <v>801394.45348570996</v>
          </cell>
          <cell r="F77">
            <v>893204.61819684005</v>
          </cell>
          <cell r="G77">
            <v>872514.39034061006</v>
          </cell>
          <cell r="H77">
            <v>911543.71429526003</v>
          </cell>
          <cell r="I77">
            <v>877208.41197271005</v>
          </cell>
          <cell r="J77">
            <v>907716.00256609998</v>
          </cell>
          <cell r="K77">
            <v>912967.02146596997</v>
          </cell>
          <cell r="L77">
            <v>891061.46933815</v>
          </cell>
          <cell r="M77">
            <v>931318.21308770997</v>
          </cell>
          <cell r="O77">
            <v>10579310.27536173</v>
          </cell>
        </row>
        <row r="78">
          <cell r="A78" t="str">
            <v xml:space="preserve">    GICs</v>
          </cell>
          <cell r="B78">
            <v>2450924.7627554</v>
          </cell>
          <cell r="C78">
            <v>2568150.59374069</v>
          </cell>
          <cell r="D78">
            <v>2596268.8369814502</v>
          </cell>
          <cell r="E78">
            <v>2353256.6806579302</v>
          </cell>
          <cell r="F78">
            <v>2612948.2169976202</v>
          </cell>
          <cell r="G78">
            <v>2541550.33223254</v>
          </cell>
          <cell r="H78">
            <v>2645467.8069421402</v>
          </cell>
          <cell r="I78">
            <v>2534430.9063744098</v>
          </cell>
          <cell r="J78">
            <v>2609538.20066746</v>
          </cell>
          <cell r="K78">
            <v>2616211.5944626001</v>
          </cell>
          <cell r="L78">
            <v>2544729.4895912898</v>
          </cell>
          <cell r="M78">
            <v>2637519.1058224202</v>
          </cell>
          <cell r="O78">
            <v>30710996.527225949</v>
          </cell>
        </row>
        <row r="79">
          <cell r="A79" t="str">
            <v xml:space="preserve">     LTR 1 year</v>
          </cell>
          <cell r="B79">
            <v>236071.10800139001</v>
          </cell>
          <cell r="C79">
            <v>224093.93589982</v>
          </cell>
          <cell r="D79">
            <v>202782.67631790999</v>
          </cell>
          <cell r="E79">
            <v>167243.68352210001</v>
          </cell>
          <cell r="F79">
            <v>177545.45857027001</v>
          </cell>
          <cell r="G79">
            <v>164115.27387258</v>
          </cell>
          <cell r="H79">
            <v>160467.06877924001</v>
          </cell>
          <cell r="I79">
            <v>146737.45487106999</v>
          </cell>
          <cell r="J79">
            <v>139610.19681917</v>
          </cell>
          <cell r="K79">
            <v>128819.59180536</v>
          </cell>
          <cell r="L79">
            <v>112553.63220420999</v>
          </cell>
          <cell r="M79">
            <v>106267.63637557</v>
          </cell>
          <cell r="O79">
            <v>1966307.7170386901</v>
          </cell>
        </row>
        <row r="80">
          <cell r="A80" t="str">
            <v xml:space="preserve">     LTR 2 year</v>
          </cell>
          <cell r="B80">
            <v>2693.2155222299998</v>
          </cell>
          <cell r="C80">
            <v>2714.24569832</v>
          </cell>
          <cell r="D80">
            <v>2686.2755473299999</v>
          </cell>
          <cell r="E80">
            <v>2381.3641612900001</v>
          </cell>
          <cell r="F80">
            <v>2579.3497947400001</v>
          </cell>
          <cell r="G80">
            <v>2440.1092384200001</v>
          </cell>
          <cell r="H80">
            <v>2417.5906064999999</v>
          </cell>
          <cell r="I80">
            <v>2265.0328714699999</v>
          </cell>
          <cell r="J80">
            <v>2256.3120693599999</v>
          </cell>
          <cell r="K80">
            <v>2186.3555784199998</v>
          </cell>
          <cell r="L80">
            <v>2111.2938268299999</v>
          </cell>
          <cell r="M80">
            <v>2137.5303749899999</v>
          </cell>
          <cell r="O80">
            <v>28868.675289899998</v>
          </cell>
        </row>
        <row r="81">
          <cell r="A81" t="str">
            <v xml:space="preserve">     LTR 3 year</v>
          </cell>
          <cell r="B81">
            <v>6314.7260063900003</v>
          </cell>
          <cell r="C81">
            <v>6543.3379652200001</v>
          </cell>
          <cell r="D81">
            <v>6579.9836691600003</v>
          </cell>
          <cell r="E81">
            <v>5931.0151698500003</v>
          </cell>
          <cell r="F81">
            <v>6498.9453967700001</v>
          </cell>
          <cell r="G81">
            <v>6210.02224269</v>
          </cell>
          <cell r="H81">
            <v>6265.3800812099998</v>
          </cell>
          <cell r="I81">
            <v>5864.0260888499997</v>
          </cell>
          <cell r="J81">
            <v>5928.3650825799996</v>
          </cell>
          <cell r="K81">
            <v>5853.9437622200003</v>
          </cell>
          <cell r="L81">
            <v>5664.0600099499998</v>
          </cell>
          <cell r="M81">
            <v>5756.0157725700001</v>
          </cell>
          <cell r="O81">
            <v>73409.82124746</v>
          </cell>
        </row>
        <row r="82">
          <cell r="A82" t="str">
            <v xml:space="preserve">     LTR 4 year</v>
          </cell>
          <cell r="B82">
            <v>6681.5263134999996</v>
          </cell>
          <cell r="C82">
            <v>6939.4757455999998</v>
          </cell>
          <cell r="D82">
            <v>6985.4161171599999</v>
          </cell>
          <cell r="E82">
            <v>6324.0696615899997</v>
          </cell>
          <cell r="F82">
            <v>6970.7549901800003</v>
          </cell>
          <cell r="G82">
            <v>6747.3015573800003</v>
          </cell>
          <cell r="H82">
            <v>6902.1843704599996</v>
          </cell>
          <cell r="I82">
            <v>6558.6813200300003</v>
          </cell>
          <cell r="J82">
            <v>6780.1456348000002</v>
          </cell>
          <cell r="K82">
            <v>6810.7870045700001</v>
          </cell>
          <cell r="L82">
            <v>6631.3483166300002</v>
          </cell>
          <cell r="M82">
            <v>6888.0780553100003</v>
          </cell>
          <cell r="O82">
            <v>81219.769087210007</v>
          </cell>
        </row>
        <row r="83">
          <cell r="A83" t="str">
            <v xml:space="preserve">     LTR 5 year</v>
          </cell>
          <cell r="B83">
            <v>56141.872847760002</v>
          </cell>
          <cell r="C83">
            <v>57317.275893470003</v>
          </cell>
          <cell r="D83">
            <v>56714.601184519997</v>
          </cell>
          <cell r="E83">
            <v>50975.080557770001</v>
          </cell>
          <cell r="F83">
            <v>56401.493751959999</v>
          </cell>
          <cell r="G83">
            <v>54684.112960070001</v>
          </cell>
          <cell r="H83">
            <v>56585.04184831</v>
          </cell>
          <cell r="I83">
            <v>54080.191560209998</v>
          </cell>
          <cell r="J83">
            <v>55216.382766629999</v>
          </cell>
          <cell r="K83">
            <v>53477.292824080003</v>
          </cell>
          <cell r="L83">
            <v>50475.103200860001</v>
          </cell>
          <cell r="M83">
            <v>51921.692688050003</v>
          </cell>
          <cell r="O83">
            <v>653990.14208369004</v>
          </cell>
        </row>
        <row r="84">
          <cell r="A84" t="str">
            <v xml:space="preserve">    Cashable GICs</v>
          </cell>
          <cell r="B84">
            <v>307902.44869127002</v>
          </cell>
          <cell r="C84">
            <v>297608.27120243001</v>
          </cell>
          <cell r="D84">
            <v>275748.95283607999</v>
          </cell>
          <cell r="E84">
            <v>232855.21307259999</v>
          </cell>
          <cell r="F84">
            <v>249996.00250392</v>
          </cell>
          <cell r="G84">
            <v>234196.81987114</v>
          </cell>
          <cell r="H84">
            <v>232637.26568571999</v>
          </cell>
          <cell r="I84">
            <v>215505.38671163001</v>
          </cell>
          <cell r="J84">
            <v>209791.40237254</v>
          </cell>
          <cell r="K84">
            <v>197147.97097465</v>
          </cell>
          <cell r="L84">
            <v>177435.43755847999</v>
          </cell>
          <cell r="M84">
            <v>172970.95326648999</v>
          </cell>
          <cell r="O84">
            <v>2803796.1247469499</v>
          </cell>
        </row>
        <row r="85">
          <cell r="A85" t="str">
            <v xml:space="preserve">     GIC 11-23 mth</v>
          </cell>
          <cell r="B85">
            <v>2701411.0419322699</v>
          </cell>
          <cell r="C85">
            <v>2795777.5719434102</v>
          </cell>
          <cell r="D85">
            <v>2823409.5010154401</v>
          </cell>
          <cell r="E85">
            <v>2568017.5877247802</v>
          </cell>
          <cell r="F85">
            <v>2783345.6859896998</v>
          </cell>
          <cell r="G85">
            <v>2537541.6329960902</v>
          </cell>
          <cell r="H85">
            <v>2436262.3821813301</v>
          </cell>
          <cell r="I85">
            <v>2252283.31219303</v>
          </cell>
          <cell r="J85">
            <v>2332915.7474986701</v>
          </cell>
          <cell r="K85">
            <v>2354481.40077561</v>
          </cell>
          <cell r="L85">
            <v>2307179.50947183</v>
          </cell>
          <cell r="M85">
            <v>2423694.0696642501</v>
          </cell>
          <cell r="O85">
            <v>30316319.443386409</v>
          </cell>
        </row>
        <row r="86">
          <cell r="A86" t="str">
            <v xml:space="preserve">     GIC 25-35 mth</v>
          </cell>
          <cell r="B86">
            <v>389222.75940946001</v>
          </cell>
          <cell r="C86">
            <v>367571.08834849001</v>
          </cell>
          <cell r="D86">
            <v>355089.45399364998</v>
          </cell>
          <cell r="E86">
            <v>323942.47002955998</v>
          </cell>
          <cell r="F86">
            <v>361679.13631913002</v>
          </cell>
          <cell r="G86">
            <v>353805.44071314001</v>
          </cell>
          <cell r="H86">
            <v>370366.01823983999</v>
          </cell>
          <cell r="I86">
            <v>355653.97257873998</v>
          </cell>
          <cell r="J86">
            <v>368302.31502153998</v>
          </cell>
          <cell r="K86">
            <v>370839.74428757001</v>
          </cell>
          <cell r="L86">
            <v>362435.34937623999</v>
          </cell>
          <cell r="M86">
            <v>379640.25361492002</v>
          </cell>
          <cell r="O86">
            <v>4358548.0019322801</v>
          </cell>
        </row>
        <row r="87">
          <cell r="A87" t="str">
            <v xml:space="preserve">     GIC 36-47 mth</v>
          </cell>
          <cell r="B87">
            <v>79479.881513259999</v>
          </cell>
          <cell r="C87">
            <v>83294.442748589994</v>
          </cell>
          <cell r="D87">
            <v>84315.786533010003</v>
          </cell>
          <cell r="E87">
            <v>76817.410871519998</v>
          </cell>
          <cell r="F87">
            <v>85663.664195689998</v>
          </cell>
          <cell r="G87">
            <v>83664.132894619994</v>
          </cell>
          <cell r="H87">
            <v>87402.431830229994</v>
          </cell>
          <cell r="I87">
            <v>84101.414856810006</v>
          </cell>
          <cell r="J87">
            <v>87089.815284750002</v>
          </cell>
          <cell r="K87">
            <v>87608.802040540002</v>
          </cell>
          <cell r="L87">
            <v>85468.489011540005</v>
          </cell>
          <cell r="M87">
            <v>89265.16997838</v>
          </cell>
          <cell r="O87">
            <v>1014171.44175894</v>
          </cell>
        </row>
        <row r="88">
          <cell r="A88" t="str">
            <v xml:space="preserve">     GIC 49-59 mth</v>
          </cell>
          <cell r="B88">
            <v>107910.544523</v>
          </cell>
          <cell r="C88">
            <v>112965.36586621001</v>
          </cell>
          <cell r="D88">
            <v>114376.69992648</v>
          </cell>
          <cell r="E88">
            <v>104341.60260993001</v>
          </cell>
          <cell r="F88">
            <v>116485.8952801</v>
          </cell>
          <cell r="G88">
            <v>113911.15462806</v>
          </cell>
          <cell r="H88">
            <v>119170.93414801999</v>
          </cell>
          <cell r="I88">
            <v>114572.26683834</v>
          </cell>
          <cell r="J88">
            <v>118688.05373109</v>
          </cell>
          <cell r="K88">
            <v>119547.60378547</v>
          </cell>
          <cell r="L88">
            <v>116825.40196634999</v>
          </cell>
          <cell r="M88">
            <v>122252.72071358</v>
          </cell>
          <cell r="O88">
            <v>1381048.2440166301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3278024.2273779898</v>
          </cell>
          <cell r="C90">
            <v>3359608.4689067001</v>
          </cell>
          <cell r="D90">
            <v>3377191.4414685802</v>
          </cell>
          <cell r="E90">
            <v>3073119.0712357899</v>
          </cell>
          <cell r="F90">
            <v>3347174.3817846202</v>
          </cell>
          <cell r="G90">
            <v>3088922.3612319101</v>
          </cell>
          <cell r="H90">
            <v>3013201.7663994199</v>
          </cell>
          <cell r="I90">
            <v>2806610.96646692</v>
          </cell>
          <cell r="J90">
            <v>2906995.93153605</v>
          </cell>
          <cell r="K90">
            <v>2932477.5508891898</v>
          </cell>
          <cell r="L90">
            <v>2871908.74982596</v>
          </cell>
          <cell r="M90">
            <v>3014852.2139711301</v>
          </cell>
          <cell r="O90">
            <v>37070087.131094262</v>
          </cell>
        </row>
        <row r="91">
          <cell r="A91" t="str">
            <v xml:space="preserve">     Brokerage Long Term</v>
          </cell>
          <cell r="B91">
            <v>77486.232832249996</v>
          </cell>
          <cell r="C91">
            <v>117834.50760899</v>
          </cell>
          <cell r="D91">
            <v>120931.21930469001</v>
          </cell>
          <cell r="E91">
            <v>114930.88563076001</v>
          </cell>
          <cell r="F91">
            <v>132457.94882463</v>
          </cell>
          <cell r="G91">
            <v>132295.18726981999</v>
          </cell>
          <cell r="H91">
            <v>142669.21013779999</v>
          </cell>
          <cell r="I91">
            <v>143662.54537733999</v>
          </cell>
          <cell r="J91">
            <v>151737.44106660999</v>
          </cell>
          <cell r="K91">
            <v>158874.31742122999</v>
          </cell>
          <cell r="L91">
            <v>155232.11181766001</v>
          </cell>
          <cell r="M91">
            <v>167320.48928338001</v>
          </cell>
          <cell r="O91">
            <v>1615432.09657516</v>
          </cell>
        </row>
        <row r="92">
          <cell r="A92" t="str">
            <v xml:space="preserve">     Brokerage Specific Length</v>
          </cell>
          <cell r="B92">
            <v>14583.74422961</v>
          </cell>
          <cell r="C92">
            <v>18515.221285570002</v>
          </cell>
          <cell r="D92">
            <v>20699.281951929999</v>
          </cell>
          <cell r="E92">
            <v>19429.432110969999</v>
          </cell>
          <cell r="F92">
            <v>22323.033475880002</v>
          </cell>
          <cell r="G92">
            <v>22388.622553310001</v>
          </cell>
          <cell r="H92">
            <v>22159.613834029999</v>
          </cell>
          <cell r="I92">
            <v>20993.41282473</v>
          </cell>
          <cell r="J92">
            <v>22505.069748099999</v>
          </cell>
          <cell r="K92">
            <v>23316.946243980001</v>
          </cell>
          <cell r="L92">
            <v>23350.472198759999</v>
          </cell>
          <cell r="M92">
            <v>24940.69776793</v>
          </cell>
          <cell r="O92">
            <v>255205.5482248</v>
          </cell>
        </row>
        <row r="93">
          <cell r="A93" t="str">
            <v xml:space="preserve">    Brokerage Deposit</v>
          </cell>
          <cell r="B93">
            <v>92069.977061860001</v>
          </cell>
          <cell r="C93">
            <v>136349.72889455999</v>
          </cell>
          <cell r="D93">
            <v>141630.50125661999</v>
          </cell>
          <cell r="E93">
            <v>134360.31774172999</v>
          </cell>
          <cell r="F93">
            <v>154780.98230050999</v>
          </cell>
          <cell r="G93">
            <v>154683.80982313</v>
          </cell>
          <cell r="H93">
            <v>164828.82397182999</v>
          </cell>
          <cell r="I93">
            <v>164655.95820207</v>
          </cell>
          <cell r="J93">
            <v>174242.51081471</v>
          </cell>
          <cell r="K93">
            <v>182191.26366520999</v>
          </cell>
          <cell r="L93">
            <v>178582.58401642001</v>
          </cell>
          <cell r="M93">
            <v>192261.18705131</v>
          </cell>
          <cell r="O93">
            <v>1870637.6447999601</v>
          </cell>
        </row>
        <row r="94">
          <cell r="A94" t="str">
            <v xml:space="preserve">     Indexed Linked</v>
          </cell>
          <cell r="B94">
            <v>119892.12904437</v>
          </cell>
          <cell r="C94">
            <v>124473.35431770999</v>
          </cell>
          <cell r="D94">
            <v>125033.69292836</v>
          </cell>
          <cell r="E94">
            <v>113112.21807086001</v>
          </cell>
          <cell r="F94">
            <v>122812.91759537</v>
          </cell>
          <cell r="G94">
            <v>116785.19310913001</v>
          </cell>
          <cell r="H94">
            <v>120851.60152687</v>
          </cell>
          <cell r="I94">
            <v>116106.35975612</v>
          </cell>
          <cell r="J94">
            <v>119842.59792070001</v>
          </cell>
          <cell r="K94">
            <v>119674.56491994001</v>
          </cell>
          <cell r="L94">
            <v>116198.07503949</v>
          </cell>
          <cell r="M94">
            <v>120602.22710756</v>
          </cell>
          <cell r="O94">
            <v>1435384.93133648</v>
          </cell>
        </row>
        <row r="95">
          <cell r="A95" t="str">
            <v xml:space="preserve">     5 Yr Escalator</v>
          </cell>
          <cell r="B95">
            <v>343094.57973325998</v>
          </cell>
          <cell r="C95">
            <v>360500.83223295998</v>
          </cell>
          <cell r="D95">
            <v>364886.94697534997</v>
          </cell>
          <cell r="E95">
            <v>332366.51587904</v>
          </cell>
          <cell r="F95">
            <v>371002.32338125998</v>
          </cell>
          <cell r="G95">
            <v>362578.97832102998</v>
          </cell>
          <cell r="H95">
            <v>378923.94869990001</v>
          </cell>
          <cell r="I95">
            <v>364110.69067461003</v>
          </cell>
          <cell r="J95">
            <v>376957.06848317001</v>
          </cell>
          <cell r="K95">
            <v>379437.62648807</v>
          </cell>
          <cell r="L95">
            <v>370553.12064822001</v>
          </cell>
          <cell r="M95">
            <v>387401.25602946</v>
          </cell>
          <cell r="O95">
            <v>4391813.8875463298</v>
          </cell>
        </row>
        <row r="96">
          <cell r="A96" t="str">
            <v xml:space="preserve">     3 Yr Escalator</v>
          </cell>
          <cell r="B96">
            <v>689314.56842062005</v>
          </cell>
          <cell r="C96">
            <v>728204.60931535996</v>
          </cell>
          <cell r="D96">
            <v>739450.24191019998</v>
          </cell>
          <cell r="E96">
            <v>672726.89293540001</v>
          </cell>
          <cell r="F96">
            <v>747909.92876545002</v>
          </cell>
          <cell r="G96">
            <v>729062.72513894003</v>
          </cell>
          <cell r="H96">
            <v>760844.75038821995</v>
          </cell>
          <cell r="I96">
            <v>731454.52386227006</v>
          </cell>
          <cell r="J96">
            <v>755925.38057710999</v>
          </cell>
          <cell r="K96">
            <v>759041.37570394005</v>
          </cell>
          <cell r="L96">
            <v>739879.308448</v>
          </cell>
          <cell r="M96">
            <v>770256.54713513004</v>
          </cell>
          <cell r="O96">
            <v>8824070.8526006397</v>
          </cell>
        </row>
        <row r="97">
          <cell r="A97" t="str">
            <v xml:space="preserve">    Special Terms</v>
          </cell>
          <cell r="B97">
            <v>1152301.2771982499</v>
          </cell>
          <cell r="C97">
            <v>1213178.79586603</v>
          </cell>
          <cell r="D97">
            <v>1229370.8818139101</v>
          </cell>
          <cell r="E97">
            <v>1118205.6268853</v>
          </cell>
          <cell r="F97">
            <v>1241725.1697420799</v>
          </cell>
          <cell r="G97">
            <v>1208426.8965691</v>
          </cell>
          <cell r="H97">
            <v>1260620.3006149901</v>
          </cell>
          <cell r="I97">
            <v>1211671.5742929999</v>
          </cell>
          <cell r="J97">
            <v>1252725.0469809801</v>
          </cell>
          <cell r="K97">
            <v>1258153.5671119499</v>
          </cell>
          <cell r="L97">
            <v>1226630.50413571</v>
          </cell>
          <cell r="M97">
            <v>1278260.0302721499</v>
          </cell>
          <cell r="O97">
            <v>14651269.67148345</v>
          </cell>
        </row>
        <row r="98">
          <cell r="A98" t="str">
            <v xml:space="preserve">   Fixed Deposits</v>
          </cell>
          <cell r="B98">
            <v>7573248.3153928304</v>
          </cell>
          <cell r="C98">
            <v>7837983.7900796002</v>
          </cell>
          <cell r="D98">
            <v>7869661.2723933998</v>
          </cell>
          <cell r="E98">
            <v>7134457.2450611098</v>
          </cell>
          <cell r="F98">
            <v>7855739.2394020902</v>
          </cell>
          <cell r="G98">
            <v>7471938.2589418301</v>
          </cell>
          <cell r="H98">
            <v>7573719.2071500402</v>
          </cell>
          <cell r="I98">
            <v>7182666.5447715297</v>
          </cell>
          <cell r="J98">
            <v>7414253.5759824002</v>
          </cell>
          <cell r="K98">
            <v>7451022.9865075098</v>
          </cell>
          <cell r="L98">
            <v>7259741.77511077</v>
          </cell>
          <cell r="M98">
            <v>7569896.8710838202</v>
          </cell>
          <cell r="O98">
            <v>90194329.081876934</v>
          </cell>
        </row>
        <row r="99">
          <cell r="A99" t="str">
            <v xml:space="preserve">  Member Deposits</v>
          </cell>
          <cell r="B99">
            <v>8992040.65836199</v>
          </cell>
          <cell r="C99">
            <v>9298912.1493317802</v>
          </cell>
          <cell r="D99">
            <v>9337590.0549672004</v>
          </cell>
          <cell r="E99">
            <v>8475141.4504602496</v>
          </cell>
          <cell r="F99">
            <v>9353362.7872283701</v>
          </cell>
          <cell r="G99">
            <v>8936702.2416967507</v>
          </cell>
          <cell r="H99">
            <v>9119377.2303091399</v>
          </cell>
          <cell r="I99">
            <v>8710617.2117709704</v>
          </cell>
          <cell r="J99">
            <v>9013098.2144496404</v>
          </cell>
          <cell r="K99">
            <v>9073211.5052517205</v>
          </cell>
          <cell r="L99">
            <v>8825088.9986872692</v>
          </cell>
          <cell r="M99">
            <v>9168695.2754173093</v>
          </cell>
          <cell r="O99">
            <v>108303837.77793239</v>
          </cell>
        </row>
        <row r="100">
          <cell r="A100" t="str">
            <v xml:space="preserve">   Cuco Loan</v>
          </cell>
          <cell r="B100">
            <v>762669.39890709997</v>
          </cell>
          <cell r="C100">
            <v>665344.26229508</v>
          </cell>
          <cell r="D100">
            <v>626208.21917807998</v>
          </cell>
          <cell r="E100">
            <v>510597.26027397002</v>
          </cell>
          <cell r="F100">
            <v>480964.38356163999</v>
          </cell>
          <cell r="G100">
            <v>367846.57534247002</v>
          </cell>
          <cell r="H100">
            <v>282438.35616437998</v>
          </cell>
          <cell r="I100">
            <v>240339.7260274</v>
          </cell>
          <cell r="J100">
            <v>200093.15068493001</v>
          </cell>
          <cell r="K100">
            <v>155145.20547945</v>
          </cell>
          <cell r="L100">
            <v>144175.34246575</v>
          </cell>
          <cell r="M100">
            <v>168536.98630136999</v>
          </cell>
          <cell r="O100">
            <v>4604358.8666816195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-47.981557379999998</v>
          </cell>
          <cell r="C106">
            <v>-49.580942620000002</v>
          </cell>
          <cell r="D106">
            <v>-49.716780819999997</v>
          </cell>
          <cell r="E106">
            <v>-44.905479450000001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-585.10770547000004</v>
          </cell>
        </row>
        <row r="107">
          <cell r="A107" t="str">
            <v xml:space="preserve">  Other Liabilities</v>
          </cell>
          <cell r="B107">
            <v>1356080.0716530101</v>
          </cell>
          <cell r="C107">
            <v>1289628.39686476</v>
          </cell>
          <cell r="D107">
            <v>1265715.40211644</v>
          </cell>
          <cell r="E107">
            <v>1088216.65131507</v>
          </cell>
          <cell r="F107">
            <v>1120471.5665</v>
          </cell>
          <cell r="G107">
            <v>1026176.54910959</v>
          </cell>
          <cell r="H107">
            <v>1003479.7856780801</v>
          </cell>
          <cell r="I107">
            <v>977573.80938355997</v>
          </cell>
          <cell r="J107">
            <v>1002668.82677397</v>
          </cell>
          <cell r="K107">
            <v>998488.00485617004</v>
          </cell>
          <cell r="L107">
            <v>961638.12904109003</v>
          </cell>
          <cell r="M107">
            <v>1020092.26618493</v>
          </cell>
          <cell r="O107">
            <v>13110229.45947667</v>
          </cell>
        </row>
        <row r="108">
          <cell r="A108" t="str">
            <v xml:space="preserve"> Total Interest Expense</v>
          </cell>
          <cell r="B108">
            <v>10348120.730015</v>
          </cell>
          <cell r="C108">
            <v>10588540.5461965</v>
          </cell>
          <cell r="D108">
            <v>10603305.4570836</v>
          </cell>
          <cell r="E108">
            <v>9563358.1017753202</v>
          </cell>
          <cell r="F108">
            <v>10473834.353728401</v>
          </cell>
          <cell r="G108">
            <v>9962878.7908063401</v>
          </cell>
          <cell r="H108">
            <v>10122857.015987201</v>
          </cell>
          <cell r="I108">
            <v>9688191.0211545303</v>
          </cell>
          <cell r="J108">
            <v>10015767.041223601</v>
          </cell>
          <cell r="K108">
            <v>10071699.510107899</v>
          </cell>
          <cell r="L108">
            <v>9786727.1277283598</v>
          </cell>
          <cell r="M108">
            <v>10188787.5416022</v>
          </cell>
          <cell r="O108">
            <v>121414067.23740894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157308.7431694</v>
          </cell>
          <cell r="C113">
            <v>211960.38251366001</v>
          </cell>
          <cell r="D113">
            <v>292678.08219177998</v>
          </cell>
          <cell r="E113">
            <v>266767.12328767002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285821.91780822002</v>
          </cell>
          <cell r="J113">
            <v>295349.31506848999</v>
          </cell>
          <cell r="K113">
            <v>295349.31506848999</v>
          </cell>
          <cell r="L113">
            <v>274869.8630137</v>
          </cell>
          <cell r="M113">
            <v>269232.87671232998</v>
          </cell>
          <cell r="O113">
            <v>3225858.1667789398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157308.7431694</v>
          </cell>
          <cell r="C115">
            <v>211960.38251366001</v>
          </cell>
          <cell r="D115">
            <v>292678.08219177998</v>
          </cell>
          <cell r="E115">
            <v>266767.12328767002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285821.91780822002</v>
          </cell>
          <cell r="J115">
            <v>295349.31506848999</v>
          </cell>
          <cell r="K115">
            <v>295349.31506848999</v>
          </cell>
          <cell r="L115">
            <v>274869.8630137</v>
          </cell>
          <cell r="M115">
            <v>269232.87671232998</v>
          </cell>
          <cell r="O115">
            <v>3225858.1667789398</v>
          </cell>
        </row>
        <row r="117">
          <cell r="A117" t="str">
            <v xml:space="preserve"> Net Interest Income</v>
          </cell>
          <cell r="B117">
            <v>8310776.3300671801</v>
          </cell>
          <cell r="C117">
            <v>8663473.7079051007</v>
          </cell>
          <cell r="D117">
            <v>8680697.8771436494</v>
          </cell>
          <cell r="E117">
            <v>7831671.1578551</v>
          </cell>
          <cell r="F117">
            <v>8695624.3312555403</v>
          </cell>
          <cell r="G117">
            <v>8525321.7268824205</v>
          </cell>
          <cell r="H117">
            <v>8990781.3935713693</v>
          </cell>
          <cell r="I117">
            <v>8752949.7618047092</v>
          </cell>
          <cell r="J117">
            <v>8975870.2654692996</v>
          </cell>
          <cell r="K117">
            <v>8944767.4431464206</v>
          </cell>
          <cell r="L117">
            <v>8591231.5924442001</v>
          </cell>
          <cell r="M117">
            <v>8782966.2349342592</v>
          </cell>
          <cell r="O117">
            <v>103746131.82247925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2762355.3300671801</v>
          </cell>
          <cell r="C127">
            <v>2610914.7079051007</v>
          </cell>
          <cell r="D127">
            <v>1847115.8771436494</v>
          </cell>
          <cell r="E127">
            <v>1555455.1578551009</v>
          </cell>
          <cell r="F127">
            <v>1329515.3312555403</v>
          </cell>
          <cell r="G127">
            <v>1590011.7268824205</v>
          </cell>
          <cell r="H127">
            <v>1989162.3935713693</v>
          </cell>
          <cell r="I127">
            <v>1930292.7618047092</v>
          </cell>
          <cell r="J127">
            <v>2278610.2654692996</v>
          </cell>
          <cell r="K127">
            <v>2429191.4431464206</v>
          </cell>
          <cell r="L127">
            <v>1824085.5924442001</v>
          </cell>
          <cell r="M127">
            <v>1911157.2349342592</v>
          </cell>
          <cell r="O127">
            <v>24057867.822479248</v>
          </cell>
        </row>
        <row r="129">
          <cell r="A129" t="str">
            <v xml:space="preserve"> Pretax Income</v>
          </cell>
          <cell r="B129">
            <v>2762355.3300671899</v>
          </cell>
          <cell r="C129">
            <v>2610914.7079051002</v>
          </cell>
          <cell r="D129">
            <v>1847115.8771436501</v>
          </cell>
          <cell r="E129">
            <v>1555455.15785511</v>
          </cell>
          <cell r="F129">
            <v>1329515.33125554</v>
          </cell>
          <cell r="G129">
            <v>1590011.72688242</v>
          </cell>
          <cell r="H129">
            <v>1989162.39357137</v>
          </cell>
          <cell r="I129">
            <v>1930292.7618047099</v>
          </cell>
          <cell r="J129">
            <v>2278610.2654693099</v>
          </cell>
          <cell r="K129">
            <v>2429191.4431464202</v>
          </cell>
          <cell r="L129">
            <v>1824085.5924442001</v>
          </cell>
          <cell r="M129">
            <v>1911157.2349342499</v>
          </cell>
          <cell r="O129">
            <v>24057867.82247927</v>
          </cell>
        </row>
        <row r="130">
          <cell r="A130" t="str">
            <v xml:space="preserve"> Local Tax #1</v>
          </cell>
          <cell r="B130">
            <v>514350.56245849998</v>
          </cell>
          <cell r="C130">
            <v>486152.31861192</v>
          </cell>
          <cell r="D130">
            <v>343932.97632414999</v>
          </cell>
          <cell r="E130">
            <v>289625.75039260997</v>
          </cell>
          <cell r="F130">
            <v>247555.75467974</v>
          </cell>
          <cell r="G130">
            <v>296060.18354554998</v>
          </cell>
          <cell r="H130">
            <v>370382.03768299997</v>
          </cell>
          <cell r="I130">
            <v>359420.51224806003</v>
          </cell>
          <cell r="J130">
            <v>424277.23143037001</v>
          </cell>
          <cell r="K130">
            <v>452315.44671393</v>
          </cell>
          <cell r="L130">
            <v>339644.73731308</v>
          </cell>
          <cell r="M130">
            <v>355857.47714479</v>
          </cell>
          <cell r="O130">
            <v>4479574.9885457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514350.56245849998</v>
          </cell>
          <cell r="C134">
            <v>486152.31861192</v>
          </cell>
          <cell r="D134">
            <v>343932.97632414999</v>
          </cell>
          <cell r="E134">
            <v>289625.75039260997</v>
          </cell>
          <cell r="F134">
            <v>247555.75467974</v>
          </cell>
          <cell r="G134">
            <v>296060.18354554998</v>
          </cell>
          <cell r="H134">
            <v>370382.03768299997</v>
          </cell>
          <cell r="I134">
            <v>359420.51224806003</v>
          </cell>
          <cell r="J134">
            <v>424277.23143037001</v>
          </cell>
          <cell r="K134">
            <v>452315.44671393</v>
          </cell>
          <cell r="L134">
            <v>339644.73731308</v>
          </cell>
          <cell r="M134">
            <v>355857.47714479</v>
          </cell>
          <cell r="O134">
            <v>4479574.9885457</v>
          </cell>
        </row>
        <row r="136">
          <cell r="A136" t="str">
            <v xml:space="preserve"> Net Tax</v>
          </cell>
          <cell r="B136">
            <v>514350.56245849998</v>
          </cell>
          <cell r="C136">
            <v>486152.31861192</v>
          </cell>
          <cell r="D136">
            <v>343932.97632414999</v>
          </cell>
          <cell r="E136">
            <v>289625.75039260997</v>
          </cell>
          <cell r="F136">
            <v>247555.75467974</v>
          </cell>
          <cell r="G136">
            <v>296060.18354554998</v>
          </cell>
          <cell r="H136">
            <v>370382.03768299997</v>
          </cell>
          <cell r="I136">
            <v>359420.51224806003</v>
          </cell>
          <cell r="J136">
            <v>424277.23143037001</v>
          </cell>
          <cell r="K136">
            <v>452315.44671393</v>
          </cell>
          <cell r="L136">
            <v>339644.73731308</v>
          </cell>
          <cell r="M136">
            <v>355857.47714479</v>
          </cell>
          <cell r="O136">
            <v>4479574.9885457</v>
          </cell>
        </row>
        <row r="138">
          <cell r="A138" t="str">
            <v xml:space="preserve"> Net Income</v>
          </cell>
          <cell r="B138">
            <v>2248004.7676086798</v>
          </cell>
          <cell r="C138">
            <v>2124762.3892931798</v>
          </cell>
          <cell r="D138">
            <v>1503182.9008195</v>
          </cell>
          <cell r="E138">
            <v>1265829.40746249</v>
          </cell>
          <cell r="F138">
            <v>1081959.5765758001</v>
          </cell>
          <cell r="G138">
            <v>1293951.5433368699</v>
          </cell>
          <cell r="H138">
            <v>1618780.35588837</v>
          </cell>
          <cell r="I138">
            <v>1570872.2495566499</v>
          </cell>
          <cell r="J138">
            <v>1854333.03403894</v>
          </cell>
          <cell r="K138">
            <v>1976875.9964324899</v>
          </cell>
          <cell r="L138">
            <v>1484440.85513112</v>
          </cell>
          <cell r="M138">
            <v>1555299.75778946</v>
          </cell>
          <cell r="O138">
            <v>19578292.833933551</v>
          </cell>
        </row>
      </sheetData>
      <sheetData sheetId="30" refreshError="1">
        <row r="4">
          <cell r="A4" t="str">
            <v>Meridian Credit Union Limited</v>
          </cell>
        </row>
        <row r="5">
          <cell r="A5" t="str">
            <v>ROLL DN 3Mo</v>
          </cell>
        </row>
        <row r="6">
          <cell r="A6" t="str">
            <v>ROLL DN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17445.140502729999</v>
          </cell>
          <cell r="C11">
            <v>13161.355315070001</v>
          </cell>
          <cell r="D11">
            <v>7318.6032164400003</v>
          </cell>
          <cell r="E11">
            <v>2220.4630000000002</v>
          </cell>
          <cell r="F11">
            <v>1899.6749972600001</v>
          </cell>
          <cell r="G11">
            <v>2820.5896465800001</v>
          </cell>
          <cell r="H11">
            <v>2818.9945479500002</v>
          </cell>
          <cell r="I11">
            <v>3374.9283917799999</v>
          </cell>
          <cell r="J11">
            <v>4713.1708246600001</v>
          </cell>
          <cell r="K11">
            <v>5203.7306904099996</v>
          </cell>
          <cell r="L11">
            <v>6466.8630657499998</v>
          </cell>
          <cell r="M11">
            <v>8212.2341863000001</v>
          </cell>
          <cell r="O11">
            <v>75655.748384930004</v>
          </cell>
        </row>
        <row r="12">
          <cell r="A12" t="str">
            <v xml:space="preserve">   CUCO Liquidity Reserve</v>
          </cell>
          <cell r="B12">
            <v>882495.54584604001</v>
          </cell>
          <cell r="C12">
            <v>873021.17006903002</v>
          </cell>
          <cell r="D12">
            <v>788628.26616106997</v>
          </cell>
          <cell r="E12">
            <v>873389.88031306001</v>
          </cell>
          <cell r="F12">
            <v>836266.07119961001</v>
          </cell>
          <cell r="G12">
            <v>854645.68616846995</v>
          </cell>
          <cell r="H12">
            <v>800093.72707648994</v>
          </cell>
          <cell r="I12">
            <v>801672.33718439995</v>
          </cell>
          <cell r="J12">
            <v>790118.97343430005</v>
          </cell>
          <cell r="K12">
            <v>741982.06388728996</v>
          </cell>
          <cell r="L12">
            <v>743948.83294041001</v>
          </cell>
          <cell r="M12">
            <v>702567.93615443003</v>
          </cell>
          <cell r="O12">
            <v>9688830.4904346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33644.222019159999</v>
          </cell>
          <cell r="C14">
            <v>25234.86931278</v>
          </cell>
          <cell r="D14">
            <v>15653.27062419</v>
          </cell>
          <cell r="E14">
            <v>13828.70079411</v>
          </cell>
          <cell r="F14">
            <v>13156.8009557</v>
          </cell>
          <cell r="G14">
            <v>13539.20027368</v>
          </cell>
          <cell r="H14">
            <v>13109.45065578</v>
          </cell>
          <cell r="I14">
            <v>13567.86175419</v>
          </cell>
          <cell r="J14">
            <v>13554.223887280001</v>
          </cell>
          <cell r="K14">
            <v>13114.351361020001</v>
          </cell>
          <cell r="L14">
            <v>13558.993861000001</v>
          </cell>
          <cell r="M14">
            <v>13119.35381638</v>
          </cell>
          <cell r="O14">
            <v>195081.29931527001</v>
          </cell>
        </row>
        <row r="15">
          <cell r="A15" t="str">
            <v xml:space="preserve">   Long Term Investments</v>
          </cell>
          <cell r="B15">
            <v>14865.83703837</v>
          </cell>
          <cell r="C15">
            <v>14906.39145203</v>
          </cell>
          <cell r="D15">
            <v>13463.837276460001</v>
          </cell>
          <cell r="E15">
            <v>14906.39126876</v>
          </cell>
          <cell r="F15">
            <v>14425.5399375</v>
          </cell>
          <cell r="G15">
            <v>14906.39126875</v>
          </cell>
          <cell r="H15">
            <v>14425.5399375</v>
          </cell>
          <cell r="I15">
            <v>14906.39126875</v>
          </cell>
          <cell r="J15">
            <v>14906.39126875</v>
          </cell>
          <cell r="K15">
            <v>14425.5399375</v>
          </cell>
          <cell r="L15">
            <v>14900.89040127</v>
          </cell>
          <cell r="M15">
            <v>14415.78467522</v>
          </cell>
          <cell r="O15">
            <v>175454.92573086001</v>
          </cell>
        </row>
        <row r="16">
          <cell r="A16" t="str">
            <v xml:space="preserve">   Asset Balancing Account</v>
          </cell>
          <cell r="B16">
            <v>42170.136774389997</v>
          </cell>
          <cell r="C16">
            <v>20012.228165379998</v>
          </cell>
          <cell r="D16">
            <v>25772.291739749999</v>
          </cell>
          <cell r="E16">
            <v>27464.38927964</v>
          </cell>
          <cell r="F16">
            <v>42466.368046299998</v>
          </cell>
          <cell r="G16">
            <v>50852.438832860003</v>
          </cell>
          <cell r="H16">
            <v>47366.464437720002</v>
          </cell>
          <cell r="I16">
            <v>56956.393091730002</v>
          </cell>
          <cell r="J16">
            <v>60469.470015699997</v>
          </cell>
          <cell r="K16">
            <v>57819.213997949999</v>
          </cell>
          <cell r="L16">
            <v>61147.593324480004</v>
          </cell>
          <cell r="M16">
            <v>62286.773083909997</v>
          </cell>
          <cell r="O16">
            <v>554783.76078980998</v>
          </cell>
        </row>
        <row r="17">
          <cell r="A17" t="str">
            <v xml:space="preserve">  Total Investments</v>
          </cell>
          <cell r="B17">
            <v>990620.88218068995</v>
          </cell>
          <cell r="C17">
            <v>946336.01431429002</v>
          </cell>
          <cell r="D17">
            <v>850836.26901791</v>
          </cell>
          <cell r="E17">
            <v>931809.82465556997</v>
          </cell>
          <cell r="F17">
            <v>908214.45513637003</v>
          </cell>
          <cell r="G17">
            <v>936764.30619033996</v>
          </cell>
          <cell r="H17">
            <v>877814.17665544001</v>
          </cell>
          <cell r="I17">
            <v>890477.91169085004</v>
          </cell>
          <cell r="J17">
            <v>883762.22943068994</v>
          </cell>
          <cell r="K17">
            <v>832544.89987416996</v>
          </cell>
          <cell r="L17">
            <v>840023.17359291005</v>
          </cell>
          <cell r="M17">
            <v>800602.08191624004</v>
          </cell>
          <cell r="O17">
            <v>10689806.22465547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747796.53971996997</v>
          </cell>
          <cell r="D18">
            <v>594953.91872233001</v>
          </cell>
          <cell r="E18">
            <v>663176.14991528005</v>
          </cell>
          <cell r="F18">
            <v>647039.79696266004</v>
          </cell>
          <cell r="G18">
            <v>677006.88597973005</v>
          </cell>
          <cell r="H18">
            <v>663610.44763228996</v>
          </cell>
          <cell r="I18">
            <v>695489.74792183004</v>
          </cell>
          <cell r="J18">
            <v>707494.84984575002</v>
          </cell>
          <cell r="K18">
            <v>697114.82444819005</v>
          </cell>
          <cell r="L18">
            <v>733733.77773157996</v>
          </cell>
          <cell r="M18">
            <v>722194.94020904996</v>
          </cell>
          <cell r="O18">
            <v>8367216.7169795204</v>
          </cell>
        </row>
        <row r="19">
          <cell r="A19" t="str">
            <v xml:space="preserve">    6 Month Mortgage</v>
          </cell>
          <cell r="B19">
            <v>14154.944412680001</v>
          </cell>
          <cell r="C19">
            <v>13805.853007490001</v>
          </cell>
          <cell r="D19">
            <v>11597.13765459</v>
          </cell>
          <cell r="E19">
            <v>11781.942222989999</v>
          </cell>
          <cell r="F19">
            <v>10794.82812251</v>
          </cell>
          <cell r="G19">
            <v>10654.584309080001</v>
          </cell>
          <cell r="H19">
            <v>10069.140878439999</v>
          </cell>
          <cell r="I19">
            <v>10444.75520019</v>
          </cell>
          <cell r="J19">
            <v>10495.083659649999</v>
          </cell>
          <cell r="K19">
            <v>10213.25553654</v>
          </cell>
          <cell r="L19">
            <v>10630.20959124</v>
          </cell>
          <cell r="M19">
            <v>10347.5011474</v>
          </cell>
          <cell r="O19">
            <v>134989.2357428</v>
          </cell>
        </row>
        <row r="20">
          <cell r="A20" t="str">
            <v xml:space="preserve">    1 Year Mortgage</v>
          </cell>
          <cell r="B20">
            <v>202635.83925913999</v>
          </cell>
          <cell r="C20">
            <v>196496.09753902</v>
          </cell>
          <cell r="D20">
            <v>172439.78533871</v>
          </cell>
          <cell r="E20">
            <v>184267.05882948</v>
          </cell>
          <cell r="F20">
            <v>172647.27724930001</v>
          </cell>
          <cell r="G20">
            <v>170906.39588592001</v>
          </cell>
          <cell r="H20">
            <v>156906.77813436999</v>
          </cell>
          <cell r="I20">
            <v>153810.61882671001</v>
          </cell>
          <cell r="J20">
            <v>145417.92424257001</v>
          </cell>
          <cell r="K20">
            <v>132708.07780925999</v>
          </cell>
          <cell r="L20">
            <v>130165.38636401</v>
          </cell>
          <cell r="M20">
            <v>122180.75280826</v>
          </cell>
          <cell r="O20">
            <v>1940581.9922867501</v>
          </cell>
        </row>
        <row r="21">
          <cell r="A21" t="str">
            <v xml:space="preserve">    2 Year Mortgage</v>
          </cell>
          <cell r="B21">
            <v>145672.76338543999</v>
          </cell>
          <cell r="C21">
            <v>145096.32489804001</v>
          </cell>
          <cell r="D21">
            <v>130100.54370261</v>
          </cell>
          <cell r="E21">
            <v>142536.30929914</v>
          </cell>
          <cell r="F21">
            <v>135959.49233922001</v>
          </cell>
          <cell r="G21">
            <v>138884.63352937999</v>
          </cell>
          <cell r="H21">
            <v>132685.71606286999</v>
          </cell>
          <cell r="I21">
            <v>135183.71473624001</v>
          </cell>
          <cell r="J21">
            <v>133302.68819883</v>
          </cell>
          <cell r="K21">
            <v>126164.31678572</v>
          </cell>
          <cell r="L21">
            <v>126933.2168364</v>
          </cell>
          <cell r="M21">
            <v>120202.13238461</v>
          </cell>
          <cell r="O21">
            <v>1612721.8521585001</v>
          </cell>
        </row>
        <row r="22">
          <cell r="A22" t="str">
            <v xml:space="preserve">    3 Year Mortgage</v>
          </cell>
          <cell r="B22">
            <v>363923.32225163002</v>
          </cell>
          <cell r="C22">
            <v>364464.00302554999</v>
          </cell>
          <cell r="D22">
            <v>327814.81585305999</v>
          </cell>
          <cell r="E22">
            <v>361034.00331836002</v>
          </cell>
          <cell r="F22">
            <v>347738.46614502999</v>
          </cell>
          <cell r="G22">
            <v>357395.14975758002</v>
          </cell>
          <cell r="H22">
            <v>344189.37528611999</v>
          </cell>
          <cell r="I22">
            <v>354452.70943987003</v>
          </cell>
          <cell r="J22">
            <v>353323.52220274002</v>
          </cell>
          <cell r="K22">
            <v>340666.86565221002</v>
          </cell>
          <cell r="L22">
            <v>349429.51727602002</v>
          </cell>
          <cell r="M22">
            <v>332595.73445786</v>
          </cell>
          <cell r="O22">
            <v>4197027.4846660299</v>
          </cell>
        </row>
        <row r="23">
          <cell r="A23" t="str">
            <v xml:space="preserve">    4 Year Mortgage</v>
          </cell>
          <cell r="B23">
            <v>3896904.0656482601</v>
          </cell>
          <cell r="C23">
            <v>3905815.4107753602</v>
          </cell>
          <cell r="D23">
            <v>3514880.6936256201</v>
          </cell>
          <cell r="E23">
            <v>3877367.5934946202</v>
          </cell>
          <cell r="F23">
            <v>3741903.09091915</v>
          </cell>
          <cell r="G23">
            <v>3856323.32775386</v>
          </cell>
          <cell r="H23">
            <v>3720530.6508117099</v>
          </cell>
          <cell r="I23">
            <v>3836046.01432845</v>
          </cell>
          <cell r="J23">
            <v>3831054.5834773299</v>
          </cell>
          <cell r="K23">
            <v>3706870.8393060099</v>
          </cell>
          <cell r="L23">
            <v>3832761.7110289</v>
          </cell>
          <cell r="M23">
            <v>3706943.1753190998</v>
          </cell>
          <cell r="O23">
            <v>45427401.156488366</v>
          </cell>
        </row>
        <row r="24">
          <cell r="A24" t="str">
            <v xml:space="preserve">    5 Year Mortgage</v>
          </cell>
          <cell r="B24">
            <v>3531015.4109432902</v>
          </cell>
          <cell r="C24">
            <v>3537398.1289198902</v>
          </cell>
          <cell r="D24">
            <v>3180849.28580841</v>
          </cell>
          <cell r="E24">
            <v>3504686.5664177202</v>
          </cell>
          <cell r="F24">
            <v>3379493.86390235</v>
          </cell>
          <cell r="G24">
            <v>3481879.71821369</v>
          </cell>
          <cell r="H24">
            <v>3357119.6387235601</v>
          </cell>
          <cell r="I24">
            <v>3457975.6616362799</v>
          </cell>
          <cell r="J24">
            <v>3451946.0977994502</v>
          </cell>
          <cell r="K24">
            <v>3337036.2623326499</v>
          </cell>
          <cell r="L24">
            <v>3449860.5384907601</v>
          </cell>
          <cell r="M24">
            <v>3338534.8359533302</v>
          </cell>
          <cell r="O24">
            <v>41007796.009141378</v>
          </cell>
        </row>
        <row r="25">
          <cell r="A25" t="str">
            <v xml:space="preserve">    7 Year Mortgage</v>
          </cell>
          <cell r="B25">
            <v>527476.75653195998</v>
          </cell>
          <cell r="C25">
            <v>529160.53819233004</v>
          </cell>
          <cell r="D25">
            <v>476741.71873796999</v>
          </cell>
          <cell r="E25">
            <v>526667.61773020995</v>
          </cell>
          <cell r="F25">
            <v>509181.41722190997</v>
          </cell>
          <cell r="G25">
            <v>525895.99444515002</v>
          </cell>
          <cell r="H25">
            <v>508549.13752544002</v>
          </cell>
          <cell r="I25">
            <v>525628.38674146996</v>
          </cell>
          <cell r="J25">
            <v>526090.31893434003</v>
          </cell>
          <cell r="K25">
            <v>509912.92997633002</v>
          </cell>
          <cell r="L25">
            <v>526713.54608524998</v>
          </cell>
          <cell r="M25">
            <v>508653.40390664001</v>
          </cell>
          <cell r="O25">
            <v>6200671.7660290003</v>
          </cell>
        </row>
        <row r="26">
          <cell r="A26" t="str">
            <v xml:space="preserve">    10 Year Mortgage</v>
          </cell>
          <cell r="B26">
            <v>41741.246821879999</v>
          </cell>
          <cell r="C26">
            <v>41933.971573449999</v>
          </cell>
          <cell r="D26">
            <v>37818.760561950003</v>
          </cell>
          <cell r="E26">
            <v>41827.773117149998</v>
          </cell>
          <cell r="F26">
            <v>40475.113957330002</v>
          </cell>
          <cell r="G26">
            <v>41858.50624427</v>
          </cell>
          <cell r="H26">
            <v>40535.52005005</v>
          </cell>
          <cell r="I26">
            <v>41948.946156459999</v>
          </cell>
          <cell r="J26">
            <v>42035.487438589997</v>
          </cell>
          <cell r="K26">
            <v>40796.494680520002</v>
          </cell>
          <cell r="L26">
            <v>42314.247160530002</v>
          </cell>
          <cell r="M26">
            <v>41071.212156289999</v>
          </cell>
          <cell r="O26">
            <v>494357.27991847001</v>
          </cell>
        </row>
        <row r="27">
          <cell r="A27" t="str">
            <v xml:space="preserve">    Securitized Contra</v>
          </cell>
          <cell r="B27">
            <v>-1316383.84665941</v>
          </cell>
          <cell r="C27">
            <v>-1121342.4396846199</v>
          </cell>
          <cell r="D27">
            <v>-991177.12827347999</v>
          </cell>
          <cell r="E27">
            <v>-1073092.7960011801</v>
          </cell>
          <cell r="F27">
            <v>-1013515.32755203</v>
          </cell>
          <cell r="G27">
            <v>-1009220.78468303</v>
          </cell>
          <cell r="H27">
            <v>-930147.29337164003</v>
          </cell>
          <cell r="I27">
            <v>-905599.87566932</v>
          </cell>
          <cell r="J27">
            <v>-853432.56471447996</v>
          </cell>
          <cell r="K27">
            <v>-779771.77367618005</v>
          </cell>
          <cell r="L27">
            <v>-754482.4317366</v>
          </cell>
          <cell r="M27">
            <v>-680514.99536635005</v>
          </cell>
          <cell r="O27">
            <v>-11428681.25738832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-1304054.5605939799</v>
          </cell>
          <cell r="C29">
            <v>-1294475.1778017399</v>
          </cell>
          <cell r="D29">
            <v>-1158039.776629</v>
          </cell>
          <cell r="E29">
            <v>-1268767.45577945</v>
          </cell>
          <cell r="F29">
            <v>-1215801.8627148401</v>
          </cell>
          <cell r="G29">
            <v>-1243233.2953149499</v>
          </cell>
          <cell r="H29">
            <v>-1190955.39464787</v>
          </cell>
          <cell r="I29">
            <v>-1217666.2508952799</v>
          </cell>
          <cell r="J29">
            <v>-1204938.1092978599</v>
          </cell>
          <cell r="K29">
            <v>-1154424.7633370799</v>
          </cell>
          <cell r="L29">
            <v>-1176792.4823199001</v>
          </cell>
          <cell r="M29">
            <v>-1115553.8206927599</v>
          </cell>
          <cell r="O29">
            <v>-14544702.950024709</v>
          </cell>
        </row>
        <row r="30">
          <cell r="A30" t="str">
            <v xml:space="preserve">    New CMB Contra</v>
          </cell>
          <cell r="B30">
            <v>-400676.02046764002</v>
          </cell>
          <cell r="C30">
            <v>-446356.00430123002</v>
          </cell>
          <cell r="D30">
            <v>-398651.71637921</v>
          </cell>
          <cell r="E30">
            <v>-485471.20734726998</v>
          </cell>
          <cell r="F30">
            <v>-512087.55337649002</v>
          </cell>
          <cell r="G30">
            <v>-523255.91332843999</v>
          </cell>
          <cell r="H30">
            <v>-548201.45570464002</v>
          </cell>
          <cell r="I30">
            <v>-609247.28595399996</v>
          </cell>
          <cell r="J30">
            <v>-602448.88755431003</v>
          </cell>
          <cell r="K30">
            <v>-624024.43152473995</v>
          </cell>
          <cell r="L30">
            <v>-686631.50656741997</v>
          </cell>
          <cell r="M30">
            <v>-657054.67084929999</v>
          </cell>
          <cell r="O30">
            <v>-6494106.6533546904</v>
          </cell>
        </row>
        <row r="31">
          <cell r="A31" t="str">
            <v xml:space="preserve">   Retail  Mortgages</v>
          </cell>
          <cell r="B31">
            <v>6520014.7594241099</v>
          </cell>
          <cell r="C31">
            <v>6619793.2458635103</v>
          </cell>
          <cell r="D31">
            <v>5899328.0387235601</v>
          </cell>
          <cell r="E31">
            <v>6486013.55521705</v>
          </cell>
          <cell r="F31">
            <v>6243828.6031761002</v>
          </cell>
          <cell r="G31">
            <v>6485095.2027922403</v>
          </cell>
          <cell r="H31">
            <v>6264892.2613807004</v>
          </cell>
          <cell r="I31">
            <v>6478467.1424689004</v>
          </cell>
          <cell r="J31">
            <v>6540340.9942325996</v>
          </cell>
          <cell r="K31">
            <v>6343262.8979894305</v>
          </cell>
          <cell r="L31">
            <v>6584635.7299407702</v>
          </cell>
          <cell r="M31">
            <v>6449600.2014341298</v>
          </cell>
          <cell r="O31">
            <v>76915272.632643119</v>
          </cell>
        </row>
        <row r="32">
          <cell r="A32" t="str">
            <v xml:space="preserve">    Instalment - Retail</v>
          </cell>
          <cell r="B32">
            <v>515236.04128546</v>
          </cell>
          <cell r="C32">
            <v>471699.74539747997</v>
          </cell>
          <cell r="D32">
            <v>427216.49091912003</v>
          </cell>
          <cell r="E32">
            <v>467722.33888578002</v>
          </cell>
          <cell r="F32">
            <v>449792.32604398002</v>
          </cell>
          <cell r="G32">
            <v>471436.49855820998</v>
          </cell>
          <cell r="H32">
            <v>462846.98703493999</v>
          </cell>
          <cell r="I32">
            <v>476909.20280640002</v>
          </cell>
          <cell r="J32">
            <v>477040.16000256001</v>
          </cell>
          <cell r="K32">
            <v>470384.02462023002</v>
          </cell>
          <cell r="L32">
            <v>494898.90816676</v>
          </cell>
          <cell r="M32">
            <v>482532.69921045</v>
          </cell>
          <cell r="O32">
            <v>5667715.4229313703</v>
          </cell>
        </row>
        <row r="33">
          <cell r="A33" t="str">
            <v xml:space="preserve">    Fixed Rate Instalment</v>
          </cell>
          <cell r="B33">
            <v>81714.798741089995</v>
          </cell>
          <cell r="C33">
            <v>80834.476961199995</v>
          </cell>
          <cell r="D33">
            <v>73059.007585009997</v>
          </cell>
          <cell r="E33">
            <v>79930.030465029995</v>
          </cell>
          <cell r="F33">
            <v>76670.92991454</v>
          </cell>
          <cell r="G33">
            <v>79937.162115409999</v>
          </cell>
          <cell r="H33">
            <v>78225.154488829998</v>
          </cell>
          <cell r="I33">
            <v>80388.311405979999</v>
          </cell>
          <cell r="J33">
            <v>80111.893384829993</v>
          </cell>
          <cell r="K33">
            <v>78609.559747849999</v>
          </cell>
          <cell r="L33">
            <v>82414.024216980004</v>
          </cell>
          <cell r="M33">
            <v>80059.89419305</v>
          </cell>
          <cell r="O33">
            <v>951955.24321979994</v>
          </cell>
        </row>
        <row r="34">
          <cell r="A34" t="str">
            <v xml:space="preserve">    Demand - Retail</v>
          </cell>
          <cell r="B34">
            <v>50334.387059890003</v>
          </cell>
          <cell r="C34">
            <v>49945.649266679997</v>
          </cell>
          <cell r="D34">
            <v>44979.937524530003</v>
          </cell>
          <cell r="E34">
            <v>49551.244242410001</v>
          </cell>
          <cell r="F34">
            <v>47997.654671260003</v>
          </cell>
          <cell r="G34">
            <v>50259.116742949998</v>
          </cell>
          <cell r="H34">
            <v>49100.053657910001</v>
          </cell>
          <cell r="I34">
            <v>50582.728670529999</v>
          </cell>
          <cell r="J34">
            <v>50681.379891249999</v>
          </cell>
          <cell r="K34">
            <v>49920.58242703</v>
          </cell>
          <cell r="L34">
            <v>52274.355916139997</v>
          </cell>
          <cell r="M34">
            <v>50845.134040680001</v>
          </cell>
          <cell r="O34">
            <v>596472.22411126003</v>
          </cell>
        </row>
        <row r="35">
          <cell r="A35" t="str">
            <v xml:space="preserve">    Student</v>
          </cell>
          <cell r="B35">
            <v>22116.026255180001</v>
          </cell>
          <cell r="C35">
            <v>20328.725538890001</v>
          </cell>
          <cell r="D35">
            <v>18424.841496609999</v>
          </cell>
          <cell r="E35">
            <v>20482.109314580001</v>
          </cell>
          <cell r="F35">
            <v>19888.67420293</v>
          </cell>
          <cell r="G35">
            <v>20608.144047049998</v>
          </cell>
          <cell r="H35">
            <v>19995.927645870001</v>
          </cell>
          <cell r="I35">
            <v>20719.24207244</v>
          </cell>
          <cell r="J35">
            <v>20776.8489935</v>
          </cell>
          <cell r="K35">
            <v>20160.69708238</v>
          </cell>
          <cell r="L35">
            <v>20935.957359510001</v>
          </cell>
          <cell r="M35">
            <v>20373.411430700002</v>
          </cell>
          <cell r="O35">
            <v>244810.60543964</v>
          </cell>
        </row>
        <row r="36">
          <cell r="A36" t="str">
            <v xml:space="preserve">    LOC </v>
          </cell>
          <cell r="B36">
            <v>1540009.9558514</v>
          </cell>
          <cell r="C36">
            <v>1544229.1612098999</v>
          </cell>
          <cell r="D36">
            <v>1396241.8471726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1495973.4076849299</v>
          </cell>
          <cell r="O36">
            <v>18193570.534679119</v>
          </cell>
        </row>
        <row r="37">
          <cell r="A37" t="str">
            <v xml:space="preserve">    Fixed Rate Demands</v>
          </cell>
          <cell r="B37">
            <v>1984.45204721</v>
          </cell>
          <cell r="C37">
            <v>1963.28042871</v>
          </cell>
          <cell r="D37">
            <v>1762.09040026</v>
          </cell>
          <cell r="E37">
            <v>1916.9177986</v>
          </cell>
          <cell r="F37">
            <v>1832.9426755699999</v>
          </cell>
          <cell r="G37">
            <v>1903.1919025499999</v>
          </cell>
          <cell r="H37">
            <v>1848.0270192099999</v>
          </cell>
          <cell r="I37">
            <v>1889.27597954</v>
          </cell>
          <cell r="J37">
            <v>1877.59607476</v>
          </cell>
          <cell r="K37">
            <v>1835.55676632</v>
          </cell>
          <cell r="L37">
            <v>1911.13149729</v>
          </cell>
          <cell r="M37">
            <v>1848.97145058</v>
          </cell>
          <cell r="O37">
            <v>22573.434040600001</v>
          </cell>
        </row>
        <row r="38">
          <cell r="A38" t="str">
            <v xml:space="preserve">    Meritline</v>
          </cell>
          <cell r="B38">
            <v>706593.24015082</v>
          </cell>
          <cell r="C38">
            <v>725740.45026849001</v>
          </cell>
          <cell r="D38">
            <v>661548.27935343003</v>
          </cell>
          <cell r="E38">
            <v>746585.52730300999</v>
          </cell>
          <cell r="F38">
            <v>724623.41136163997</v>
          </cell>
          <cell r="G38">
            <v>761288.95620000002</v>
          </cell>
          <cell r="H38">
            <v>756682.56599013996</v>
          </cell>
          <cell r="I38">
            <v>784496.77932849003</v>
          </cell>
          <cell r="J38">
            <v>795688.89314794994</v>
          </cell>
          <cell r="K38">
            <v>783417.16118629999</v>
          </cell>
          <cell r="L38">
            <v>824993.37931999995</v>
          </cell>
          <cell r="M38">
            <v>808344.66436603002</v>
          </cell>
          <cell r="O38">
            <v>9080003.3079762999</v>
          </cell>
        </row>
        <row r="39">
          <cell r="A39" t="str">
            <v xml:space="preserve">    Meritline/RSPLC CONTRA</v>
          </cell>
          <cell r="B39">
            <v>-795.18041557000004</v>
          </cell>
          <cell r="C39">
            <v>-801.41679863000002</v>
          </cell>
          <cell r="D39">
            <v>-725.69289204999995</v>
          </cell>
          <cell r="E39">
            <v>-807.50350848999994</v>
          </cell>
          <cell r="F39">
            <v>-783.41846300999998</v>
          </cell>
          <cell r="G39">
            <v>-813.59021835999999</v>
          </cell>
          <cell r="H39">
            <v>-789.30882740000004</v>
          </cell>
          <cell r="I39">
            <v>-817.64802493000002</v>
          </cell>
          <cell r="J39">
            <v>-821.70583151000005</v>
          </cell>
          <cell r="K39">
            <v>-797.16264658</v>
          </cell>
          <cell r="L39">
            <v>-825.76363807999996</v>
          </cell>
          <cell r="M39">
            <v>-801.08955616000003</v>
          </cell>
          <cell r="O39">
            <v>-9579.4808207700007</v>
          </cell>
        </row>
        <row r="40">
          <cell r="A40" t="str">
            <v xml:space="preserve">    Loan Advance Suspense</v>
          </cell>
          <cell r="B40">
            <v>4576.71485656</v>
          </cell>
          <cell r="C40">
            <v>4589.2538013699996</v>
          </cell>
          <cell r="D40">
            <v>4145.1324657499999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4441.2133561600003</v>
          </cell>
          <cell r="O40">
            <v>54022.22355517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2979615.6811599098</v>
          </cell>
          <cell r="C42">
            <v>2956533.05152614</v>
          </cell>
          <cell r="D42">
            <v>2679042.39572389</v>
          </cell>
          <cell r="E42">
            <v>2973812.8316954402</v>
          </cell>
          <cell r="F42">
            <v>2876569.77898225</v>
          </cell>
          <cell r="G42">
            <v>2993051.6465423298</v>
          </cell>
          <cell r="H42">
            <v>2924456.6655848399</v>
          </cell>
          <cell r="I42">
            <v>3022600.0594329699</v>
          </cell>
          <cell r="J42">
            <v>3033787.2328578602</v>
          </cell>
          <cell r="K42">
            <v>2960077.6777588702</v>
          </cell>
          <cell r="L42">
            <v>3085034.1600331198</v>
          </cell>
          <cell r="M42">
            <v>2999750.9437106699</v>
          </cell>
          <cell r="O42">
            <v>35484332.125008292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19555.341963039999</v>
          </cell>
          <cell r="D43">
            <v>16012.943617630001</v>
          </cell>
          <cell r="E43">
            <v>17709.6996736</v>
          </cell>
          <cell r="F43">
            <v>17122.378451109998</v>
          </cell>
          <cell r="G43">
            <v>17677.100444330001</v>
          </cell>
          <cell r="H43">
            <v>17091.68338006</v>
          </cell>
          <cell r="I43">
            <v>17646.335157760001</v>
          </cell>
          <cell r="J43">
            <v>17632.192725950001</v>
          </cell>
          <cell r="K43">
            <v>17051.36384179</v>
          </cell>
          <cell r="L43">
            <v>17607.773997429998</v>
          </cell>
          <cell r="M43">
            <v>17027.661527569999</v>
          </cell>
          <cell r="O43">
            <v>213473.4676874</v>
          </cell>
        </row>
        <row r="44">
          <cell r="A44" t="str">
            <v xml:space="preserve">    Commercial 6 Month Mtg</v>
          </cell>
          <cell r="B44">
            <v>1655.1018381700001</v>
          </cell>
          <cell r="C44">
            <v>1428.3804822</v>
          </cell>
          <cell r="D44">
            <v>1260.49898022</v>
          </cell>
          <cell r="E44">
            <v>1309.48660391</v>
          </cell>
          <cell r="F44">
            <v>1163.3269080099999</v>
          </cell>
          <cell r="G44">
            <v>1170.5470129</v>
          </cell>
          <cell r="H44">
            <v>1127.97543028</v>
          </cell>
          <cell r="I44">
            <v>1164.5746057900001</v>
          </cell>
          <cell r="J44">
            <v>1163.64295036</v>
          </cell>
          <cell r="K44">
            <v>1125.3051852399999</v>
          </cell>
          <cell r="L44">
            <v>1162.0287856100001</v>
          </cell>
          <cell r="M44">
            <v>1123.74477465</v>
          </cell>
          <cell r="O44">
            <v>14854.613557340001</v>
          </cell>
        </row>
        <row r="45">
          <cell r="A45" t="str">
            <v xml:space="preserve">    Commercial 1 Year Mtg</v>
          </cell>
          <cell r="B45">
            <v>98150.368729089998</v>
          </cell>
          <cell r="C45">
            <v>96148.823230740003</v>
          </cell>
          <cell r="D45">
            <v>85594.858766420002</v>
          </cell>
          <cell r="E45">
            <v>93757.975018169993</v>
          </cell>
          <cell r="F45">
            <v>90036.879801699994</v>
          </cell>
          <cell r="G45">
            <v>90168.014781589998</v>
          </cell>
          <cell r="H45">
            <v>84508.640515310006</v>
          </cell>
          <cell r="I45">
            <v>78137.571146310001</v>
          </cell>
          <cell r="J45">
            <v>70203.861461990004</v>
          </cell>
          <cell r="K45">
            <v>66741.718763950004</v>
          </cell>
          <cell r="L45">
            <v>66628.940059810004</v>
          </cell>
          <cell r="M45">
            <v>62571.597597940003</v>
          </cell>
          <cell r="O45">
            <v>982649.24987301999</v>
          </cell>
        </row>
        <row r="46">
          <cell r="A46" t="str">
            <v xml:space="preserve">    Commercial 2 Year Mtg</v>
          </cell>
          <cell r="B46">
            <v>37573.87379351</v>
          </cell>
          <cell r="C46">
            <v>35297.100351039997</v>
          </cell>
          <cell r="D46">
            <v>30373.490784879999</v>
          </cell>
          <cell r="E46">
            <v>33461.506789539999</v>
          </cell>
          <cell r="F46">
            <v>32314.23446027</v>
          </cell>
          <cell r="G46">
            <v>33320.634649719999</v>
          </cell>
          <cell r="H46">
            <v>31883.627128460001</v>
          </cell>
          <cell r="I46">
            <v>32670.769595549998</v>
          </cell>
          <cell r="J46">
            <v>32608.908211940001</v>
          </cell>
          <cell r="K46">
            <v>31495.845543200001</v>
          </cell>
          <cell r="L46">
            <v>32322.250731579999</v>
          </cell>
          <cell r="M46">
            <v>30336.24404487</v>
          </cell>
          <cell r="O46">
            <v>393658.48608455999</v>
          </cell>
        </row>
        <row r="47">
          <cell r="A47" t="str">
            <v xml:space="preserve">    Commercial 3 Year Mtg</v>
          </cell>
          <cell r="B47">
            <v>54228.661595899997</v>
          </cell>
          <cell r="C47">
            <v>53439.258644679998</v>
          </cell>
          <cell r="D47">
            <v>47710.156340729998</v>
          </cell>
          <cell r="E47">
            <v>52273.679007339997</v>
          </cell>
          <cell r="F47">
            <v>50143.382857129996</v>
          </cell>
          <cell r="G47">
            <v>49601.969014189999</v>
          </cell>
          <cell r="H47">
            <v>44252.338863960002</v>
          </cell>
          <cell r="I47">
            <v>43680.991089280004</v>
          </cell>
          <cell r="J47">
            <v>43163.532460709997</v>
          </cell>
          <cell r="K47">
            <v>41253.058475500002</v>
          </cell>
          <cell r="L47">
            <v>40885.172905899999</v>
          </cell>
          <cell r="M47">
            <v>38361.664781560001</v>
          </cell>
          <cell r="O47">
            <v>558993.86603687995</v>
          </cell>
        </row>
        <row r="48">
          <cell r="A48" t="str">
            <v xml:space="preserve">    Commercial 4 Year Mtg</v>
          </cell>
          <cell r="B48">
            <v>75371.982089790006</v>
          </cell>
          <cell r="C48">
            <v>75073.179308139996</v>
          </cell>
          <cell r="D48">
            <v>67343.118462380007</v>
          </cell>
          <cell r="E48">
            <v>74333.829378209994</v>
          </cell>
          <cell r="F48">
            <v>71753.486983130002</v>
          </cell>
          <cell r="G48">
            <v>73947.920119539995</v>
          </cell>
          <cell r="H48">
            <v>71365.050501100006</v>
          </cell>
          <cell r="I48">
            <v>73539.045078209994</v>
          </cell>
          <cell r="J48">
            <v>73338.262735940007</v>
          </cell>
          <cell r="K48">
            <v>70815.020170570002</v>
          </cell>
          <cell r="L48">
            <v>72996.798511040004</v>
          </cell>
          <cell r="M48">
            <v>70427.399694039996</v>
          </cell>
          <cell r="O48">
            <v>870305.09303208999</v>
          </cell>
        </row>
        <row r="49">
          <cell r="A49" t="str">
            <v xml:space="preserve">    Commercial 5 Year Mtg</v>
          </cell>
          <cell r="B49">
            <v>451165.80953387998</v>
          </cell>
          <cell r="C49">
            <v>453509.23144146003</v>
          </cell>
          <cell r="D49">
            <v>407351.23062791</v>
          </cell>
          <cell r="E49">
            <v>448045.56060189998</v>
          </cell>
          <cell r="F49">
            <v>431565.14144715999</v>
          </cell>
          <cell r="G49">
            <v>442411.26929724001</v>
          </cell>
          <cell r="H49">
            <v>422905.63446820999</v>
          </cell>
          <cell r="I49">
            <v>433194.64069837</v>
          </cell>
          <cell r="J49">
            <v>431933.11639908998</v>
          </cell>
          <cell r="K49">
            <v>416489.04927571001</v>
          </cell>
          <cell r="L49">
            <v>423707.61085353</v>
          </cell>
          <cell r="M49">
            <v>403248.91476945998</v>
          </cell>
          <cell r="O49">
            <v>5165527.2094139196</v>
          </cell>
        </row>
        <row r="50">
          <cell r="A50" t="str">
            <v xml:space="preserve">   Commercial Mortgages</v>
          </cell>
          <cell r="B50">
            <v>739484.79048746999</v>
          </cell>
          <cell r="C50">
            <v>734451.31542130001</v>
          </cell>
          <cell r="D50">
            <v>655646.29758016998</v>
          </cell>
          <cell r="E50">
            <v>720891.73707267002</v>
          </cell>
          <cell r="F50">
            <v>694098.83090851002</v>
          </cell>
          <cell r="G50">
            <v>708297.45531950996</v>
          </cell>
          <cell r="H50">
            <v>673134.95028738002</v>
          </cell>
          <cell r="I50">
            <v>680033.92737127002</v>
          </cell>
          <cell r="J50">
            <v>670043.51694598002</v>
          </cell>
          <cell r="K50">
            <v>644971.36125595996</v>
          </cell>
          <cell r="L50">
            <v>655310.57584489998</v>
          </cell>
          <cell r="M50">
            <v>623097.22719008999</v>
          </cell>
          <cell r="O50">
            <v>8199461.9856852097</v>
          </cell>
        </row>
        <row r="51">
          <cell r="A51" t="str">
            <v xml:space="preserve">    Instalment - Commercial</v>
          </cell>
          <cell r="B51">
            <v>1452058.4851645799</v>
          </cell>
          <cell r="C51">
            <v>1276486.68070761</v>
          </cell>
          <cell r="D51">
            <v>1151789.50766566</v>
          </cell>
          <cell r="E51">
            <v>1273614.2664308399</v>
          </cell>
          <cell r="F51">
            <v>1231143.0905385199</v>
          </cell>
          <cell r="G51">
            <v>1270734.6576761201</v>
          </cell>
          <cell r="H51">
            <v>1228454.25578318</v>
          </cell>
          <cell r="I51">
            <v>1267934.65029517</v>
          </cell>
          <cell r="J51">
            <v>1266483.9800178099</v>
          </cell>
          <cell r="K51">
            <v>1224320.3458106299</v>
          </cell>
          <cell r="L51">
            <v>1263742.08583953</v>
          </cell>
          <cell r="M51">
            <v>1221648.4880929501</v>
          </cell>
          <cell r="O51">
            <v>15128410.4940226</v>
          </cell>
        </row>
        <row r="52">
          <cell r="A52" t="str">
            <v xml:space="preserve">    Fixed Instalment - Commercial</v>
          </cell>
          <cell r="B52">
            <v>3512256.6729004998</v>
          </cell>
          <cell r="C52">
            <v>3512719.3099363302</v>
          </cell>
          <cell r="D52">
            <v>3146459.4160786299</v>
          </cell>
          <cell r="E52">
            <v>3449306.0474690702</v>
          </cell>
          <cell r="F52">
            <v>3309724.5733278701</v>
          </cell>
          <cell r="G52">
            <v>3389704.9212399302</v>
          </cell>
          <cell r="H52">
            <v>3251470.8169257399</v>
          </cell>
          <cell r="I52">
            <v>3326459.7834084998</v>
          </cell>
          <cell r="J52">
            <v>3298713.6004631901</v>
          </cell>
          <cell r="K52">
            <v>3169268.1702083</v>
          </cell>
          <cell r="L52">
            <v>3249314.5723832501</v>
          </cell>
          <cell r="M52">
            <v>3113865.8377359398</v>
          </cell>
          <cell r="O52">
            <v>39729263.72207725</v>
          </cell>
        </row>
        <row r="53">
          <cell r="A53" t="str">
            <v xml:space="preserve">    Demand - Commercial</v>
          </cell>
          <cell r="B53">
            <v>1271455.7806098601</v>
          </cell>
          <cell r="C53">
            <v>1279969.8468369001</v>
          </cell>
          <cell r="D53">
            <v>1154910.4841188199</v>
          </cell>
          <cell r="E53">
            <v>1277079.60688509</v>
          </cell>
          <cell r="F53">
            <v>1234493.2729380301</v>
          </cell>
          <cell r="G53">
            <v>1274206.3076702501</v>
          </cell>
          <cell r="H53">
            <v>1231797.6152742801</v>
          </cell>
          <cell r="I53">
            <v>1271385.58113409</v>
          </cell>
          <cell r="J53">
            <v>1269937.85414023</v>
          </cell>
          <cell r="K53">
            <v>1227661.12704202</v>
          </cell>
          <cell r="L53">
            <v>1267187.5362011101</v>
          </cell>
          <cell r="M53">
            <v>1224973.9705161799</v>
          </cell>
          <cell r="O53">
            <v>14985058.98336686</v>
          </cell>
        </row>
        <row r="54">
          <cell r="A54" t="str">
            <v xml:space="preserve">    Fixed Demand - Commercial</v>
          </cell>
          <cell r="B54">
            <v>169774.49291453001</v>
          </cell>
          <cell r="C54">
            <v>169446.10754619</v>
          </cell>
          <cell r="D54">
            <v>150910.72410989</v>
          </cell>
          <cell r="E54">
            <v>164469.28862894</v>
          </cell>
          <cell r="F54">
            <v>158257.99901505001</v>
          </cell>
          <cell r="G54">
            <v>162336.10848374001</v>
          </cell>
          <cell r="H54">
            <v>155946.57029181</v>
          </cell>
          <cell r="I54">
            <v>159905.51949536</v>
          </cell>
          <cell r="J54">
            <v>158779.12571866999</v>
          </cell>
          <cell r="K54">
            <v>152966.73664903999</v>
          </cell>
          <cell r="L54">
            <v>157343.91420562001</v>
          </cell>
          <cell r="M54">
            <v>151601.56342245001</v>
          </cell>
          <cell r="O54">
            <v>1911738.15048129</v>
          </cell>
        </row>
        <row r="55">
          <cell r="A55" t="str">
            <v xml:space="preserve">    LOC - Commercial</v>
          </cell>
          <cell r="B55">
            <v>1633576.14374317</v>
          </cell>
          <cell r="C55">
            <v>1660909.3564383599</v>
          </cell>
          <cell r="D55">
            <v>1498670.05017123</v>
          </cell>
          <cell r="E55">
            <v>1657590.1645821901</v>
          </cell>
          <cell r="F55">
            <v>1602414.3511986299</v>
          </cell>
          <cell r="G55">
            <v>1654133.8725000001</v>
          </cell>
          <cell r="H55">
            <v>1599451.61261644</v>
          </cell>
          <cell r="I55">
            <v>1650896.3478493199</v>
          </cell>
          <cell r="J55">
            <v>1649224.6389657501</v>
          </cell>
          <cell r="K55">
            <v>1594554.93170548</v>
          </cell>
          <cell r="L55">
            <v>1646106.62886986</v>
          </cell>
          <cell r="M55">
            <v>1591461.1959315101</v>
          </cell>
          <cell r="O55">
            <v>19438989.29457194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8058393.2563982103</v>
          </cell>
          <cell r="C57">
            <v>7918855.7816571696</v>
          </cell>
          <cell r="D57">
            <v>7120194.5513497097</v>
          </cell>
          <cell r="E57">
            <v>7841383.8541879104</v>
          </cell>
          <cell r="F57">
            <v>7554734.39688111</v>
          </cell>
          <cell r="G57">
            <v>7770440.3477618201</v>
          </cell>
          <cell r="H57">
            <v>7485821.9807544602</v>
          </cell>
          <cell r="I57">
            <v>7695906.36237422</v>
          </cell>
          <cell r="J57">
            <v>7662463.6794974301</v>
          </cell>
          <cell r="K57">
            <v>7387472.4212784804</v>
          </cell>
          <cell r="L57">
            <v>7603019.2176911496</v>
          </cell>
          <cell r="M57">
            <v>7322252.1655620402</v>
          </cell>
          <cell r="O57">
            <v>91420938.015393704</v>
          </cell>
        </row>
        <row r="58">
          <cell r="A58" t="str">
            <v xml:space="preserve">  Total Loans</v>
          </cell>
          <cell r="B58">
            <v>18297508.487469699</v>
          </cell>
          <cell r="C58">
            <v>18229633.394468099</v>
          </cell>
          <cell r="D58">
            <v>16354211.283377299</v>
          </cell>
          <cell r="E58">
            <v>18022101.978173099</v>
          </cell>
          <cell r="F58">
            <v>17369231.609948002</v>
          </cell>
          <cell r="G58">
            <v>17956884.652415901</v>
          </cell>
          <cell r="H58">
            <v>17348305.858007401</v>
          </cell>
          <cell r="I58">
            <v>17877007.4916474</v>
          </cell>
          <cell r="J58">
            <v>17906635.423533902</v>
          </cell>
          <cell r="K58">
            <v>17335784.3582827</v>
          </cell>
          <cell r="L58">
            <v>17927999.683509901</v>
          </cell>
          <cell r="M58">
            <v>17394700.537896901</v>
          </cell>
          <cell r="O58">
            <v>212020004.75873026</v>
          </cell>
        </row>
        <row r="59">
          <cell r="A59" t="str">
            <v xml:space="preserve"> Total Interest Income</v>
          </cell>
          <cell r="B59">
            <v>19289188.112819798</v>
          </cell>
          <cell r="C59">
            <v>19177031.052618001</v>
          </cell>
          <cell r="D59">
            <v>17206006.456504799</v>
          </cell>
          <cell r="E59">
            <v>18954973.4466643</v>
          </cell>
          <cell r="F59">
            <v>18278473.462344602</v>
          </cell>
          <cell r="G59">
            <v>18894710.602441899</v>
          </cell>
          <cell r="H59">
            <v>18227147.431923099</v>
          </cell>
          <cell r="I59">
            <v>18768547.047173802</v>
          </cell>
          <cell r="J59">
            <v>18791459.2968002</v>
          </cell>
          <cell r="K59">
            <v>18169356.6554172</v>
          </cell>
          <cell r="L59">
            <v>18769084.500938501</v>
          </cell>
          <cell r="M59">
            <v>18196330.0170734</v>
          </cell>
          <cell r="O59">
            <v>222722308.08271959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112863.10703698</v>
          </cell>
          <cell r="C65">
            <v>114321.95895563001</v>
          </cell>
          <cell r="D65">
            <v>106022.98188387</v>
          </cell>
          <cell r="E65">
            <v>120238.74507669</v>
          </cell>
          <cell r="F65">
            <v>119299.04591633999</v>
          </cell>
          <cell r="G65">
            <v>127402.35198531</v>
          </cell>
          <cell r="H65">
            <v>127391.79781379001</v>
          </cell>
          <cell r="I65">
            <v>135045.92373074999</v>
          </cell>
          <cell r="J65">
            <v>138650.43593077999</v>
          </cell>
          <cell r="K65">
            <v>135883.68508502</v>
          </cell>
          <cell r="L65">
            <v>141429.62056333999</v>
          </cell>
          <cell r="M65">
            <v>139558.12628406001</v>
          </cell>
          <cell r="O65">
            <v>1518107.7802625599</v>
          </cell>
        </row>
        <row r="66">
          <cell r="A66" t="str">
            <v xml:space="preserve">    Adv Savings - Retail</v>
          </cell>
          <cell r="B66">
            <v>1162392.46673839</v>
          </cell>
          <cell r="C66">
            <v>1166208.08092466</v>
          </cell>
          <cell r="D66">
            <v>1062084.64830137</v>
          </cell>
          <cell r="E66">
            <v>1182996.8202500001</v>
          </cell>
          <cell r="F66">
            <v>1153840.26349315</v>
          </cell>
          <cell r="G66">
            <v>1214792.1091130101</v>
          </cell>
          <cell r="H66">
            <v>1198228.43311644</v>
          </cell>
          <cell r="I66">
            <v>1250553.30929795</v>
          </cell>
          <cell r="J66">
            <v>1265768.04283904</v>
          </cell>
          <cell r="K66">
            <v>1217367.1765068499</v>
          </cell>
          <cell r="L66">
            <v>1238211.81033219</v>
          </cell>
          <cell r="M66">
            <v>1200138.12780822</v>
          </cell>
          <cell r="O66">
            <v>14312581.288721271</v>
          </cell>
        </row>
        <row r="67">
          <cell r="A67" t="str">
            <v xml:space="preserve">    Prime Related Chequing</v>
          </cell>
          <cell r="B67">
            <v>116188.47989401</v>
          </cell>
          <cell r="C67">
            <v>117690.31525556</v>
          </cell>
          <cell r="D67">
            <v>109146.81949357</v>
          </cell>
          <cell r="E67">
            <v>123781.43300932</v>
          </cell>
          <cell r="F67">
            <v>122814.04687617</v>
          </cell>
          <cell r="G67">
            <v>131156.10670721001</v>
          </cell>
          <cell r="H67">
            <v>131145.24130642999</v>
          </cell>
          <cell r="I67">
            <v>139024.88684316</v>
          </cell>
          <cell r="J67">
            <v>142735.6018229</v>
          </cell>
          <cell r="K67">
            <v>139887.33206186001</v>
          </cell>
          <cell r="L67">
            <v>145596.67117884001</v>
          </cell>
          <cell r="M67">
            <v>143670.03535748</v>
          </cell>
          <cell r="O67">
            <v>1562836.96980651</v>
          </cell>
        </row>
        <row r="68">
          <cell r="A68" t="str">
            <v xml:space="preserve">    OHOSP/CAIS/RESP</v>
          </cell>
          <cell r="B68">
            <v>23771.44758149</v>
          </cell>
          <cell r="C68">
            <v>23849.478148319999</v>
          </cell>
          <cell r="D68">
            <v>21720.106808690001</v>
          </cell>
          <cell r="E68">
            <v>24192.814942069999</v>
          </cell>
          <cell r="F68">
            <v>23596.550408669998</v>
          </cell>
          <cell r="G68">
            <v>24843.042996749999</v>
          </cell>
          <cell r="H68">
            <v>24504.3083472</v>
          </cell>
          <cell r="I68">
            <v>25574.374683940001</v>
          </cell>
          <cell r="J68">
            <v>25885.52221535</v>
          </cell>
          <cell r="K68">
            <v>24895.70226269</v>
          </cell>
          <cell r="L68">
            <v>25321.98403761</v>
          </cell>
          <cell r="M68">
            <v>24543.360649480001</v>
          </cell>
          <cell r="O68">
            <v>292698.69308226003</v>
          </cell>
        </row>
        <row r="69">
          <cell r="A69" t="str">
            <v xml:space="preserve">   Demand Deposits</v>
          </cell>
          <cell r="B69">
            <v>1460928.35925218</v>
          </cell>
          <cell r="C69">
            <v>1467928.7825738001</v>
          </cell>
          <cell r="D69">
            <v>1340684.20539914</v>
          </cell>
          <cell r="E69">
            <v>1497623.5478262799</v>
          </cell>
          <cell r="F69">
            <v>1464763.9827549199</v>
          </cell>
          <cell r="G69">
            <v>1545658.0231591</v>
          </cell>
          <cell r="H69">
            <v>1527950.6669994399</v>
          </cell>
          <cell r="I69">
            <v>1598844.6384672399</v>
          </cell>
          <cell r="J69">
            <v>1622188.51874421</v>
          </cell>
          <cell r="K69">
            <v>1565347.2235765001</v>
          </cell>
          <cell r="L69">
            <v>1598798.4043334899</v>
          </cell>
          <cell r="M69">
            <v>1554653.64291959</v>
          </cell>
          <cell r="O69">
            <v>18245369.996005889</v>
          </cell>
        </row>
        <row r="70">
          <cell r="A70" t="str">
            <v xml:space="preserve">     Retail Short Terms</v>
          </cell>
          <cell r="B70">
            <v>252251.24235034001</v>
          </cell>
          <cell r="C70">
            <v>218834.01962788001</v>
          </cell>
          <cell r="D70">
            <v>183925.88532617001</v>
          </cell>
          <cell r="E70">
            <v>200565.80608703999</v>
          </cell>
          <cell r="F70">
            <v>196361.77789346001</v>
          </cell>
          <cell r="G70">
            <v>206643.6163469</v>
          </cell>
          <cell r="H70">
            <v>200829.32435089999</v>
          </cell>
          <cell r="I70">
            <v>209756.21410380999</v>
          </cell>
          <cell r="J70">
            <v>212872.41391075999</v>
          </cell>
          <cell r="K70">
            <v>209344.56571441999</v>
          </cell>
          <cell r="L70">
            <v>220255.53668388</v>
          </cell>
          <cell r="M70">
            <v>215827.99706388</v>
          </cell>
          <cell r="O70">
            <v>2527468.3994594398</v>
          </cell>
        </row>
        <row r="71">
          <cell r="A71" t="str">
            <v xml:space="preserve">     CBC GSC</v>
          </cell>
          <cell r="B71">
            <v>55886.580816939997</v>
          </cell>
          <cell r="C71">
            <v>46947.046347950003</v>
          </cell>
          <cell r="D71">
            <v>43131.098432879997</v>
          </cell>
          <cell r="E71">
            <v>48548.679986299998</v>
          </cell>
          <cell r="F71">
            <v>47796.261320550002</v>
          </cell>
          <cell r="G71">
            <v>50319.627189040002</v>
          </cell>
          <cell r="H71">
            <v>48962.428372599999</v>
          </cell>
          <cell r="I71">
            <v>51204.269506850003</v>
          </cell>
          <cell r="J71">
            <v>51968.625493150001</v>
          </cell>
          <cell r="K71">
            <v>51110.444268489999</v>
          </cell>
          <cell r="L71">
            <v>53777.844016440002</v>
          </cell>
          <cell r="M71">
            <v>52692.731441099997</v>
          </cell>
          <cell r="O71">
            <v>602345.63719229004</v>
          </cell>
        </row>
        <row r="72">
          <cell r="A72" t="str">
            <v xml:space="preserve">    Short Terms</v>
          </cell>
          <cell r="B72">
            <v>308137.82316728</v>
          </cell>
          <cell r="C72">
            <v>265781.06597583002</v>
          </cell>
          <cell r="D72">
            <v>227056.98375905</v>
          </cell>
          <cell r="E72">
            <v>249114.48607334</v>
          </cell>
          <cell r="F72">
            <v>244158.03921401</v>
          </cell>
          <cell r="G72">
            <v>256963.24353594001</v>
          </cell>
          <cell r="H72">
            <v>249791.75272349999</v>
          </cell>
          <cell r="I72">
            <v>260960.48361066001</v>
          </cell>
          <cell r="J72">
            <v>264841.03940390999</v>
          </cell>
          <cell r="K72">
            <v>260455.00998291001</v>
          </cell>
          <cell r="L72">
            <v>274033.38070032001</v>
          </cell>
          <cell r="M72">
            <v>268520.72850497998</v>
          </cell>
          <cell r="O72">
            <v>3129814.0366517301</v>
          </cell>
        </row>
        <row r="73">
          <cell r="A73" t="str">
            <v xml:space="preserve">     RSP/GIC 1 year</v>
          </cell>
          <cell r="B73">
            <v>797414.34661520994</v>
          </cell>
          <cell r="C73">
            <v>807442.61391903996</v>
          </cell>
          <cell r="D73">
            <v>731077.84331490996</v>
          </cell>
          <cell r="E73">
            <v>812223.63316921005</v>
          </cell>
          <cell r="F73">
            <v>790734.00836360001</v>
          </cell>
          <cell r="G73">
            <v>825777.95692834002</v>
          </cell>
          <cell r="H73">
            <v>793033.55227791995</v>
          </cell>
          <cell r="I73">
            <v>818438.25049360003</v>
          </cell>
          <cell r="J73">
            <v>825871.74860218004</v>
          </cell>
          <cell r="K73">
            <v>806640.06552356004</v>
          </cell>
          <cell r="L73">
            <v>830180.67171542998</v>
          </cell>
          <cell r="M73">
            <v>788404.83498345001</v>
          </cell>
          <cell r="O73">
            <v>9627239.5259064492</v>
          </cell>
        </row>
        <row r="74">
          <cell r="A74" t="str">
            <v xml:space="preserve">     RSP/GIC 2 year</v>
          </cell>
          <cell r="B74">
            <v>287565.27552503999</v>
          </cell>
          <cell r="C74">
            <v>290347.78194378997</v>
          </cell>
          <cell r="D74">
            <v>263493.93716366001</v>
          </cell>
          <cell r="E74">
            <v>292428.96496955998</v>
          </cell>
          <cell r="F74">
            <v>284213.52165575</v>
          </cell>
          <cell r="G74">
            <v>294662.85780577001</v>
          </cell>
          <cell r="H74">
            <v>280237.27419041999</v>
          </cell>
          <cell r="I74">
            <v>285678.72346275998</v>
          </cell>
          <cell r="J74">
            <v>283031.11631239997</v>
          </cell>
          <cell r="K74">
            <v>273149.76072384999</v>
          </cell>
          <cell r="L74">
            <v>283430.38292459998</v>
          </cell>
          <cell r="M74">
            <v>274480.50442454999</v>
          </cell>
          <cell r="O74">
            <v>3392720.10110215</v>
          </cell>
        </row>
        <row r="75">
          <cell r="A75" t="str">
            <v xml:space="preserve">     RSP/GIC 3 year</v>
          </cell>
          <cell r="B75">
            <v>486935.56939805998</v>
          </cell>
          <cell r="C75">
            <v>489286.51392246998</v>
          </cell>
          <cell r="D75">
            <v>439002.00876329001</v>
          </cell>
          <cell r="E75">
            <v>481404.09177608998</v>
          </cell>
          <cell r="F75">
            <v>462432.53107328003</v>
          </cell>
          <cell r="G75">
            <v>475153.07083367999</v>
          </cell>
          <cell r="H75">
            <v>450414.77322355</v>
          </cell>
          <cell r="I75">
            <v>458705.82819238002</v>
          </cell>
          <cell r="J75">
            <v>453779.04109165998</v>
          </cell>
          <cell r="K75">
            <v>436018.73977157002</v>
          </cell>
          <cell r="L75">
            <v>447861.07648729999</v>
          </cell>
          <cell r="M75">
            <v>427120.16409700998</v>
          </cell>
          <cell r="O75">
            <v>5508113.4086303404</v>
          </cell>
        </row>
        <row r="76">
          <cell r="A76" t="str">
            <v xml:space="preserve">     RSP/GIC 4 year</v>
          </cell>
          <cell r="B76">
            <v>159176.00455221001</v>
          </cell>
          <cell r="C76">
            <v>161763.65005808001</v>
          </cell>
          <cell r="D76">
            <v>148325.34458678999</v>
          </cell>
          <cell r="E76">
            <v>166942.05554127001</v>
          </cell>
          <cell r="F76">
            <v>163838.28078833999</v>
          </cell>
          <cell r="G76">
            <v>171585.35373445001</v>
          </cell>
          <cell r="H76">
            <v>165719.29469884999</v>
          </cell>
          <cell r="I76">
            <v>172254.54260797001</v>
          </cell>
          <cell r="J76">
            <v>173817.81364573</v>
          </cell>
          <cell r="K76">
            <v>170041.8542232</v>
          </cell>
          <cell r="L76">
            <v>177983.90826271</v>
          </cell>
          <cell r="M76">
            <v>173197.10745278999</v>
          </cell>
          <cell r="O76">
            <v>2004645.2101523899</v>
          </cell>
        </row>
        <row r="77">
          <cell r="A77" t="str">
            <v xml:space="preserve">     RSP/GIC 5 year</v>
          </cell>
          <cell r="B77">
            <v>878079.46498951002</v>
          </cell>
          <cell r="C77">
            <v>888560.72822354001</v>
          </cell>
          <cell r="D77">
            <v>808509.43813228002</v>
          </cell>
          <cell r="E77">
            <v>901081.92262698</v>
          </cell>
          <cell r="F77">
            <v>880137.58817622997</v>
          </cell>
          <cell r="G77">
            <v>919421.01872539998</v>
          </cell>
          <cell r="H77">
            <v>884831.60980832996</v>
          </cell>
          <cell r="I77">
            <v>915593.30699624005</v>
          </cell>
          <cell r="J77">
            <v>920844.32589610002</v>
          </cell>
          <cell r="K77">
            <v>898684.66717376001</v>
          </cell>
          <cell r="L77">
            <v>939195.51751785004</v>
          </cell>
          <cell r="M77">
            <v>913235.36120946996</v>
          </cell>
          <cell r="O77">
            <v>10748174.949475691</v>
          </cell>
        </row>
        <row r="78">
          <cell r="A78" t="str">
            <v xml:space="preserve">    GICs</v>
          </cell>
          <cell r="B78">
            <v>2609170.6610800298</v>
          </cell>
          <cell r="C78">
            <v>2637401.2880669199</v>
          </cell>
          <cell r="D78">
            <v>2390408.5719609298</v>
          </cell>
          <cell r="E78">
            <v>2654080.6680831099</v>
          </cell>
          <cell r="F78">
            <v>2581355.9300572001</v>
          </cell>
          <cell r="G78">
            <v>2686600.2580276402</v>
          </cell>
          <cell r="H78">
            <v>2574236.5041990699</v>
          </cell>
          <cell r="I78">
            <v>2650670.6517529502</v>
          </cell>
          <cell r="J78">
            <v>2657344.0455480702</v>
          </cell>
          <cell r="K78">
            <v>2584535.0874159401</v>
          </cell>
          <cell r="L78">
            <v>2678651.5569078899</v>
          </cell>
          <cell r="M78">
            <v>2576437.9721672698</v>
          </cell>
          <cell r="O78">
            <v>31280893.19526701</v>
          </cell>
        </row>
        <row r="79">
          <cell r="A79" t="str">
            <v xml:space="preserve">     LTR 1 year</v>
          </cell>
          <cell r="B79">
            <v>233839.84430418999</v>
          </cell>
          <cell r="C79">
            <v>212555.28584120001</v>
          </cell>
          <cell r="D79">
            <v>176070.55663991001</v>
          </cell>
          <cell r="E79">
            <v>187318.06809356</v>
          </cell>
          <cell r="F79">
            <v>173572.63792737</v>
          </cell>
          <cell r="G79">
            <v>170239.67830253</v>
          </cell>
          <cell r="H79">
            <v>156194.81892587</v>
          </cell>
          <cell r="I79">
            <v>149382.80634246001</v>
          </cell>
          <cell r="J79">
            <v>138592.20132865</v>
          </cell>
          <cell r="K79">
            <v>122010.99625900001</v>
          </cell>
          <cell r="L79">
            <v>116040.24589886</v>
          </cell>
          <cell r="M79">
            <v>105495.05643178</v>
          </cell>
          <cell r="O79">
            <v>1941312.1962953799</v>
          </cell>
        </row>
        <row r="80">
          <cell r="A80" t="str">
            <v xml:space="preserve">     LTR 2 year</v>
          </cell>
          <cell r="B80">
            <v>2853.05579395</v>
          </cell>
          <cell r="C80">
            <v>2825.4659445900002</v>
          </cell>
          <cell r="D80">
            <v>2507.0845201000002</v>
          </cell>
          <cell r="E80">
            <v>2718.5401919999999</v>
          </cell>
          <cell r="F80">
            <v>2574.8096228700001</v>
          </cell>
          <cell r="G80">
            <v>2556.7810037600002</v>
          </cell>
          <cell r="H80">
            <v>2399.7332559199999</v>
          </cell>
          <cell r="I80">
            <v>2395.5024666200002</v>
          </cell>
          <cell r="J80">
            <v>2325.5459756800001</v>
          </cell>
          <cell r="K80">
            <v>2245.9942112700001</v>
          </cell>
          <cell r="L80">
            <v>2276.7207722500002</v>
          </cell>
          <cell r="M80">
            <v>2151.52847621</v>
          </cell>
          <cell r="O80">
            <v>29830.762235220001</v>
          </cell>
        </row>
        <row r="81">
          <cell r="A81" t="str">
            <v xml:space="preserve">     LTR 3 year</v>
          </cell>
          <cell r="B81">
            <v>6763.1796238300003</v>
          </cell>
          <cell r="C81">
            <v>6800.4276336900002</v>
          </cell>
          <cell r="D81">
            <v>6130.1258474899996</v>
          </cell>
          <cell r="E81">
            <v>6719.3893612900001</v>
          </cell>
          <cell r="F81">
            <v>6423.35511159</v>
          </cell>
          <cell r="G81">
            <v>6485.8240457299999</v>
          </cell>
          <cell r="H81">
            <v>6077.3589577399998</v>
          </cell>
          <cell r="I81">
            <v>6148.8090470999996</v>
          </cell>
          <cell r="J81">
            <v>6074.3877267500002</v>
          </cell>
          <cell r="K81">
            <v>5877.3928788499998</v>
          </cell>
          <cell r="L81">
            <v>5976.4597371</v>
          </cell>
          <cell r="M81">
            <v>5625.1121797699998</v>
          </cell>
          <cell r="O81">
            <v>75101.822150930006</v>
          </cell>
        </row>
        <row r="82">
          <cell r="A82" t="str">
            <v xml:space="preserve">     LTR 4 year</v>
          </cell>
          <cell r="B82">
            <v>7004.01455283</v>
          </cell>
          <cell r="C82">
            <v>7050.1317430400004</v>
          </cell>
          <cell r="D82">
            <v>6382.5224849699998</v>
          </cell>
          <cell r="E82">
            <v>7035.4706160599999</v>
          </cell>
          <cell r="F82">
            <v>6809.9295824199999</v>
          </cell>
          <cell r="G82">
            <v>6966.8999963400001</v>
          </cell>
          <cell r="H82">
            <v>6621.3093450699998</v>
          </cell>
          <cell r="I82">
            <v>6844.8612606799998</v>
          </cell>
          <cell r="J82">
            <v>6875.5026304499997</v>
          </cell>
          <cell r="K82">
            <v>6693.9763416699998</v>
          </cell>
          <cell r="L82">
            <v>6952.7936811899999</v>
          </cell>
          <cell r="M82">
            <v>6724.3329205</v>
          </cell>
          <cell r="O82">
            <v>81961.745155219993</v>
          </cell>
        </row>
        <row r="83">
          <cell r="A83" t="str">
            <v xml:space="preserve">     LTR 5 year</v>
          </cell>
          <cell r="B83">
            <v>58622.060045240003</v>
          </cell>
          <cell r="C83">
            <v>58022.960087389998</v>
          </cell>
          <cell r="D83">
            <v>52156.824082940002</v>
          </cell>
          <cell r="E83">
            <v>57709.852654820002</v>
          </cell>
          <cell r="F83">
            <v>55950.266737029997</v>
          </cell>
          <cell r="G83">
            <v>57893.400751169997</v>
          </cell>
          <cell r="H83">
            <v>55346.345337179999</v>
          </cell>
          <cell r="I83">
            <v>56524.741669490002</v>
          </cell>
          <cell r="J83">
            <v>54785.651726939999</v>
          </cell>
          <cell r="K83">
            <v>51741.256977830002</v>
          </cell>
          <cell r="L83">
            <v>53230.051590919997</v>
          </cell>
          <cell r="M83">
            <v>51137.129805930002</v>
          </cell>
          <cell r="O83">
            <v>663120.54146688001</v>
          </cell>
        </row>
        <row r="84">
          <cell r="A84" t="str">
            <v xml:space="preserve">    Cashable GICs</v>
          </cell>
          <cell r="B84">
            <v>309082.15432004002</v>
          </cell>
          <cell r="C84">
            <v>287254.27124991</v>
          </cell>
          <cell r="D84">
            <v>243247.11357541001</v>
          </cell>
          <cell r="E84">
            <v>261501.32091772999</v>
          </cell>
          <cell r="F84">
            <v>245330.99898127999</v>
          </cell>
          <cell r="G84">
            <v>244142.58409953001</v>
          </cell>
          <cell r="H84">
            <v>226639.56582178001</v>
          </cell>
          <cell r="I84">
            <v>221296.72078634999</v>
          </cell>
          <cell r="J84">
            <v>208653.28938847</v>
          </cell>
          <cell r="K84">
            <v>188569.61666862</v>
          </cell>
          <cell r="L84">
            <v>184476.27168032</v>
          </cell>
          <cell r="M84">
            <v>171133.15981419</v>
          </cell>
          <cell r="O84">
            <v>2791327.0673036301</v>
          </cell>
        </row>
        <row r="85">
          <cell r="A85" t="str">
            <v xml:space="preserve">     GIC 11-23 mth</v>
          </cell>
          <cell r="B85">
            <v>2867776.0662980601</v>
          </cell>
          <cell r="C85">
            <v>2895605.2515190002</v>
          </cell>
          <cell r="D85">
            <v>2633226.6526957401</v>
          </cell>
          <cell r="E85">
            <v>2855541.4364932599</v>
          </cell>
          <cell r="F85">
            <v>2607408.4883221202</v>
          </cell>
          <cell r="G85">
            <v>2508458.1326848902</v>
          </cell>
          <cell r="H85">
            <v>2322150.16751906</v>
          </cell>
          <cell r="I85">
            <v>2405111.4980022302</v>
          </cell>
          <cell r="J85">
            <v>2426677.1512791798</v>
          </cell>
          <cell r="K85">
            <v>2377046.3647978599</v>
          </cell>
          <cell r="L85">
            <v>2495889.8201678102</v>
          </cell>
          <cell r="M85">
            <v>2431162.3912726999</v>
          </cell>
          <cell r="O85">
            <v>30826053.421051908</v>
          </cell>
        </row>
        <row r="86">
          <cell r="A86" t="str">
            <v xml:space="preserve">     GIC 25-35 mth</v>
          </cell>
          <cell r="B86">
            <v>414955.94366678997</v>
          </cell>
          <cell r="C86">
            <v>402604.13083337998</v>
          </cell>
          <cell r="D86">
            <v>366858.95233641</v>
          </cell>
          <cell r="E86">
            <v>409193.81315886002</v>
          </cell>
          <cell r="F86">
            <v>399787.38604190998</v>
          </cell>
          <cell r="G86">
            <v>417880.69507957</v>
          </cell>
          <cell r="H86">
            <v>401635.91790751001</v>
          </cell>
          <cell r="I86">
            <v>415816.99186125997</v>
          </cell>
          <cell r="J86">
            <v>418354.42112729</v>
          </cell>
          <cell r="K86">
            <v>408417.29470500001</v>
          </cell>
          <cell r="L86">
            <v>427154.93045465002</v>
          </cell>
          <cell r="M86">
            <v>415249.40856210998</v>
          </cell>
          <cell r="O86">
            <v>4897909.8857347397</v>
          </cell>
        </row>
        <row r="87">
          <cell r="A87" t="str">
            <v xml:space="preserve">     GIC 36-47 mth</v>
          </cell>
          <cell r="B87">
            <v>83622.073786840003</v>
          </cell>
          <cell r="C87">
            <v>84644.315190549998</v>
          </cell>
          <cell r="D87">
            <v>77114.146433169997</v>
          </cell>
          <cell r="E87">
            <v>85992.192853219996</v>
          </cell>
          <cell r="F87">
            <v>83982.063853519998</v>
          </cell>
          <cell r="G87">
            <v>87730.960487770004</v>
          </cell>
          <cell r="H87">
            <v>84419.345815709996</v>
          </cell>
          <cell r="I87">
            <v>87418.343942289997</v>
          </cell>
          <cell r="J87">
            <v>87937.33069807</v>
          </cell>
          <cell r="K87">
            <v>85786.419970439994</v>
          </cell>
          <cell r="L87">
            <v>89593.698635909997</v>
          </cell>
          <cell r="M87">
            <v>87086.834857299997</v>
          </cell>
          <cell r="O87">
            <v>1025327.7265247901</v>
          </cell>
        </row>
        <row r="88">
          <cell r="A88" t="str">
            <v xml:space="preserve">     GIC 49-59 mth</v>
          </cell>
          <cell r="B88">
            <v>114377.27379135</v>
          </cell>
          <cell r="C88">
            <v>115792.47609251</v>
          </cell>
          <cell r="D88">
            <v>105620.36817925</v>
          </cell>
          <cell r="E88">
            <v>117901.67144613</v>
          </cell>
          <cell r="F88">
            <v>115281.26059518001</v>
          </cell>
          <cell r="G88">
            <v>120586.71031404</v>
          </cell>
          <cell r="H88">
            <v>115942.37280547</v>
          </cell>
          <cell r="I88">
            <v>120103.82989712</v>
          </cell>
          <cell r="J88">
            <v>120963.3799515</v>
          </cell>
          <cell r="K88">
            <v>118195.50793348</v>
          </cell>
          <cell r="L88">
            <v>123668.49687961</v>
          </cell>
          <cell r="M88">
            <v>120263.63308786</v>
          </cell>
          <cell r="O88">
            <v>1408696.9809735001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3480731.3575430401</v>
          </cell>
          <cell r="C90">
            <v>3498646.1736354399</v>
          </cell>
          <cell r="D90">
            <v>3182820.1196445702</v>
          </cell>
          <cell r="E90">
            <v>3468629.1139514698</v>
          </cell>
          <cell r="F90">
            <v>3206459.1988127301</v>
          </cell>
          <cell r="G90">
            <v>3134656.4985662699</v>
          </cell>
          <cell r="H90">
            <v>2924147.8040477498</v>
          </cell>
          <cell r="I90">
            <v>3028450.6637029001</v>
          </cell>
          <cell r="J90">
            <v>3053932.2830560398</v>
          </cell>
          <cell r="K90">
            <v>2989445.5874067801</v>
          </cell>
          <cell r="L90">
            <v>3136306.9461379801</v>
          </cell>
          <cell r="M90">
            <v>3053762.2677799701</v>
          </cell>
          <cell r="O90">
            <v>38157988.014284939</v>
          </cell>
        </row>
        <row r="91">
          <cell r="A91" t="str">
            <v xml:space="preserve">     Brokerage Long Term</v>
          </cell>
          <cell r="B91">
            <v>124438.06371171999</v>
          </cell>
          <cell r="C91">
            <v>127552.86734195</v>
          </cell>
          <cell r="D91">
            <v>120911.72901926</v>
          </cell>
          <cell r="E91">
            <v>139079.59686188999</v>
          </cell>
          <cell r="F91">
            <v>138703.23375749</v>
          </cell>
          <cell r="G91">
            <v>149290.85817506001</v>
          </cell>
          <cell r="H91">
            <v>150070.59186501001</v>
          </cell>
          <cell r="I91">
            <v>158359.08910387001</v>
          </cell>
          <cell r="J91">
            <v>165495.96545849001</v>
          </cell>
          <cell r="K91">
            <v>161640.15830534001</v>
          </cell>
          <cell r="L91">
            <v>173942.13732064</v>
          </cell>
          <cell r="M91">
            <v>171979.13206683</v>
          </cell>
          <cell r="O91">
            <v>1781463.42298755</v>
          </cell>
        </row>
        <row r="92">
          <cell r="A92" t="str">
            <v xml:space="preserve">     Brokerage Specific Length</v>
          </cell>
          <cell r="B92">
            <v>19512.008498679999</v>
          </cell>
          <cell r="C92">
            <v>21698.800088920001</v>
          </cell>
          <cell r="D92">
            <v>20332.22268631</v>
          </cell>
          <cell r="E92">
            <v>23322.55161287</v>
          </cell>
          <cell r="F92">
            <v>23355.898169749998</v>
          </cell>
          <cell r="G92">
            <v>23159.13197102</v>
          </cell>
          <cell r="H92">
            <v>21960.688441170001</v>
          </cell>
          <cell r="I92">
            <v>23504.587885090001</v>
          </cell>
          <cell r="J92">
            <v>24316.464380969999</v>
          </cell>
          <cell r="K92">
            <v>24317.74781519</v>
          </cell>
          <cell r="L92">
            <v>25940.215904910001</v>
          </cell>
          <cell r="M92">
            <v>25889.121678179999</v>
          </cell>
          <cell r="O92">
            <v>277309.43913305999</v>
          </cell>
        </row>
        <row r="93">
          <cell r="A93" t="str">
            <v xml:space="preserve">    Brokerage Deposit</v>
          </cell>
          <cell r="B93">
            <v>143950.07221039999</v>
          </cell>
          <cell r="C93">
            <v>149251.66743087</v>
          </cell>
          <cell r="D93">
            <v>141243.95170557001</v>
          </cell>
          <cell r="E93">
            <v>162402.14847476</v>
          </cell>
          <cell r="F93">
            <v>162059.13192724</v>
          </cell>
          <cell r="G93">
            <v>172449.99014608</v>
          </cell>
          <cell r="H93">
            <v>172031.28030618001</v>
          </cell>
          <cell r="I93">
            <v>181863.67698896001</v>
          </cell>
          <cell r="J93">
            <v>189812.42983946</v>
          </cell>
          <cell r="K93">
            <v>185957.90612053001</v>
          </cell>
          <cell r="L93">
            <v>199882.35322555</v>
          </cell>
          <cell r="M93">
            <v>197868.25374501001</v>
          </cell>
          <cell r="O93">
            <v>2058772.86212061</v>
          </cell>
        </row>
        <row r="94">
          <cell r="A94" t="str">
            <v xml:space="preserve">     Indexed Linked</v>
          </cell>
          <cell r="B94">
            <v>126888.53473219</v>
          </cell>
          <cell r="C94">
            <v>127455.49027548</v>
          </cell>
          <cell r="D94">
            <v>115299.64793277001</v>
          </cell>
          <cell r="E94">
            <v>125234.71494249</v>
          </cell>
          <cell r="F94">
            <v>119128.86796119</v>
          </cell>
          <cell r="G94">
            <v>123273.39887400001</v>
          </cell>
          <cell r="H94">
            <v>118450.03460817</v>
          </cell>
          <cell r="I94">
            <v>122264.39526782</v>
          </cell>
          <cell r="J94">
            <v>122096.36226706</v>
          </cell>
          <cell r="K94">
            <v>118541.74989154001</v>
          </cell>
          <cell r="L94">
            <v>123024.02445469001</v>
          </cell>
          <cell r="M94">
            <v>118344.86992498</v>
          </cell>
          <cell r="O94">
            <v>1460002.0911323801</v>
          </cell>
        </row>
        <row r="95">
          <cell r="A95" t="str">
            <v xml:space="preserve">     5 Yr Escalator</v>
          </cell>
          <cell r="B95">
            <v>362415.02775647002</v>
          </cell>
          <cell r="C95">
            <v>366806.38687014999</v>
          </cell>
          <cell r="D95">
            <v>334100.20352595998</v>
          </cell>
          <cell r="E95">
            <v>372921.76327607001</v>
          </cell>
          <cell r="F95">
            <v>364436.50079987</v>
          </cell>
          <cell r="G95">
            <v>380843.38859470002</v>
          </cell>
          <cell r="H95">
            <v>365968.21315346</v>
          </cell>
          <cell r="I95">
            <v>378876.50837797002</v>
          </cell>
          <cell r="J95">
            <v>381357.06638287002</v>
          </cell>
          <cell r="K95">
            <v>372410.64312705997</v>
          </cell>
          <cell r="L95">
            <v>389320.69592426001</v>
          </cell>
          <cell r="M95">
            <v>378171.74860752001</v>
          </cell>
          <cell r="O95">
            <v>4447628.1463963604</v>
          </cell>
        </row>
        <row r="96">
          <cell r="A96" t="str">
            <v xml:space="preserve">     3 Yr Escalator</v>
          </cell>
          <cell r="B96">
            <v>744206.87333692005</v>
          </cell>
          <cell r="C96">
            <v>755496.34775099996</v>
          </cell>
          <cell r="D96">
            <v>687220.14982386003</v>
          </cell>
          <cell r="E96">
            <v>763956.03460625</v>
          </cell>
          <cell r="F96">
            <v>744591.21466228995</v>
          </cell>
          <cell r="G96">
            <v>776890.85622902005</v>
          </cell>
          <cell r="H96">
            <v>746983.01338561997</v>
          </cell>
          <cell r="I96">
            <v>771971.48641790997</v>
          </cell>
          <cell r="J96">
            <v>775087.48154474003</v>
          </cell>
          <cell r="K96">
            <v>755407.79797136004</v>
          </cell>
          <cell r="L96">
            <v>786302.65297593002</v>
          </cell>
          <cell r="M96">
            <v>759373.83349719003</v>
          </cell>
          <cell r="O96">
            <v>9067487.7422020901</v>
          </cell>
        </row>
        <row r="97">
          <cell r="A97" t="str">
            <v xml:space="preserve">    Special Terms</v>
          </cell>
          <cell r="B97">
            <v>1233510.43582558</v>
          </cell>
          <cell r="C97">
            <v>1249758.22489663</v>
          </cell>
          <cell r="D97">
            <v>1136620.00128259</v>
          </cell>
          <cell r="E97">
            <v>1262112.5128248101</v>
          </cell>
          <cell r="F97">
            <v>1228156.58342335</v>
          </cell>
          <cell r="G97">
            <v>1281007.64369772</v>
          </cell>
          <cell r="H97">
            <v>1231401.26114725</v>
          </cell>
          <cell r="I97">
            <v>1273112.3900637</v>
          </cell>
          <cell r="J97">
            <v>1278540.9101946701</v>
          </cell>
          <cell r="K97">
            <v>1246360.19098996</v>
          </cell>
          <cell r="L97">
            <v>1298647.3733548799</v>
          </cell>
          <cell r="M97">
            <v>1255890.4520296899</v>
          </cell>
          <cell r="O97">
            <v>14975117.97973083</v>
          </cell>
        </row>
        <row r="98">
          <cell r="A98" t="str">
            <v xml:space="preserve">   Fixed Deposits</v>
          </cell>
          <cell r="B98">
            <v>8084582.5041463701</v>
          </cell>
          <cell r="C98">
            <v>8088092.6912556002</v>
          </cell>
          <cell r="D98">
            <v>7321396.7419281201</v>
          </cell>
          <cell r="E98">
            <v>8057840.2503252197</v>
          </cell>
          <cell r="F98">
            <v>7667519.8824158097</v>
          </cell>
          <cell r="G98">
            <v>7775820.2180731799</v>
          </cell>
          <cell r="H98">
            <v>7378248.1682455298</v>
          </cell>
          <cell r="I98">
            <v>7616354.5869055204</v>
          </cell>
          <cell r="J98">
            <v>7653123.9974306198</v>
          </cell>
          <cell r="K98">
            <v>7455323.3985847402</v>
          </cell>
          <cell r="L98">
            <v>7771997.8820069404</v>
          </cell>
          <cell r="M98">
            <v>7523612.8340411102</v>
          </cell>
          <cell r="O98">
            <v>92393913.155358762</v>
          </cell>
        </row>
        <row r="99">
          <cell r="A99" t="str">
            <v xml:space="preserve">  Member Deposits</v>
          </cell>
          <cell r="B99">
            <v>9545510.8633985501</v>
          </cell>
          <cell r="C99">
            <v>9556021.4738293998</v>
          </cell>
          <cell r="D99">
            <v>8662080.9473272599</v>
          </cell>
          <cell r="E99">
            <v>9555463.7981515005</v>
          </cell>
          <cell r="F99">
            <v>9132283.8651707303</v>
          </cell>
          <cell r="G99">
            <v>9321478.2412322797</v>
          </cell>
          <cell r="H99">
            <v>8906198.8352449704</v>
          </cell>
          <cell r="I99">
            <v>9215199.2253727596</v>
          </cell>
          <cell r="J99">
            <v>9275312.5161748305</v>
          </cell>
          <cell r="K99">
            <v>9020670.6221612394</v>
          </cell>
          <cell r="L99">
            <v>9370796.2863404304</v>
          </cell>
          <cell r="M99">
            <v>9078266.4769607</v>
          </cell>
          <cell r="O99">
            <v>110639283.15136465</v>
          </cell>
        </row>
        <row r="100">
          <cell r="A100" t="str">
            <v xml:space="preserve">   Cuco Loan</v>
          </cell>
          <cell r="B100">
            <v>784688.52459016</v>
          </cell>
          <cell r="C100">
            <v>626208.21917807998</v>
          </cell>
          <cell r="D100">
            <v>510597.26027397002</v>
          </cell>
          <cell r="E100">
            <v>480964.38356163999</v>
          </cell>
          <cell r="F100">
            <v>367846.57534247002</v>
          </cell>
          <cell r="G100">
            <v>282438.35616437998</v>
          </cell>
          <cell r="H100">
            <v>240339.7260274</v>
          </cell>
          <cell r="I100">
            <v>200093.15068493001</v>
          </cell>
          <cell r="J100">
            <v>155145.20547945</v>
          </cell>
          <cell r="K100">
            <v>144175.34246575</v>
          </cell>
          <cell r="L100">
            <v>168536.98630136999</v>
          </cell>
          <cell r="M100">
            <v>202301.36986301001</v>
          </cell>
          <cell r="O100">
            <v>4163335.0999326101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-49.580942620000002</v>
          </cell>
          <cell r="C106">
            <v>-49.716780819999997</v>
          </cell>
          <cell r="D106">
            <v>-44.905479450000001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-48.113013700000003</v>
          </cell>
          <cell r="O106">
            <v>-585.23916179000003</v>
          </cell>
        </row>
        <row r="107">
          <cell r="A107" t="str">
            <v xml:space="preserve">  Other Liabilities</v>
          </cell>
          <cell r="B107">
            <v>1408972.6591598401</v>
          </cell>
          <cell r="C107">
            <v>1265715.40211644</v>
          </cell>
          <cell r="D107">
            <v>1088216.65131507</v>
          </cell>
          <cell r="E107">
            <v>1120471.5665</v>
          </cell>
          <cell r="F107">
            <v>1026176.54910959</v>
          </cell>
          <cell r="G107">
            <v>1003479.7856780801</v>
          </cell>
          <cell r="H107">
            <v>977573.80938355997</v>
          </cell>
          <cell r="I107">
            <v>1002668.82677397</v>
          </cell>
          <cell r="J107">
            <v>998488.00485617004</v>
          </cell>
          <cell r="K107">
            <v>961638.12904109003</v>
          </cell>
          <cell r="L107">
            <v>1020092.26618493</v>
          </cell>
          <cell r="M107">
            <v>1026387.1245890399</v>
          </cell>
          <cell r="O107">
            <v>12899880.774707779</v>
          </cell>
        </row>
        <row r="108">
          <cell r="A108" t="str">
            <v xml:space="preserve"> Total Interest Expense</v>
          </cell>
          <cell r="B108">
            <v>10954483.5225584</v>
          </cell>
          <cell r="C108">
            <v>10821736.875945801</v>
          </cell>
          <cell r="D108">
            <v>9750297.5986423306</v>
          </cell>
          <cell r="E108">
            <v>10675935.364651499</v>
          </cell>
          <cell r="F108">
            <v>10158460.414280299</v>
          </cell>
          <cell r="G108">
            <v>10324958.0269104</v>
          </cell>
          <cell r="H108">
            <v>9883772.6446285304</v>
          </cell>
          <cell r="I108">
            <v>10217868.052146699</v>
          </cell>
          <cell r="J108">
            <v>10273800.521031</v>
          </cell>
          <cell r="K108">
            <v>9982308.75120233</v>
          </cell>
          <cell r="L108">
            <v>10390888.552525399</v>
          </cell>
          <cell r="M108">
            <v>10104653.6015497</v>
          </cell>
          <cell r="O108">
            <v>123539163.92607239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164146.17486339001</v>
          </cell>
          <cell r="C113">
            <v>292678.08219177998</v>
          </cell>
          <cell r="D113">
            <v>266767.12328767002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285821.91780822002</v>
          </cell>
          <cell r="I113">
            <v>295349.31506848999</v>
          </cell>
          <cell r="J113">
            <v>295349.31506848999</v>
          </cell>
          <cell r="K113">
            <v>274869.8630137</v>
          </cell>
          <cell r="L113">
            <v>269232.87671232998</v>
          </cell>
          <cell r="M113">
            <v>260547.94520548001</v>
          </cell>
          <cell r="O113">
            <v>3281283.1611647499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164146.17486339001</v>
          </cell>
          <cell r="C115">
            <v>292678.08219177998</v>
          </cell>
          <cell r="D115">
            <v>266767.12328767002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285821.91780822002</v>
          </cell>
          <cell r="I115">
            <v>295349.31506848999</v>
          </cell>
          <cell r="J115">
            <v>295349.31506848999</v>
          </cell>
          <cell r="K115">
            <v>274869.8630137</v>
          </cell>
          <cell r="L115">
            <v>269232.87671232998</v>
          </cell>
          <cell r="M115">
            <v>260547.94520548001</v>
          </cell>
          <cell r="O115">
            <v>3281283.1611647499</v>
          </cell>
        </row>
        <row r="117">
          <cell r="A117" t="str">
            <v xml:space="preserve"> Net Interest Income</v>
          </cell>
          <cell r="B117">
            <v>8498850.7651247904</v>
          </cell>
          <cell r="C117">
            <v>8647972.2588639706</v>
          </cell>
          <cell r="D117">
            <v>7722475.9811501596</v>
          </cell>
          <cell r="E117">
            <v>8574387.3970812503</v>
          </cell>
          <cell r="F117">
            <v>8405834.9658725094</v>
          </cell>
          <cell r="G117">
            <v>8865101.8905999903</v>
          </cell>
          <cell r="H117">
            <v>8629196.7051027808</v>
          </cell>
          <cell r="I117">
            <v>8846028.3100955896</v>
          </cell>
          <cell r="J117">
            <v>8813008.0908376705</v>
          </cell>
          <cell r="K117">
            <v>8461917.7672285493</v>
          </cell>
          <cell r="L117">
            <v>8647428.8251254391</v>
          </cell>
          <cell r="M117">
            <v>8352224.3607291803</v>
          </cell>
          <cell r="O117">
            <v>102464427.31781188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2446291.7651247904</v>
          </cell>
          <cell r="C127">
            <v>1814390.2588639706</v>
          </cell>
          <cell r="D127">
            <v>1446259.9811501596</v>
          </cell>
          <cell r="E127">
            <v>1208278.3970812503</v>
          </cell>
          <cell r="F127">
            <v>1470524.9658725094</v>
          </cell>
          <cell r="G127">
            <v>1863482.8905999903</v>
          </cell>
          <cell r="H127">
            <v>1806539.7051027808</v>
          </cell>
          <cell r="I127">
            <v>2148768.3100955896</v>
          </cell>
          <cell r="J127">
            <v>2297432.0908376705</v>
          </cell>
          <cell r="K127">
            <v>1694771.7672285493</v>
          </cell>
          <cell r="L127">
            <v>1775619.8251254391</v>
          </cell>
          <cell r="M127">
            <v>1883460.3607291803</v>
          </cell>
          <cell r="O127">
            <v>21855820.317811877</v>
          </cell>
        </row>
        <row r="129">
          <cell r="A129" t="str">
            <v xml:space="preserve"> Pretax Income</v>
          </cell>
          <cell r="B129">
            <v>2446291.7651247899</v>
          </cell>
          <cell r="C129">
            <v>1814390.2588639699</v>
          </cell>
          <cell r="D129">
            <v>1446259.9811501701</v>
          </cell>
          <cell r="E129">
            <v>1208278.3970812501</v>
          </cell>
          <cell r="F129">
            <v>1470524.9658725101</v>
          </cell>
          <cell r="G129">
            <v>1863482.89059999</v>
          </cell>
          <cell r="H129">
            <v>1806539.7051027799</v>
          </cell>
          <cell r="I129">
            <v>2148768.3100955901</v>
          </cell>
          <cell r="J129">
            <v>2297432.09083767</v>
          </cell>
          <cell r="K129">
            <v>1694771.76722854</v>
          </cell>
          <cell r="L129">
            <v>1775619.82512544</v>
          </cell>
          <cell r="M129">
            <v>1883460.36072918</v>
          </cell>
          <cell r="O129">
            <v>21855820.31781188</v>
          </cell>
        </row>
        <row r="130">
          <cell r="A130" t="str">
            <v xml:space="preserve"> Local Tax #1</v>
          </cell>
          <cell r="B130">
            <v>455499.52666625002</v>
          </cell>
          <cell r="C130">
            <v>337839.46620051999</v>
          </cell>
          <cell r="D130">
            <v>269293.60849016003</v>
          </cell>
          <cell r="E130">
            <v>224981.43753652001</v>
          </cell>
          <cell r="F130">
            <v>273811.74864546</v>
          </cell>
          <cell r="G130">
            <v>346980.51422973</v>
          </cell>
          <cell r="H130">
            <v>336377.69309014</v>
          </cell>
          <cell r="I130">
            <v>400100.65933980001</v>
          </cell>
          <cell r="J130">
            <v>427781.85531398002</v>
          </cell>
          <cell r="K130">
            <v>315566.50305792002</v>
          </cell>
          <cell r="L130">
            <v>330620.41143838002</v>
          </cell>
          <cell r="M130">
            <v>350700.31916781003</v>
          </cell>
          <cell r="O130">
            <v>4069553.7431766698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455499.52666625002</v>
          </cell>
          <cell r="C134">
            <v>337839.46620051999</v>
          </cell>
          <cell r="D134">
            <v>269293.60849016003</v>
          </cell>
          <cell r="E134">
            <v>224981.43753652001</v>
          </cell>
          <cell r="F134">
            <v>273811.74864546</v>
          </cell>
          <cell r="G134">
            <v>346980.51422973</v>
          </cell>
          <cell r="H134">
            <v>336377.69309014</v>
          </cell>
          <cell r="I134">
            <v>400100.65933980001</v>
          </cell>
          <cell r="J134">
            <v>427781.85531398002</v>
          </cell>
          <cell r="K134">
            <v>315566.50305792002</v>
          </cell>
          <cell r="L134">
            <v>330620.41143838002</v>
          </cell>
          <cell r="M134">
            <v>350700.31916781003</v>
          </cell>
          <cell r="O134">
            <v>4069553.7431766698</v>
          </cell>
        </row>
        <row r="136">
          <cell r="A136" t="str">
            <v xml:space="preserve"> Net Tax</v>
          </cell>
          <cell r="B136">
            <v>455499.52666625002</v>
          </cell>
          <cell r="C136">
            <v>337839.46620051999</v>
          </cell>
          <cell r="D136">
            <v>269293.60849016003</v>
          </cell>
          <cell r="E136">
            <v>224981.43753652001</v>
          </cell>
          <cell r="F136">
            <v>273811.74864546</v>
          </cell>
          <cell r="G136">
            <v>346980.51422973</v>
          </cell>
          <cell r="H136">
            <v>336377.69309014</v>
          </cell>
          <cell r="I136">
            <v>400100.65933980001</v>
          </cell>
          <cell r="J136">
            <v>427781.85531398002</v>
          </cell>
          <cell r="K136">
            <v>315566.50305792002</v>
          </cell>
          <cell r="L136">
            <v>330620.41143838002</v>
          </cell>
          <cell r="M136">
            <v>350700.31916781003</v>
          </cell>
          <cell r="O136">
            <v>4069553.7431766698</v>
          </cell>
        </row>
        <row r="138">
          <cell r="A138" t="str">
            <v xml:space="preserve"> Net Income</v>
          </cell>
          <cell r="B138">
            <v>1990792.2384585401</v>
          </cell>
          <cell r="C138">
            <v>1476550.7926634401</v>
          </cell>
          <cell r="D138">
            <v>1176966.3726600099</v>
          </cell>
          <cell r="E138">
            <v>983296.95954474004</v>
          </cell>
          <cell r="F138">
            <v>1196713.2172270501</v>
          </cell>
          <cell r="G138">
            <v>1516502.37637026</v>
          </cell>
          <cell r="H138">
            <v>1470162.01201264</v>
          </cell>
          <cell r="I138">
            <v>1748667.6507557901</v>
          </cell>
          <cell r="J138">
            <v>1869650.23552369</v>
          </cell>
          <cell r="K138">
            <v>1379205.2641706299</v>
          </cell>
          <cell r="L138">
            <v>1444999.4136870599</v>
          </cell>
          <cell r="M138">
            <v>1532760.04156136</v>
          </cell>
          <cell r="O138">
            <v>17786266.574635211</v>
          </cell>
        </row>
      </sheetData>
      <sheetData sheetId="31" refreshError="1">
        <row r="4">
          <cell r="A4" t="str">
            <v>Meridian Credit Union Limited</v>
          </cell>
        </row>
        <row r="5">
          <cell r="A5" t="str">
            <v>ROLL DN 4Mo</v>
          </cell>
        </row>
        <row r="6">
          <cell r="A6" t="str">
            <v>ROLL DN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18997.56945205</v>
          </cell>
          <cell r="C11">
            <v>7318.6032164400003</v>
          </cell>
          <cell r="D11">
            <v>2220.4630000000002</v>
          </cell>
          <cell r="E11">
            <v>1899.6749972600001</v>
          </cell>
          <cell r="F11">
            <v>2820.5896465800001</v>
          </cell>
          <cell r="G11">
            <v>2818.9945479500002</v>
          </cell>
          <cell r="H11">
            <v>3374.9283917799999</v>
          </cell>
          <cell r="I11">
            <v>4713.1708246600001</v>
          </cell>
          <cell r="J11">
            <v>5203.7306904099996</v>
          </cell>
          <cell r="K11">
            <v>6466.8630657499998</v>
          </cell>
          <cell r="L11">
            <v>8212.2341863000001</v>
          </cell>
          <cell r="M11">
            <v>9659.7786849299991</v>
          </cell>
          <cell r="O11">
            <v>73706.600704109995</v>
          </cell>
        </row>
        <row r="12">
          <cell r="A12" t="str">
            <v xml:space="preserve">   CUCO Liquidity Reserve</v>
          </cell>
          <cell r="B12">
            <v>885494.55343889003</v>
          </cell>
          <cell r="C12">
            <v>799894.54791448999</v>
          </cell>
          <cell r="D12">
            <v>885863.26368292002</v>
          </cell>
          <cell r="E12">
            <v>848337.08736399002</v>
          </cell>
          <cell r="F12">
            <v>867119.06953832996</v>
          </cell>
          <cell r="G12">
            <v>812164.74324087997</v>
          </cell>
          <cell r="H12">
            <v>814145.72055425995</v>
          </cell>
          <cell r="I12">
            <v>802592.35680416005</v>
          </cell>
          <cell r="J12">
            <v>754053.08005166997</v>
          </cell>
          <cell r="K12">
            <v>756422.21631027001</v>
          </cell>
          <cell r="L12">
            <v>714638.95231881004</v>
          </cell>
          <cell r="M12">
            <v>727677.37545198004</v>
          </cell>
          <cell r="O12">
            <v>9668402.9666706491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30571.870215790001</v>
          </cell>
          <cell r="C14">
            <v>19049.543926099999</v>
          </cell>
          <cell r="D14">
            <v>15559.91802918</v>
          </cell>
          <cell r="E14">
            <v>13311.177014880001</v>
          </cell>
          <cell r="F14">
            <v>13539.20027368</v>
          </cell>
          <cell r="G14">
            <v>13109.45065578</v>
          </cell>
          <cell r="H14">
            <v>13567.86175419</v>
          </cell>
          <cell r="I14">
            <v>13554.223887280001</v>
          </cell>
          <cell r="J14">
            <v>13114.351361020001</v>
          </cell>
          <cell r="K14">
            <v>13558.993861000001</v>
          </cell>
          <cell r="L14">
            <v>13119.35381638</v>
          </cell>
          <cell r="M14">
            <v>13554.49149305</v>
          </cell>
          <cell r="O14">
            <v>185610.43628833001</v>
          </cell>
        </row>
        <row r="15">
          <cell r="A15" t="str">
            <v xml:space="preserve">   Long Term Investments</v>
          </cell>
          <cell r="B15">
            <v>14906.724740420001</v>
          </cell>
          <cell r="C15">
            <v>13464.137218739999</v>
          </cell>
          <cell r="D15">
            <v>14906.72334771</v>
          </cell>
          <cell r="E15">
            <v>14425.86130422</v>
          </cell>
          <cell r="F15">
            <v>14906.723347700001</v>
          </cell>
          <cell r="G15">
            <v>14425.86130422</v>
          </cell>
          <cell r="H15">
            <v>14906.723347700001</v>
          </cell>
          <cell r="I15">
            <v>14906.723347700001</v>
          </cell>
          <cell r="J15">
            <v>14425.86130422</v>
          </cell>
          <cell r="K15">
            <v>14901.22248022</v>
          </cell>
          <cell r="L15">
            <v>14416.10604194</v>
          </cell>
          <cell r="M15">
            <v>14896.59918508</v>
          </cell>
          <cell r="O15">
            <v>175489.26696986999</v>
          </cell>
        </row>
        <row r="16">
          <cell r="A16" t="str">
            <v xml:space="preserve">   Asset Balancing Account</v>
          </cell>
          <cell r="B16">
            <v>20611.240697230001</v>
          </cell>
          <cell r="C16">
            <v>26261.92623144</v>
          </cell>
          <cell r="D16">
            <v>27981.250816439999</v>
          </cell>
          <cell r="E16">
            <v>42864.938789680004</v>
          </cell>
          <cell r="F16">
            <v>51158.981198330002</v>
          </cell>
          <cell r="G16">
            <v>47558.467439679996</v>
          </cell>
          <cell r="H16">
            <v>57043.830166580003</v>
          </cell>
          <cell r="I16">
            <v>60441.386770440004</v>
          </cell>
          <cell r="J16">
            <v>57679.603938779997</v>
          </cell>
          <cell r="K16">
            <v>60884.563621070003</v>
          </cell>
          <cell r="L16">
            <v>61914.89713528</v>
          </cell>
          <cell r="M16">
            <v>67710.580094970006</v>
          </cell>
          <cell r="O16">
            <v>582111.66689991998</v>
          </cell>
        </row>
        <row r="17">
          <cell r="A17" t="str">
            <v xml:space="preserve">  Total Investments</v>
          </cell>
          <cell r="B17">
            <v>970581.95854438003</v>
          </cell>
          <cell r="C17">
            <v>865988.75850720995</v>
          </cell>
          <cell r="D17">
            <v>946531.61887625</v>
          </cell>
          <cell r="E17">
            <v>920838.73947002995</v>
          </cell>
          <cell r="F17">
            <v>949544.56400461996</v>
          </cell>
          <cell r="G17">
            <v>890077.51718851004</v>
          </cell>
          <cell r="H17">
            <v>903039.06421451003</v>
          </cell>
          <cell r="I17">
            <v>896207.86163424002</v>
          </cell>
          <cell r="J17">
            <v>844476.62734610005</v>
          </cell>
          <cell r="K17">
            <v>852233.85933830997</v>
          </cell>
          <cell r="L17">
            <v>812301.54349871003</v>
          </cell>
          <cell r="M17">
            <v>833498.82491000998</v>
          </cell>
          <cell r="O17">
            <v>10685320.937532879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687621.21312563994</v>
          </cell>
          <cell r="D18">
            <v>663176.14991528005</v>
          </cell>
          <cell r="E18">
            <v>647039.79696266004</v>
          </cell>
          <cell r="F18">
            <v>677006.88597973005</v>
          </cell>
          <cell r="G18">
            <v>663610.44763228996</v>
          </cell>
          <cell r="H18">
            <v>695489.74792183004</v>
          </cell>
          <cell r="I18">
            <v>707494.84984575002</v>
          </cell>
          <cell r="J18">
            <v>697114.82444819005</v>
          </cell>
          <cell r="K18">
            <v>733733.77773157996</v>
          </cell>
          <cell r="L18">
            <v>722194.94020904996</v>
          </cell>
          <cell r="M18">
            <v>759143.57315481</v>
          </cell>
          <cell r="O18">
            <v>8484019.9662434701</v>
          </cell>
        </row>
        <row r="19">
          <cell r="A19" t="str">
            <v xml:space="preserve">    6 Month Mortgage</v>
          </cell>
          <cell r="B19">
            <v>13867.34265995</v>
          </cell>
          <cell r="C19">
            <v>11651.84064862</v>
          </cell>
          <cell r="D19">
            <v>11841.45987169</v>
          </cell>
          <cell r="E19">
            <v>10851.493060639999</v>
          </cell>
          <cell r="F19">
            <v>10712.13820567</v>
          </cell>
          <cell r="G19">
            <v>10102.27253869</v>
          </cell>
          <cell r="H19">
            <v>10444.75520019</v>
          </cell>
          <cell r="I19">
            <v>10495.083659649999</v>
          </cell>
          <cell r="J19">
            <v>10213.25553654</v>
          </cell>
          <cell r="K19">
            <v>10630.20959124</v>
          </cell>
          <cell r="L19">
            <v>10347.5011474</v>
          </cell>
          <cell r="M19">
            <v>10757.08503233</v>
          </cell>
          <cell r="O19">
            <v>131914.43715260999</v>
          </cell>
        </row>
        <row r="20">
          <cell r="A20" t="str">
            <v xml:space="preserve">    1 Year Mortgage</v>
          </cell>
          <cell r="B20">
            <v>199600.77322291999</v>
          </cell>
          <cell r="C20">
            <v>175201.26605634001</v>
          </cell>
          <cell r="D20">
            <v>187271.65415002001</v>
          </cell>
          <cell r="E20">
            <v>175507.56794849999</v>
          </cell>
          <cell r="F20">
            <v>173811.48502292001</v>
          </cell>
          <cell r="G20">
            <v>159671.04436743999</v>
          </cell>
          <cell r="H20">
            <v>156616.7726658</v>
          </cell>
          <cell r="I20">
            <v>148174.82349056</v>
          </cell>
          <cell r="J20">
            <v>135329.33931164001</v>
          </cell>
          <cell r="K20">
            <v>132824.20050725</v>
          </cell>
          <cell r="L20">
            <v>124707.36119981</v>
          </cell>
          <cell r="M20">
            <v>126835.24332402</v>
          </cell>
          <cell r="O20">
            <v>1895551.5312672199</v>
          </cell>
        </row>
        <row r="21">
          <cell r="A21" t="str">
            <v xml:space="preserve">    2 Year Mortgage</v>
          </cell>
          <cell r="B21">
            <v>146165.76873841</v>
          </cell>
          <cell r="C21">
            <v>131051.64128727</v>
          </cell>
          <cell r="D21">
            <v>143571.00059919001</v>
          </cell>
          <cell r="E21">
            <v>136944.34148333999</v>
          </cell>
          <cell r="F21">
            <v>139884.74986126</v>
          </cell>
          <cell r="G21">
            <v>133637.18969028999</v>
          </cell>
          <cell r="H21">
            <v>136149.43276475999</v>
          </cell>
          <cell r="I21">
            <v>134251.27304271</v>
          </cell>
          <cell r="J21">
            <v>127066.04662076999</v>
          </cell>
          <cell r="K21">
            <v>127847.66668305</v>
          </cell>
          <cell r="L21">
            <v>121070.91141073</v>
          </cell>
          <cell r="M21">
            <v>123358.38436882</v>
          </cell>
          <cell r="O21">
            <v>1600998.4065506</v>
          </cell>
        </row>
        <row r="22">
          <cell r="A22" t="str">
            <v xml:space="preserve">    3 Year Mortgage</v>
          </cell>
          <cell r="B22">
            <v>366184.95429135999</v>
          </cell>
          <cell r="C22">
            <v>329345.48950900999</v>
          </cell>
          <cell r="D22">
            <v>362699.40836524998</v>
          </cell>
          <cell r="E22">
            <v>349323.82199396001</v>
          </cell>
          <cell r="F22">
            <v>359005.26395949</v>
          </cell>
          <cell r="G22">
            <v>345721.34490167</v>
          </cell>
          <cell r="H22">
            <v>356007.78699666</v>
          </cell>
          <cell r="I22">
            <v>354851.17639649002</v>
          </cell>
          <cell r="J22">
            <v>342119.21577125002</v>
          </cell>
          <cell r="K22">
            <v>350902.51393483003</v>
          </cell>
          <cell r="L22">
            <v>333995.30983784999</v>
          </cell>
          <cell r="M22">
            <v>337899.55674067</v>
          </cell>
          <cell r="O22">
            <v>4188055.8426984898</v>
          </cell>
        </row>
        <row r="23">
          <cell r="A23" t="str">
            <v xml:space="preserve">    4 Year Mortgage</v>
          </cell>
          <cell r="B23">
            <v>3925326.3176028202</v>
          </cell>
          <cell r="C23">
            <v>3532233.1846068101</v>
          </cell>
          <cell r="D23">
            <v>3896243.5851644599</v>
          </cell>
          <cell r="E23">
            <v>3759869.6019989899</v>
          </cell>
          <cell r="F23">
            <v>3874567.3337807399</v>
          </cell>
          <cell r="G23">
            <v>3737886.9497550498</v>
          </cell>
          <cell r="H23">
            <v>3853660.9507101602</v>
          </cell>
          <cell r="I23">
            <v>3848356.0743286801</v>
          </cell>
          <cell r="J23">
            <v>3723317.0951093799</v>
          </cell>
          <cell r="K23">
            <v>3849438.4810240101</v>
          </cell>
          <cell r="L23">
            <v>3722786.2334824102</v>
          </cell>
          <cell r="M23">
            <v>3843859.2025739299</v>
          </cell>
          <cell r="O23">
            <v>45567545.010137454</v>
          </cell>
        </row>
        <row r="24">
          <cell r="A24" t="str">
            <v xml:space="preserve">    5 Year Mortgage</v>
          </cell>
          <cell r="B24">
            <v>3554043.5644175</v>
          </cell>
          <cell r="C24">
            <v>3195653.7078736899</v>
          </cell>
          <cell r="D24">
            <v>3520789.4978390601</v>
          </cell>
          <cell r="E24">
            <v>3394820.8014840102</v>
          </cell>
          <cell r="F24">
            <v>3497442.7293513701</v>
          </cell>
          <cell r="G24">
            <v>3371925.2946531</v>
          </cell>
          <cell r="H24">
            <v>3473001.3239770499</v>
          </cell>
          <cell r="I24">
            <v>3466704.0462197498</v>
          </cell>
          <cell r="J24">
            <v>3351064.6471796399</v>
          </cell>
          <cell r="K24">
            <v>3464084.9723989102</v>
          </cell>
          <cell r="L24">
            <v>3352048.12378556</v>
          </cell>
          <cell r="M24">
            <v>3463510.4697801499</v>
          </cell>
          <cell r="O24">
            <v>41105089.178959787</v>
          </cell>
        </row>
        <row r="25">
          <cell r="A25" t="str">
            <v xml:space="preserve">    7 Year Mortgage</v>
          </cell>
          <cell r="B25">
            <v>531074.05056876002</v>
          </cell>
          <cell r="C25">
            <v>478443.45867995999</v>
          </cell>
          <cell r="D25">
            <v>528519.12526678003</v>
          </cell>
          <cell r="E25">
            <v>510943.76863114</v>
          </cell>
          <cell r="F25">
            <v>527685.75864500995</v>
          </cell>
          <cell r="G25">
            <v>510251.8614388</v>
          </cell>
          <cell r="H25">
            <v>527356.66800493002</v>
          </cell>
          <cell r="I25">
            <v>527787.95603632997</v>
          </cell>
          <cell r="J25">
            <v>511526.68383329001</v>
          </cell>
          <cell r="K25">
            <v>528350.08879354002</v>
          </cell>
          <cell r="L25">
            <v>510208.15697254002</v>
          </cell>
          <cell r="M25">
            <v>527227.07155458</v>
          </cell>
          <cell r="O25">
            <v>6219374.6484256601</v>
          </cell>
        </row>
        <row r="26">
          <cell r="A26" t="str">
            <v xml:space="preserve">    10 Year Mortgage</v>
          </cell>
          <cell r="B26">
            <v>42068.21034844</v>
          </cell>
          <cell r="C26">
            <v>37938.57751779</v>
          </cell>
          <cell r="D26">
            <v>41958.662145870003</v>
          </cell>
          <cell r="E26">
            <v>40600.19110245</v>
          </cell>
          <cell r="F26">
            <v>41986.055501269999</v>
          </cell>
          <cell r="G26">
            <v>40657.369891549999</v>
          </cell>
          <cell r="H26">
            <v>42073.165586570001</v>
          </cell>
          <cell r="I26">
            <v>42158.045675319998</v>
          </cell>
          <cell r="J26">
            <v>40913.521576259998</v>
          </cell>
          <cell r="K26">
            <v>42433.490432140003</v>
          </cell>
          <cell r="L26">
            <v>41185.035719630003</v>
          </cell>
          <cell r="M26">
            <v>42691.518429290001</v>
          </cell>
          <cell r="O26">
            <v>496663.84392657998</v>
          </cell>
        </row>
        <row r="27">
          <cell r="A27" t="str">
            <v xml:space="preserve">    Securitized Contra</v>
          </cell>
          <cell r="B27">
            <v>-1290966.1921528201</v>
          </cell>
          <cell r="C27">
            <v>-991177.12827347999</v>
          </cell>
          <cell r="D27">
            <v>-1073092.7960011801</v>
          </cell>
          <cell r="E27">
            <v>-1013515.32755203</v>
          </cell>
          <cell r="F27">
            <v>-1009220.78468303</v>
          </cell>
          <cell r="G27">
            <v>-930147.29337164003</v>
          </cell>
          <cell r="H27">
            <v>-905599.87566932</v>
          </cell>
          <cell r="I27">
            <v>-853432.56471447996</v>
          </cell>
          <cell r="J27">
            <v>-779771.77367618005</v>
          </cell>
          <cell r="K27">
            <v>-754482.4317366</v>
          </cell>
          <cell r="L27">
            <v>-680514.99536635005</v>
          </cell>
          <cell r="M27">
            <v>-650599.96573763003</v>
          </cell>
          <cell r="O27">
            <v>-10932521.128934739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-1294475.1775944999</v>
          </cell>
          <cell r="C29">
            <v>-1158039.77644464</v>
          </cell>
          <cell r="D29">
            <v>-1268767.45557879</v>
          </cell>
          <cell r="E29">
            <v>-1215801.8625237499</v>
          </cell>
          <cell r="F29">
            <v>-1243233.2951207701</v>
          </cell>
          <cell r="G29">
            <v>-1190955.3944630199</v>
          </cell>
          <cell r="H29">
            <v>-1217666.2507074899</v>
          </cell>
          <cell r="I29">
            <v>-1204938.1091132299</v>
          </cell>
          <cell r="J29">
            <v>-1154424.7631613901</v>
          </cell>
          <cell r="K29">
            <v>-1176792.4821415099</v>
          </cell>
          <cell r="L29">
            <v>-1115553.8205230599</v>
          </cell>
          <cell r="M29">
            <v>-1127318.3927656999</v>
          </cell>
          <cell r="O29">
            <v>-14367966.78013785</v>
          </cell>
        </row>
        <row r="30">
          <cell r="A30" t="str">
            <v xml:space="preserve">    New CMB Contra</v>
          </cell>
          <cell r="B30">
            <v>-472091.51812748</v>
          </cell>
          <cell r="C30">
            <v>-421521.25173387001</v>
          </cell>
          <cell r="D30">
            <v>-510378.63759225002</v>
          </cell>
          <cell r="E30">
            <v>-535795.54125104996</v>
          </cell>
          <cell r="F30">
            <v>-547348.20558283001</v>
          </cell>
          <cell r="G30">
            <v>-571126.80016223004</v>
          </cell>
          <cell r="H30">
            <v>-632537.20929972001</v>
          </cell>
          <cell r="I30">
            <v>-625342.36032382003</v>
          </cell>
          <cell r="J30">
            <v>-645798.76957275998</v>
          </cell>
          <cell r="K30">
            <v>-708741.43813361996</v>
          </cell>
          <cell r="L30">
            <v>-678076.73366201005</v>
          </cell>
          <cell r="M30">
            <v>-741862.62088287005</v>
          </cell>
          <cell r="O30">
            <v>-7090621.0863245102</v>
          </cell>
        </row>
        <row r="31">
          <cell r="A31" t="str">
            <v xml:space="preserve">   Retail  Mortgages</v>
          </cell>
          <cell r="B31">
            <v>6551191.85329202</v>
          </cell>
          <cell r="C31">
            <v>6008402.22285314</v>
          </cell>
          <cell r="D31">
            <v>6503831.6541453796</v>
          </cell>
          <cell r="E31">
            <v>6260788.6533388598</v>
          </cell>
          <cell r="F31">
            <v>6502300.1149208304</v>
          </cell>
          <cell r="G31">
            <v>6281234.2868719902</v>
          </cell>
          <cell r="H31">
            <v>6494997.2681514202</v>
          </cell>
          <cell r="I31">
            <v>6556560.2945437096</v>
          </cell>
          <cell r="J31">
            <v>6358669.3229766302</v>
          </cell>
          <cell r="K31">
            <v>6600229.0490848199</v>
          </cell>
          <cell r="L31">
            <v>6464398.0242135599</v>
          </cell>
          <cell r="M31">
            <v>6715501.1255724002</v>
          </cell>
          <cell r="O31">
            <v>77298103.869964764</v>
          </cell>
        </row>
        <row r="32">
          <cell r="A32" t="str">
            <v xml:space="preserve">    Instalment - Retail</v>
          </cell>
          <cell r="B32">
            <v>511196.06946249999</v>
          </cell>
          <cell r="C32">
            <v>427216.49091912003</v>
          </cell>
          <cell r="D32">
            <v>467722.33888578002</v>
          </cell>
          <cell r="E32">
            <v>449792.32604398002</v>
          </cell>
          <cell r="F32">
            <v>471436.49855820998</v>
          </cell>
          <cell r="G32">
            <v>462846.98703493999</v>
          </cell>
          <cell r="H32">
            <v>476909.20280640002</v>
          </cell>
          <cell r="I32">
            <v>477040.16000256001</v>
          </cell>
          <cell r="J32">
            <v>470384.02462023002</v>
          </cell>
          <cell r="K32">
            <v>494898.90816676</v>
          </cell>
          <cell r="L32">
            <v>482532.69921045</v>
          </cell>
          <cell r="M32">
            <v>502451.53445585002</v>
          </cell>
          <cell r="O32">
            <v>5694427.2401667796</v>
          </cell>
        </row>
        <row r="33">
          <cell r="A33" t="str">
            <v xml:space="preserve">    Fixed Rate Instalment</v>
          </cell>
          <cell r="B33">
            <v>81105.315220260003</v>
          </cell>
          <cell r="C33">
            <v>73294.909867170005</v>
          </cell>
          <cell r="D33">
            <v>80180.558892479996</v>
          </cell>
          <cell r="E33">
            <v>76903.979404540005</v>
          </cell>
          <cell r="F33">
            <v>80168.093103609994</v>
          </cell>
          <cell r="G33">
            <v>78439.568339549995</v>
          </cell>
          <cell r="H33">
            <v>80600.332359260006</v>
          </cell>
          <cell r="I33">
            <v>80314.709529019994</v>
          </cell>
          <cell r="J33">
            <v>78797.238570360001</v>
          </cell>
          <cell r="K33">
            <v>82598.916489039999</v>
          </cell>
          <cell r="L33">
            <v>80230.528808350005</v>
          </cell>
          <cell r="M33">
            <v>83271.134773259997</v>
          </cell>
          <cell r="O33">
            <v>955905.28535689996</v>
          </cell>
        </row>
        <row r="34">
          <cell r="A34" t="str">
            <v xml:space="preserve">    Demand - Retail</v>
          </cell>
          <cell r="B34">
            <v>50096.83777038</v>
          </cell>
          <cell r="C34">
            <v>44979.937524530003</v>
          </cell>
          <cell r="D34">
            <v>49551.244242410001</v>
          </cell>
          <cell r="E34">
            <v>47997.654671260003</v>
          </cell>
          <cell r="F34">
            <v>50259.116742949998</v>
          </cell>
          <cell r="G34">
            <v>49100.053657910001</v>
          </cell>
          <cell r="H34">
            <v>50582.728670529999</v>
          </cell>
          <cell r="I34">
            <v>50681.379891249999</v>
          </cell>
          <cell r="J34">
            <v>49920.58242703</v>
          </cell>
          <cell r="K34">
            <v>52274.355916139997</v>
          </cell>
          <cell r="L34">
            <v>50845.134040680001</v>
          </cell>
          <cell r="M34">
            <v>52816.048459149999</v>
          </cell>
          <cell r="O34">
            <v>599105.07401422004</v>
          </cell>
        </row>
        <row r="35">
          <cell r="A35" t="str">
            <v xml:space="preserve">    Student</v>
          </cell>
          <cell r="B35">
            <v>22254.241215509999</v>
          </cell>
          <cell r="C35">
            <v>18424.841496609999</v>
          </cell>
          <cell r="D35">
            <v>20482.109314580001</v>
          </cell>
          <cell r="E35">
            <v>19888.67420293</v>
          </cell>
          <cell r="F35">
            <v>20608.144047049998</v>
          </cell>
          <cell r="G35">
            <v>19995.927645870001</v>
          </cell>
          <cell r="H35">
            <v>20719.24207244</v>
          </cell>
          <cell r="I35">
            <v>20776.8489935</v>
          </cell>
          <cell r="J35">
            <v>20160.69708238</v>
          </cell>
          <cell r="K35">
            <v>20935.957359510001</v>
          </cell>
          <cell r="L35">
            <v>20373.411430700002</v>
          </cell>
          <cell r="M35">
            <v>21132.795299599999</v>
          </cell>
          <cell r="O35">
            <v>245752.89016067999</v>
          </cell>
        </row>
        <row r="36">
          <cell r="A36" t="str">
            <v xml:space="preserve">    LOC </v>
          </cell>
          <cell r="B36">
            <v>1544229.1612098999</v>
          </cell>
          <cell r="C36">
            <v>1396241.8471726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18199399.766768821</v>
          </cell>
        </row>
        <row r="37">
          <cell r="A37" t="str">
            <v xml:space="preserve">    Fixed Rate Demands</v>
          </cell>
          <cell r="B37">
            <v>1966.1272322299999</v>
          </cell>
          <cell r="C37">
            <v>1764.5686756</v>
          </cell>
          <cell r="D37">
            <v>1919.5506528599999</v>
          </cell>
          <cell r="E37">
            <v>1835.3912472300001</v>
          </cell>
          <cell r="F37">
            <v>1905.61831207</v>
          </cell>
          <cell r="G37">
            <v>1850.2792905399999</v>
          </cell>
          <cell r="H37">
            <v>1891.50318563</v>
          </cell>
          <cell r="I37">
            <v>1879.7263149</v>
          </cell>
          <cell r="J37">
            <v>1837.5274216</v>
          </cell>
          <cell r="K37">
            <v>1913.0729225</v>
          </cell>
          <cell r="L37">
            <v>1850.76256902</v>
          </cell>
          <cell r="M37">
            <v>1911.55040712</v>
          </cell>
          <cell r="O37">
            <v>22525.6782313</v>
          </cell>
        </row>
        <row r="38">
          <cell r="A38" t="str">
            <v xml:space="preserve">    Meritline</v>
          </cell>
          <cell r="B38">
            <v>725740.45026849001</v>
          </cell>
          <cell r="C38">
            <v>661548.27935343003</v>
          </cell>
          <cell r="D38">
            <v>746585.52730300999</v>
          </cell>
          <cell r="E38">
            <v>724623.41136163997</v>
          </cell>
          <cell r="F38">
            <v>761288.95620000002</v>
          </cell>
          <cell r="G38">
            <v>756682.56599013996</v>
          </cell>
          <cell r="H38">
            <v>784496.77932849003</v>
          </cell>
          <cell r="I38">
            <v>795688.89314794994</v>
          </cell>
          <cell r="J38">
            <v>783417.16118629999</v>
          </cell>
          <cell r="K38">
            <v>824993.37931999995</v>
          </cell>
          <cell r="L38">
            <v>808344.66436603002</v>
          </cell>
          <cell r="M38">
            <v>846162.52409343002</v>
          </cell>
          <cell r="O38">
            <v>9219572.5919189099</v>
          </cell>
        </row>
        <row r="39">
          <cell r="A39" t="str">
            <v xml:space="preserve">    Meritline/RSPLC CONTRA</v>
          </cell>
          <cell r="B39">
            <v>-801.41679863000002</v>
          </cell>
          <cell r="C39">
            <v>-725.69289204999995</v>
          </cell>
          <cell r="D39">
            <v>-807.50350848999994</v>
          </cell>
          <cell r="E39">
            <v>-783.41846300999998</v>
          </cell>
          <cell r="F39">
            <v>-813.59021835999999</v>
          </cell>
          <cell r="G39">
            <v>-789.30882740000004</v>
          </cell>
          <cell r="H39">
            <v>-817.64802493000002</v>
          </cell>
          <cell r="I39">
            <v>-821.70583151000005</v>
          </cell>
          <cell r="J39">
            <v>-797.16264658</v>
          </cell>
          <cell r="K39">
            <v>-825.76363807999996</v>
          </cell>
          <cell r="L39">
            <v>-801.08955616000003</v>
          </cell>
          <cell r="M39">
            <v>-829.82144466</v>
          </cell>
          <cell r="O39">
            <v>-9614.1218498599992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4145.1324657499999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54034.762499980003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2998379.7648340599</v>
          </cell>
          <cell r="C42">
            <v>2679280.7762813899</v>
          </cell>
          <cell r="D42">
            <v>2974065.9929771498</v>
          </cell>
          <cell r="E42">
            <v>2876805.2770439102</v>
          </cell>
          <cell r="F42">
            <v>2993285.00394005</v>
          </cell>
          <cell r="G42">
            <v>2924673.3317068899</v>
          </cell>
          <cell r="H42">
            <v>3022814.3075923398</v>
          </cell>
          <cell r="I42">
            <v>3033992.17924219</v>
          </cell>
          <cell r="J42">
            <v>2960267.3272366598</v>
          </cell>
          <cell r="K42">
            <v>3085220.99373039</v>
          </cell>
          <cell r="L42">
            <v>2999923.3694444099</v>
          </cell>
          <cell r="M42">
            <v>3115347.9332382702</v>
          </cell>
          <cell r="O42">
            <v>35664056.257267714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17820.016105319999</v>
          </cell>
          <cell r="D43">
            <v>17709.6996736</v>
          </cell>
          <cell r="E43">
            <v>17122.378451109998</v>
          </cell>
          <cell r="F43">
            <v>17677.100444330001</v>
          </cell>
          <cell r="G43">
            <v>17091.68338006</v>
          </cell>
          <cell r="H43">
            <v>17646.335157760001</v>
          </cell>
          <cell r="I43">
            <v>17632.192725950001</v>
          </cell>
          <cell r="J43">
            <v>17051.36384179</v>
          </cell>
          <cell r="K43">
            <v>17607.773997429998</v>
          </cell>
          <cell r="L43">
            <v>17027.661527569999</v>
          </cell>
          <cell r="M43">
            <v>17582.32461113</v>
          </cell>
          <cell r="O43">
            <v>213531.26191194</v>
          </cell>
        </row>
        <row r="44">
          <cell r="A44" t="str">
            <v xml:space="preserve">    Commercial 6 Month Mtg</v>
          </cell>
          <cell r="B44">
            <v>1548.63432734</v>
          </cell>
          <cell r="C44">
            <v>1367.9641439300001</v>
          </cell>
          <cell r="D44">
            <v>1427.0463870000001</v>
          </cell>
          <cell r="E44">
            <v>1275.81096022</v>
          </cell>
          <cell r="F44">
            <v>1285.4083462200001</v>
          </cell>
          <cell r="G44">
            <v>1184.8828931</v>
          </cell>
          <cell r="H44">
            <v>1164.5746057900001</v>
          </cell>
          <cell r="I44">
            <v>1163.64295036</v>
          </cell>
          <cell r="J44">
            <v>1125.3051852399999</v>
          </cell>
          <cell r="K44">
            <v>1162.0287856100001</v>
          </cell>
          <cell r="L44">
            <v>1123.74477465</v>
          </cell>
          <cell r="M44">
            <v>1160.3491801299999</v>
          </cell>
          <cell r="O44">
            <v>14989.392539590001</v>
          </cell>
        </row>
        <row r="45">
          <cell r="A45" t="str">
            <v xml:space="preserve">    Commercial 1 Year Mtg</v>
          </cell>
          <cell r="B45">
            <v>97811.043697600006</v>
          </cell>
          <cell r="C45">
            <v>87080.034939539997</v>
          </cell>
          <cell r="D45">
            <v>95382.52500147</v>
          </cell>
          <cell r="E45">
            <v>91591.082202799997</v>
          </cell>
          <cell r="F45">
            <v>91754.916744660004</v>
          </cell>
          <cell r="G45">
            <v>86026.420047899999</v>
          </cell>
          <cell r="H45">
            <v>79686.847539080001</v>
          </cell>
          <cell r="I45">
            <v>71734.333484160001</v>
          </cell>
          <cell r="J45">
            <v>68204.904713530006</v>
          </cell>
          <cell r="K45">
            <v>68121.820161469994</v>
          </cell>
          <cell r="L45">
            <v>63998.414953129999</v>
          </cell>
          <cell r="M45">
            <v>64920.149616709998</v>
          </cell>
          <cell r="O45">
            <v>966312.49310205004</v>
          </cell>
        </row>
        <row r="46">
          <cell r="A46" t="str">
            <v xml:space="preserve">    Commercial 2 Year Mtg</v>
          </cell>
          <cell r="B46">
            <v>35855.483303840003</v>
          </cell>
          <cell r="C46">
            <v>30872.342752469998</v>
          </cell>
          <cell r="D46">
            <v>34007.182512940002</v>
          </cell>
          <cell r="E46">
            <v>32836.232201600003</v>
          </cell>
          <cell r="F46">
            <v>33853.581603469996</v>
          </cell>
          <cell r="G46">
            <v>32393.29640685</v>
          </cell>
          <cell r="H46">
            <v>33190.966202880001</v>
          </cell>
          <cell r="I46">
            <v>33122.721543339998</v>
          </cell>
          <cell r="J46">
            <v>31986.982931999999</v>
          </cell>
          <cell r="K46">
            <v>32823.281282830001</v>
          </cell>
          <cell r="L46">
            <v>30815.00065881</v>
          </cell>
          <cell r="M46">
            <v>31030.972671029998</v>
          </cell>
          <cell r="O46">
            <v>392788.04407205997</v>
          </cell>
        </row>
        <row r="47">
          <cell r="A47" t="str">
            <v xml:space="preserve">    Commercial 3 Year Mtg</v>
          </cell>
          <cell r="B47">
            <v>54105.637539149997</v>
          </cell>
          <cell r="C47">
            <v>48305.358489869999</v>
          </cell>
          <cell r="D47">
            <v>52924.540233330001</v>
          </cell>
          <cell r="E47">
            <v>50765.844175290003</v>
          </cell>
          <cell r="F47">
            <v>50237.306627869999</v>
          </cell>
          <cell r="G47">
            <v>44859.774495350001</v>
          </cell>
          <cell r="H47">
            <v>44300.799144529999</v>
          </cell>
          <cell r="I47">
            <v>43775.573506239998</v>
          </cell>
          <cell r="J47">
            <v>41837.944784669999</v>
          </cell>
          <cell r="K47">
            <v>41481.675469560003</v>
          </cell>
          <cell r="L47">
            <v>38931.511011349998</v>
          </cell>
          <cell r="M47">
            <v>39930.786275990002</v>
          </cell>
          <cell r="O47">
            <v>551456.75175319996</v>
          </cell>
        </row>
        <row r="48">
          <cell r="A48" t="str">
            <v xml:space="preserve">    Commercial 4 Year Mtg</v>
          </cell>
          <cell r="B48">
            <v>75636.148913519995</v>
          </cell>
          <cell r="C48">
            <v>67846.222097060003</v>
          </cell>
          <cell r="D48">
            <v>74884.390058699995</v>
          </cell>
          <cell r="E48">
            <v>72280.349646329996</v>
          </cell>
          <cell r="F48">
            <v>74486.054963450006</v>
          </cell>
          <cell r="G48">
            <v>71879.880068479993</v>
          </cell>
          <cell r="H48">
            <v>74064.737150810004</v>
          </cell>
          <cell r="I48">
            <v>73857.727065159997</v>
          </cell>
          <cell r="J48">
            <v>71311.769338219994</v>
          </cell>
          <cell r="K48">
            <v>73503.794623580005</v>
          </cell>
          <cell r="L48">
            <v>70912.074725269995</v>
          </cell>
          <cell r="M48">
            <v>73045.801084570005</v>
          </cell>
          <cell r="O48">
            <v>873708.94973514997</v>
          </cell>
        </row>
        <row r="49">
          <cell r="A49" t="str">
            <v xml:space="preserve">    Commercial 5 Year Mtg</v>
          </cell>
          <cell r="B49">
            <v>455418.30434337998</v>
          </cell>
          <cell r="C49">
            <v>409056.60221609997</v>
          </cell>
          <cell r="D49">
            <v>449910.38304851</v>
          </cell>
          <cell r="E49">
            <v>433348.72253847</v>
          </cell>
          <cell r="F49">
            <v>444231.79494619003</v>
          </cell>
          <cell r="G49">
            <v>424646.32560821</v>
          </cell>
          <cell r="H49">
            <v>434970.82315876998</v>
          </cell>
          <cell r="I49">
            <v>433687.10985344998</v>
          </cell>
          <cell r="J49">
            <v>418165.32125366997</v>
          </cell>
          <cell r="K49">
            <v>425417.19144189003</v>
          </cell>
          <cell r="L49">
            <v>404882.18441406998</v>
          </cell>
          <cell r="M49">
            <v>415386.98726438999</v>
          </cell>
          <cell r="O49">
            <v>5149121.7500871001</v>
          </cell>
        </row>
        <row r="50">
          <cell r="A50" t="str">
            <v xml:space="preserve">   Commercial Mortgages</v>
          </cell>
          <cell r="B50">
            <v>741937.98412071995</v>
          </cell>
          <cell r="C50">
            <v>662348.54074428999</v>
          </cell>
          <cell r="D50">
            <v>726245.76691554999</v>
          </cell>
          <cell r="E50">
            <v>699220.42017582001</v>
          </cell>
          <cell r="F50">
            <v>713526.16367618996</v>
          </cell>
          <cell r="G50">
            <v>678082.26289995003</v>
          </cell>
          <cell r="H50">
            <v>685025.08295962005</v>
          </cell>
          <cell r="I50">
            <v>674973.30112865998</v>
          </cell>
          <cell r="J50">
            <v>649683.59204911999</v>
          </cell>
          <cell r="K50">
            <v>660117.56576237001</v>
          </cell>
          <cell r="L50">
            <v>627690.59206485003</v>
          </cell>
          <cell r="M50">
            <v>643057.37070394994</v>
          </cell>
          <cell r="O50">
            <v>8161908.6432010904</v>
          </cell>
        </row>
        <row r="51">
          <cell r="A51" t="str">
            <v xml:space="preserve">    Instalment - Commercial</v>
          </cell>
          <cell r="B51">
            <v>1468755.1007528601</v>
          </cell>
          <cell r="C51">
            <v>1151789.50766566</v>
          </cell>
          <cell r="D51">
            <v>1273614.2664308399</v>
          </cell>
          <cell r="E51">
            <v>1231143.0905385199</v>
          </cell>
          <cell r="F51">
            <v>1270734.6576761201</v>
          </cell>
          <cell r="G51">
            <v>1228454.25578318</v>
          </cell>
          <cell r="H51">
            <v>1267934.65029517</v>
          </cell>
          <cell r="I51">
            <v>1266483.9800178099</v>
          </cell>
          <cell r="J51">
            <v>1224320.3458106299</v>
          </cell>
          <cell r="K51">
            <v>1263742.08583953</v>
          </cell>
          <cell r="L51">
            <v>1221648.4880929501</v>
          </cell>
          <cell r="M51">
            <v>1260926.7623465401</v>
          </cell>
          <cell r="O51">
            <v>15129547.19124981</v>
          </cell>
        </row>
        <row r="52">
          <cell r="A52" t="str">
            <v xml:space="preserve">    Fixed Instalment - Commercial</v>
          </cell>
          <cell r="B52">
            <v>3538850.2581979502</v>
          </cell>
          <cell r="C52">
            <v>3169189.4471513201</v>
          </cell>
          <cell r="D52">
            <v>3473390.9447906399</v>
          </cell>
          <cell r="E52">
            <v>3332092.3960909201</v>
          </cell>
          <cell r="F52">
            <v>3411826.5012423</v>
          </cell>
          <cell r="G52">
            <v>3271976.6705564898</v>
          </cell>
          <cell r="H52">
            <v>3346697.4343158798</v>
          </cell>
          <cell r="I52">
            <v>3318038.0491106701</v>
          </cell>
          <cell r="J52">
            <v>3187121.2828934402</v>
          </cell>
          <cell r="K52">
            <v>3266868.1960625602</v>
          </cell>
          <cell r="L52">
            <v>3130039.5370133598</v>
          </cell>
          <cell r="M52">
            <v>3200396.9615774699</v>
          </cell>
          <cell r="O52">
            <v>39646487.679003</v>
          </cell>
        </row>
        <row r="53">
          <cell r="A53" t="str">
            <v xml:space="preserve">    Demand - Commercial</v>
          </cell>
          <cell r="B53">
            <v>1285371.4653356499</v>
          </cell>
          <cell r="C53">
            <v>1154910.4841188199</v>
          </cell>
          <cell r="D53">
            <v>1277079.60688509</v>
          </cell>
          <cell r="E53">
            <v>1234493.2729380301</v>
          </cell>
          <cell r="F53">
            <v>1274206.3076702501</v>
          </cell>
          <cell r="G53">
            <v>1231797.6152742801</v>
          </cell>
          <cell r="H53">
            <v>1271385.58113409</v>
          </cell>
          <cell r="I53">
            <v>1269937.85414023</v>
          </cell>
          <cell r="J53">
            <v>1227661.12704202</v>
          </cell>
          <cell r="K53">
            <v>1267187.5362011101</v>
          </cell>
          <cell r="L53">
            <v>1224973.9705161799</v>
          </cell>
          <cell r="M53">
            <v>1264364.18504666</v>
          </cell>
          <cell r="O53">
            <v>14983369.006302411</v>
          </cell>
        </row>
        <row r="54">
          <cell r="A54" t="str">
            <v xml:space="preserve">    Fixed Demand - Commercial</v>
          </cell>
          <cell r="B54">
            <v>170988.88824761001</v>
          </cell>
          <cell r="C54">
            <v>152251.78186957</v>
          </cell>
          <cell r="D54">
            <v>165890.94826824</v>
          </cell>
          <cell r="E54">
            <v>159577.89047109001</v>
          </cell>
          <cell r="F54">
            <v>163641.54468290001</v>
          </cell>
          <cell r="G54">
            <v>157156.24814118</v>
          </cell>
          <cell r="H54">
            <v>161099.43183727999</v>
          </cell>
          <cell r="I54">
            <v>159918.97878695</v>
          </cell>
          <cell r="J54">
            <v>154019.39355638</v>
          </cell>
          <cell r="K54">
            <v>158378.93889609</v>
          </cell>
          <cell r="L54">
            <v>152554.81255469</v>
          </cell>
          <cell r="M54">
            <v>156781.67674334999</v>
          </cell>
          <cell r="O54">
            <v>1912260.5340553301</v>
          </cell>
        </row>
        <row r="55">
          <cell r="A55" t="str">
            <v xml:space="preserve">    LOC - Commercial</v>
          </cell>
          <cell r="B55">
            <v>1660909.3564383599</v>
          </cell>
          <cell r="C55">
            <v>1498670.05017123</v>
          </cell>
          <cell r="D55">
            <v>1657590.1645821901</v>
          </cell>
          <cell r="E55">
            <v>1602414.3511986299</v>
          </cell>
          <cell r="F55">
            <v>1654133.8725000001</v>
          </cell>
          <cell r="G55">
            <v>1599451.61261644</v>
          </cell>
          <cell r="H55">
            <v>1650896.3478493199</v>
          </cell>
          <cell r="I55">
            <v>1649224.6389657501</v>
          </cell>
          <cell r="J55">
            <v>1594554.93170548</v>
          </cell>
          <cell r="K55">
            <v>1646106.62886986</v>
          </cell>
          <cell r="L55">
            <v>1591461.1959315101</v>
          </cell>
          <cell r="M55">
            <v>1642810.35999315</v>
          </cell>
          <cell r="O55">
            <v>19448223.51082192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8144199.5491642104</v>
          </cell>
          <cell r="C57">
            <v>7144265.6401820797</v>
          </cell>
          <cell r="D57">
            <v>7866890.41114878</v>
          </cell>
          <cell r="E57">
            <v>7578422.1111001996</v>
          </cell>
          <cell r="F57">
            <v>7793867.3639633497</v>
          </cell>
          <cell r="G57">
            <v>7507537.5122345798</v>
          </cell>
          <cell r="H57">
            <v>7717337.9256235203</v>
          </cell>
          <cell r="I57">
            <v>7682927.9812131897</v>
          </cell>
          <cell r="J57">
            <v>7406378.1908709602</v>
          </cell>
          <cell r="K57">
            <v>7621607.8660609303</v>
          </cell>
          <cell r="L57">
            <v>7339379.1139717</v>
          </cell>
          <cell r="M57">
            <v>7544604.4258989496</v>
          </cell>
          <cell r="O57">
            <v>91347418.091432452</v>
          </cell>
        </row>
        <row r="58">
          <cell r="A58" t="str">
            <v xml:space="preserve">  Total Loans</v>
          </cell>
          <cell r="B58">
            <v>18435709.151411001</v>
          </cell>
          <cell r="C58">
            <v>16494297.180060901</v>
          </cell>
          <cell r="D58">
            <v>18071033.825186901</v>
          </cell>
          <cell r="E58">
            <v>17415236.461658798</v>
          </cell>
          <cell r="F58">
            <v>18002978.646500401</v>
          </cell>
          <cell r="G58">
            <v>17391527.3937134</v>
          </cell>
          <cell r="H58">
            <v>17920174.584326901</v>
          </cell>
          <cell r="I58">
            <v>17948453.7561277</v>
          </cell>
          <cell r="J58">
            <v>17374998.433133401</v>
          </cell>
          <cell r="K58">
            <v>17967175.474638499</v>
          </cell>
          <cell r="L58">
            <v>17431391.099694502</v>
          </cell>
          <cell r="M58">
            <v>18018510.855413601</v>
          </cell>
          <cell r="O58">
            <v>212471486.861866</v>
          </cell>
        </row>
        <row r="59">
          <cell r="A59" t="str">
            <v xml:space="preserve"> Total Interest Income</v>
          </cell>
          <cell r="B59">
            <v>19407352.753791001</v>
          </cell>
          <cell r="C59">
            <v>17361244.842677701</v>
          </cell>
          <cell r="D59">
            <v>19018627.087898701</v>
          </cell>
          <cell r="E59">
            <v>18337102.5983891</v>
          </cell>
          <cell r="F59">
            <v>18953584.854340699</v>
          </cell>
          <cell r="G59">
            <v>18282632.308162201</v>
          </cell>
          <cell r="H59">
            <v>18824275.292376999</v>
          </cell>
          <cell r="I59">
            <v>18845723.2615976</v>
          </cell>
          <cell r="J59">
            <v>18220502.4577397</v>
          </cell>
          <cell r="K59">
            <v>18820470.977812398</v>
          </cell>
          <cell r="L59">
            <v>18244720.040453501</v>
          </cell>
          <cell r="M59">
            <v>18853071.324159201</v>
          </cell>
          <cell r="O59">
            <v>223169307.79939881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114321.95895563001</v>
          </cell>
          <cell r="C65">
            <v>106022.98188387</v>
          </cell>
          <cell r="D65">
            <v>120238.74507669</v>
          </cell>
          <cell r="E65">
            <v>119299.04591633999</v>
          </cell>
          <cell r="F65">
            <v>127402.35198531</v>
          </cell>
          <cell r="G65">
            <v>127391.79781379001</v>
          </cell>
          <cell r="H65">
            <v>135045.92373074999</v>
          </cell>
          <cell r="I65">
            <v>138650.43593077999</v>
          </cell>
          <cell r="J65">
            <v>135883.68508502</v>
          </cell>
          <cell r="K65">
            <v>141429.62056333999</v>
          </cell>
          <cell r="L65">
            <v>139558.12628406001</v>
          </cell>
          <cell r="M65">
            <v>146929.59095340001</v>
          </cell>
          <cell r="O65">
            <v>1552174.2641789799</v>
          </cell>
        </row>
        <row r="66">
          <cell r="A66" t="str">
            <v xml:space="preserve">    Adv Savings - Retail</v>
          </cell>
          <cell r="B66">
            <v>1166208.08092466</v>
          </cell>
          <cell r="C66">
            <v>1062084.64830137</v>
          </cell>
          <cell r="D66">
            <v>1182996.8202500001</v>
          </cell>
          <cell r="E66">
            <v>1153840.26349315</v>
          </cell>
          <cell r="F66">
            <v>1214792.1091130101</v>
          </cell>
          <cell r="G66">
            <v>1198228.43311644</v>
          </cell>
          <cell r="H66">
            <v>1250553.30929795</v>
          </cell>
          <cell r="I66">
            <v>1265768.04283904</v>
          </cell>
          <cell r="J66">
            <v>1217367.1765068499</v>
          </cell>
          <cell r="K66">
            <v>1238211.81033219</v>
          </cell>
          <cell r="L66">
            <v>1200138.12780822</v>
          </cell>
          <cell r="M66">
            <v>1242409.56088699</v>
          </cell>
          <cell r="O66">
            <v>14392598.382869869</v>
          </cell>
        </row>
        <row r="67">
          <cell r="A67" t="str">
            <v xml:space="preserve">    Prime Related Chequing</v>
          </cell>
          <cell r="B67">
            <v>117690.31525556</v>
          </cell>
          <cell r="C67">
            <v>109146.81949357</v>
          </cell>
          <cell r="D67">
            <v>123781.43300932</v>
          </cell>
          <cell r="E67">
            <v>122814.04687617</v>
          </cell>
          <cell r="F67">
            <v>131156.10670721001</v>
          </cell>
          <cell r="G67">
            <v>131145.24130642999</v>
          </cell>
          <cell r="H67">
            <v>139024.88684316</v>
          </cell>
          <cell r="I67">
            <v>142735.6018229</v>
          </cell>
          <cell r="J67">
            <v>139887.33206186001</v>
          </cell>
          <cell r="K67">
            <v>145596.67117884001</v>
          </cell>
          <cell r="L67">
            <v>143670.03535748</v>
          </cell>
          <cell r="M67">
            <v>151258.69190673</v>
          </cell>
          <cell r="O67">
            <v>1597907.1818192301</v>
          </cell>
        </row>
        <row r="68">
          <cell r="A68" t="str">
            <v xml:space="preserve">    OHOSP/CAIS/RESP</v>
          </cell>
          <cell r="B68">
            <v>23849.478148319999</v>
          </cell>
          <cell r="C68">
            <v>21720.106808690001</v>
          </cell>
          <cell r="D68">
            <v>24192.814942069999</v>
          </cell>
          <cell r="E68">
            <v>23596.550408669998</v>
          </cell>
          <cell r="F68">
            <v>24843.042996749999</v>
          </cell>
          <cell r="G68">
            <v>24504.3083472</v>
          </cell>
          <cell r="H68">
            <v>25574.374683940001</v>
          </cell>
          <cell r="I68">
            <v>25885.52221535</v>
          </cell>
          <cell r="J68">
            <v>24895.70226269</v>
          </cell>
          <cell r="K68">
            <v>25321.98403761</v>
          </cell>
          <cell r="L68">
            <v>24543.360649480001</v>
          </cell>
          <cell r="M68">
            <v>25407.830624369999</v>
          </cell>
          <cell r="O68">
            <v>294335.07612514001</v>
          </cell>
        </row>
        <row r="69">
          <cell r="A69" t="str">
            <v xml:space="preserve">   Demand Deposits</v>
          </cell>
          <cell r="B69">
            <v>1467928.7825738001</v>
          </cell>
          <cell r="C69">
            <v>1340684.20539914</v>
          </cell>
          <cell r="D69">
            <v>1497623.5478262799</v>
          </cell>
          <cell r="E69">
            <v>1464763.9827549199</v>
          </cell>
          <cell r="F69">
            <v>1545658.0231591</v>
          </cell>
          <cell r="G69">
            <v>1527950.6669994399</v>
          </cell>
          <cell r="H69">
            <v>1598844.6384672399</v>
          </cell>
          <cell r="I69">
            <v>1622188.51874421</v>
          </cell>
          <cell r="J69">
            <v>1565347.2235765001</v>
          </cell>
          <cell r="K69">
            <v>1598798.4043334899</v>
          </cell>
          <cell r="L69">
            <v>1554653.64291959</v>
          </cell>
          <cell r="M69">
            <v>1614382.7078062899</v>
          </cell>
          <cell r="O69">
            <v>18398824.344560001</v>
          </cell>
        </row>
        <row r="70">
          <cell r="A70" t="str">
            <v xml:space="preserve">     Retail Short Terms</v>
          </cell>
          <cell r="B70">
            <v>254476.65915651</v>
          </cell>
          <cell r="C70">
            <v>199450.23498753001</v>
          </cell>
          <cell r="D70">
            <v>205001.33456171001</v>
          </cell>
          <cell r="E70">
            <v>196361.77789346001</v>
          </cell>
          <cell r="F70">
            <v>206643.6163469</v>
          </cell>
          <cell r="G70">
            <v>200829.32435089999</v>
          </cell>
          <cell r="H70">
            <v>209756.21410380999</v>
          </cell>
          <cell r="I70">
            <v>212872.41391075999</v>
          </cell>
          <cell r="J70">
            <v>209344.56571441999</v>
          </cell>
          <cell r="K70">
            <v>220255.53668388</v>
          </cell>
          <cell r="L70">
            <v>215827.99706388</v>
          </cell>
          <cell r="M70">
            <v>225860.62198554</v>
          </cell>
          <cell r="O70">
            <v>2556680.2967592999</v>
          </cell>
        </row>
        <row r="71">
          <cell r="A71" t="str">
            <v xml:space="preserve">     CBC GSC</v>
          </cell>
          <cell r="B71">
            <v>56957.267663010003</v>
          </cell>
          <cell r="C71">
            <v>43131.098432879997</v>
          </cell>
          <cell r="D71">
            <v>48548.679986299998</v>
          </cell>
          <cell r="E71">
            <v>47796.261320550002</v>
          </cell>
          <cell r="F71">
            <v>50319.627189040002</v>
          </cell>
          <cell r="G71">
            <v>48962.428372599999</v>
          </cell>
          <cell r="H71">
            <v>51204.269506850003</v>
          </cell>
          <cell r="I71">
            <v>51968.625493150001</v>
          </cell>
          <cell r="J71">
            <v>51110.444268489999</v>
          </cell>
          <cell r="K71">
            <v>53777.844016440002</v>
          </cell>
          <cell r="L71">
            <v>52692.731441099997</v>
          </cell>
          <cell r="M71">
            <v>55141.695230140002</v>
          </cell>
          <cell r="O71">
            <v>611610.97292055003</v>
          </cell>
        </row>
        <row r="72">
          <cell r="A72" t="str">
            <v xml:space="preserve">    Short Terms</v>
          </cell>
          <cell r="B72">
            <v>311433.92681952001</v>
          </cell>
          <cell r="C72">
            <v>242581.33342041</v>
          </cell>
          <cell r="D72">
            <v>253550.01454800999</v>
          </cell>
          <cell r="E72">
            <v>244158.03921401</v>
          </cell>
          <cell r="F72">
            <v>256963.24353594001</v>
          </cell>
          <cell r="G72">
            <v>249791.75272349999</v>
          </cell>
          <cell r="H72">
            <v>260960.48361066001</v>
          </cell>
          <cell r="I72">
            <v>264841.03940390999</v>
          </cell>
          <cell r="J72">
            <v>260455.00998291001</v>
          </cell>
          <cell r="K72">
            <v>274033.38070032001</v>
          </cell>
          <cell r="L72">
            <v>268520.72850497998</v>
          </cell>
          <cell r="M72">
            <v>281002.31721568003</v>
          </cell>
          <cell r="O72">
            <v>3168291.26967985</v>
          </cell>
        </row>
        <row r="73">
          <cell r="A73" t="str">
            <v xml:space="preserve">     RSP/GIC 1 year</v>
          </cell>
          <cell r="B73">
            <v>821286.84809355997</v>
          </cell>
          <cell r="C73">
            <v>743582.31289189996</v>
          </cell>
          <cell r="D73">
            <v>826067.86734372994</v>
          </cell>
          <cell r="E73">
            <v>804131.65433894994</v>
          </cell>
          <cell r="F73">
            <v>839622.19110286003</v>
          </cell>
          <cell r="G73">
            <v>806431.19825325999</v>
          </cell>
          <cell r="H73">
            <v>832282.48466812004</v>
          </cell>
          <cell r="I73">
            <v>839715.98277670005</v>
          </cell>
          <cell r="J73">
            <v>820037.71149889997</v>
          </cell>
          <cell r="K73">
            <v>844024.90588994999</v>
          </cell>
          <cell r="L73">
            <v>801802.48095879005</v>
          </cell>
          <cell r="M73">
            <v>816425.54599507002</v>
          </cell>
          <cell r="O73">
            <v>9795411.1838117894</v>
          </cell>
        </row>
        <row r="74">
          <cell r="A74" t="str">
            <v xml:space="preserve">     RSP/GIC 2 year</v>
          </cell>
          <cell r="B74">
            <v>293930.25195557001</v>
          </cell>
          <cell r="C74">
            <v>266729.71652914002</v>
          </cell>
          <cell r="D74">
            <v>296011.43498134002</v>
          </cell>
          <cell r="E74">
            <v>287680.42811876</v>
          </cell>
          <cell r="F74">
            <v>298245.32781754999</v>
          </cell>
          <cell r="G74">
            <v>283704.18065344001</v>
          </cell>
          <cell r="H74">
            <v>289261.19347454997</v>
          </cell>
          <cell r="I74">
            <v>286613.58632418001</v>
          </cell>
          <cell r="J74">
            <v>276616.66718686</v>
          </cell>
          <cell r="K74">
            <v>287012.85293638002</v>
          </cell>
          <cell r="L74">
            <v>277947.41088755999</v>
          </cell>
          <cell r="M74">
            <v>288136.39023904002</v>
          </cell>
          <cell r="O74">
            <v>3431889.4411043702</v>
          </cell>
        </row>
        <row r="75">
          <cell r="A75" t="str">
            <v xml:space="preserve">     RSP/GIC 3 year</v>
          </cell>
          <cell r="B75">
            <v>493211.71151753998</v>
          </cell>
          <cell r="C75">
            <v>442547.34852658003</v>
          </cell>
          <cell r="D75">
            <v>485329.28937115998</v>
          </cell>
          <cell r="E75">
            <v>466231.10939108999</v>
          </cell>
          <cell r="F75">
            <v>479078.26842874999</v>
          </cell>
          <cell r="G75">
            <v>454213.35154135001</v>
          </cell>
          <cell r="H75">
            <v>462631.02578745002</v>
          </cell>
          <cell r="I75">
            <v>457704.23868672998</v>
          </cell>
          <cell r="J75">
            <v>439817.31808936998</v>
          </cell>
          <cell r="K75">
            <v>451786.27408236999</v>
          </cell>
          <cell r="L75">
            <v>430918.74241482001</v>
          </cell>
          <cell r="M75">
            <v>438852.42833551002</v>
          </cell>
          <cell r="O75">
            <v>5502321.10617272</v>
          </cell>
        </row>
        <row r="76">
          <cell r="A76" t="str">
            <v xml:space="preserve">     RSP/GIC 4 year</v>
          </cell>
          <cell r="B76">
            <v>163601.51695836001</v>
          </cell>
          <cell r="C76">
            <v>149985.35339994001</v>
          </cell>
          <cell r="D76">
            <v>168779.92244153999</v>
          </cell>
          <cell r="E76">
            <v>165616.86165958</v>
          </cell>
          <cell r="F76">
            <v>173423.22063472</v>
          </cell>
          <cell r="G76">
            <v>167497.87557008001</v>
          </cell>
          <cell r="H76">
            <v>174092.40950824</v>
          </cell>
          <cell r="I76">
            <v>175655.68054601</v>
          </cell>
          <cell r="J76">
            <v>171820.43509442999</v>
          </cell>
          <cell r="K76">
            <v>179821.77516299</v>
          </cell>
          <cell r="L76">
            <v>174975.68832402001</v>
          </cell>
          <cell r="M76">
            <v>181751.36539145</v>
          </cell>
          <cell r="O76">
            <v>2047022.1046913599</v>
          </cell>
        </row>
        <row r="77">
          <cell r="A77" t="str">
            <v xml:space="preserve">     RSP/GIC 5 year</v>
          </cell>
          <cell r="B77">
            <v>896066.23115560005</v>
          </cell>
          <cell r="C77">
            <v>815288.60207091004</v>
          </cell>
          <cell r="D77">
            <v>908587.42555903003</v>
          </cell>
          <cell r="E77">
            <v>887400.97811046999</v>
          </cell>
          <cell r="F77">
            <v>926926.52165746002</v>
          </cell>
          <cell r="G77">
            <v>892094.99974256998</v>
          </cell>
          <cell r="H77">
            <v>923098.80992828996</v>
          </cell>
          <cell r="I77">
            <v>928349.82882815995</v>
          </cell>
          <cell r="J77">
            <v>905948.05710801005</v>
          </cell>
          <cell r="K77">
            <v>946701.02044990996</v>
          </cell>
          <cell r="L77">
            <v>920498.75114372</v>
          </cell>
          <cell r="M77">
            <v>956039.46755445004</v>
          </cell>
          <cell r="O77">
            <v>10907000.693308581</v>
          </cell>
        </row>
        <row r="78">
          <cell r="A78" t="str">
            <v xml:space="preserve">    GICs</v>
          </cell>
          <cell r="B78">
            <v>2668096.55968063</v>
          </cell>
          <cell r="C78">
            <v>2418133.3334184699</v>
          </cell>
          <cell r="D78">
            <v>2684775.9396968</v>
          </cell>
          <cell r="E78">
            <v>2611061.0316188498</v>
          </cell>
          <cell r="F78">
            <v>2717295.52964134</v>
          </cell>
          <cell r="G78">
            <v>2603941.6057607001</v>
          </cell>
          <cell r="H78">
            <v>2681365.92336665</v>
          </cell>
          <cell r="I78">
            <v>2688039.3171617799</v>
          </cell>
          <cell r="J78">
            <v>2614240.1889775698</v>
          </cell>
          <cell r="K78">
            <v>2709346.8285216</v>
          </cell>
          <cell r="L78">
            <v>2606143.0737289102</v>
          </cell>
          <cell r="M78">
            <v>2681205.1975155198</v>
          </cell>
          <cell r="O78">
            <v>31683644.529088821</v>
          </cell>
        </row>
        <row r="79">
          <cell r="A79" t="str">
            <v xml:space="preserve">     LTR 1 year</v>
          </cell>
          <cell r="B79">
            <v>220004.56387791</v>
          </cell>
          <cell r="C79">
            <v>182798.93680210001</v>
          </cell>
          <cell r="D79">
            <v>194767.34613026999</v>
          </cell>
          <cell r="E79">
            <v>180781.61667258001</v>
          </cell>
          <cell r="F79">
            <v>177688.95633923999</v>
          </cell>
          <cell r="G79">
            <v>163403.79767107</v>
          </cell>
          <cell r="H79">
            <v>156832.08437917</v>
          </cell>
          <cell r="I79">
            <v>146041.47936535999</v>
          </cell>
          <cell r="J79">
            <v>129219.97500421001</v>
          </cell>
          <cell r="K79">
            <v>123489.52393557</v>
          </cell>
          <cell r="L79">
            <v>112704.03517699</v>
          </cell>
          <cell r="M79">
            <v>108389.91977589</v>
          </cell>
          <cell r="O79">
            <v>1896122.2351303599</v>
          </cell>
        </row>
        <row r="80">
          <cell r="A80" t="str">
            <v xml:space="preserve">     LTR 2 year</v>
          </cell>
          <cell r="B80">
            <v>2866.71567998</v>
          </cell>
          <cell r="C80">
            <v>2544.3423456099999</v>
          </cell>
          <cell r="D80">
            <v>2759.7899273799999</v>
          </cell>
          <cell r="E80">
            <v>2614.7287216300001</v>
          </cell>
          <cell r="F80">
            <v>2598.0307391400002</v>
          </cell>
          <cell r="G80">
            <v>2439.6523546799999</v>
          </cell>
          <cell r="H80">
            <v>2436.7522020000001</v>
          </cell>
          <cell r="I80">
            <v>2366.79571106</v>
          </cell>
          <cell r="J80">
            <v>2285.91331003</v>
          </cell>
          <cell r="K80">
            <v>2317.9705076400001</v>
          </cell>
          <cell r="L80">
            <v>2191.44757497</v>
          </cell>
          <cell r="M80">
            <v>2222.2570702899998</v>
          </cell>
          <cell r="O80">
            <v>29644.396144409999</v>
          </cell>
        </row>
        <row r="81">
          <cell r="A81" t="str">
            <v xml:space="preserve">     LTR 3 year</v>
          </cell>
          <cell r="B81">
            <v>6877.8489638999999</v>
          </cell>
          <cell r="C81">
            <v>6200.0547909099996</v>
          </cell>
          <cell r="D81">
            <v>6796.8106915099997</v>
          </cell>
          <cell r="E81">
            <v>6498.2789795299996</v>
          </cell>
          <cell r="F81">
            <v>6563.2453759500004</v>
          </cell>
          <cell r="G81">
            <v>6152.2828256900002</v>
          </cell>
          <cell r="H81">
            <v>6226.2303773200001</v>
          </cell>
          <cell r="I81">
            <v>6151.8090569599999</v>
          </cell>
          <cell r="J81">
            <v>5952.3167468000001</v>
          </cell>
          <cell r="K81">
            <v>6053.8810673099997</v>
          </cell>
          <cell r="L81">
            <v>5700.0360477200002</v>
          </cell>
          <cell r="M81">
            <v>5841.3025914999998</v>
          </cell>
          <cell r="O81">
            <v>75014.097515100002</v>
          </cell>
        </row>
        <row r="82">
          <cell r="A82" t="str">
            <v xml:space="preserve">     LTR 4 year</v>
          </cell>
          <cell r="B82">
            <v>7143.4760977200003</v>
          </cell>
          <cell r="C82">
            <v>6466.8335150000003</v>
          </cell>
          <cell r="D82">
            <v>7128.8149707399998</v>
          </cell>
          <cell r="E82">
            <v>6900.2628288899996</v>
          </cell>
          <cell r="F82">
            <v>7060.2443510200001</v>
          </cell>
          <cell r="G82">
            <v>6711.6425915399996</v>
          </cell>
          <cell r="H82">
            <v>6938.2056153599997</v>
          </cell>
          <cell r="I82">
            <v>6968.8469851299997</v>
          </cell>
          <cell r="J82">
            <v>6784.3095881400004</v>
          </cell>
          <cell r="K82">
            <v>7046.1380358699998</v>
          </cell>
          <cell r="L82">
            <v>6814.6661669599998</v>
          </cell>
          <cell r="M82">
            <v>7040.3790535799999</v>
          </cell>
          <cell r="O82">
            <v>83003.819799949997</v>
          </cell>
        </row>
        <row r="83">
          <cell r="A83" t="str">
            <v xml:space="preserve">     LTR 5 year</v>
          </cell>
          <cell r="B83">
            <v>59369.718560759997</v>
          </cell>
          <cell r="C83">
            <v>53373.251091149999</v>
          </cell>
          <cell r="D83">
            <v>59056.611128199998</v>
          </cell>
          <cell r="E83">
            <v>57253.581388680002</v>
          </cell>
          <cell r="F83">
            <v>59240.15922455</v>
          </cell>
          <cell r="G83">
            <v>56649.659988829997</v>
          </cell>
          <cell r="H83">
            <v>57871.500142869998</v>
          </cell>
          <cell r="I83">
            <v>56132.410200320002</v>
          </cell>
          <cell r="J83">
            <v>53044.57162948</v>
          </cell>
          <cell r="K83">
            <v>54576.810064290003</v>
          </cell>
          <cell r="L83">
            <v>52440.444457580001</v>
          </cell>
          <cell r="M83">
            <v>53897.141467690002</v>
          </cell>
          <cell r="O83">
            <v>672905.8593444</v>
          </cell>
        </row>
        <row r="84">
          <cell r="A84" t="str">
            <v xml:space="preserve">    Cashable GICs</v>
          </cell>
          <cell r="B84">
            <v>296262.32318026997</v>
          </cell>
          <cell r="C84">
            <v>251383.41854476999</v>
          </cell>
          <cell r="D84">
            <v>270509.37284810003</v>
          </cell>
          <cell r="E84">
            <v>254048.46859131</v>
          </cell>
          <cell r="F84">
            <v>253150.63602989999</v>
          </cell>
          <cell r="G84">
            <v>235357.03543181001</v>
          </cell>
          <cell r="H84">
            <v>230304.77271672001</v>
          </cell>
          <cell r="I84">
            <v>217661.34131883</v>
          </cell>
          <cell r="J84">
            <v>197287.08627865999</v>
          </cell>
          <cell r="K84">
            <v>193484.32361068</v>
          </cell>
          <cell r="L84">
            <v>179850.62942422001</v>
          </cell>
          <cell r="M84">
            <v>177390.99995895001</v>
          </cell>
          <cell r="O84">
            <v>2756690.40793422</v>
          </cell>
        </row>
        <row r="85">
          <cell r="A85" t="str">
            <v xml:space="preserve">     GIC 11-23 mth</v>
          </cell>
          <cell r="B85">
            <v>2912475.2537050298</v>
          </cell>
          <cell r="C85">
            <v>2648464.0740250498</v>
          </cell>
          <cell r="D85">
            <v>2872411.43867929</v>
          </cell>
          <cell r="E85">
            <v>2623734.2968892399</v>
          </cell>
          <cell r="F85">
            <v>2525328.1348709199</v>
          </cell>
          <cell r="G85">
            <v>2338475.9760861802</v>
          </cell>
          <cell r="H85">
            <v>2421981.5001882599</v>
          </cell>
          <cell r="I85">
            <v>2443547.1534652002</v>
          </cell>
          <cell r="J85">
            <v>2393372.1733649801</v>
          </cell>
          <cell r="K85">
            <v>2512759.8223538301</v>
          </cell>
          <cell r="L85">
            <v>2447488.1998398202</v>
          </cell>
          <cell r="M85">
            <v>2541773.5325388801</v>
          </cell>
          <cell r="O85">
            <v>30681811.556006681</v>
          </cell>
        </row>
        <row r="86">
          <cell r="A86" t="str">
            <v xml:space="preserve">     GIC 25-35 mth</v>
          </cell>
          <cell r="B86">
            <v>445964.91740461002</v>
          </cell>
          <cell r="C86">
            <v>406023.53375558002</v>
          </cell>
          <cell r="D86">
            <v>452554.59973009001</v>
          </cell>
          <cell r="E86">
            <v>441749.43756246002</v>
          </cell>
          <cell r="F86">
            <v>461241.48165079998</v>
          </cell>
          <cell r="G86">
            <v>443597.96942804998</v>
          </cell>
          <cell r="H86">
            <v>459177.77843250002</v>
          </cell>
          <cell r="I86">
            <v>461715.20769851998</v>
          </cell>
          <cell r="J86">
            <v>450379.34622554999</v>
          </cell>
          <cell r="K86">
            <v>470515.71702588</v>
          </cell>
          <cell r="L86">
            <v>457211.46008265001</v>
          </cell>
          <cell r="M86">
            <v>474441.36570515</v>
          </cell>
          <cell r="O86">
            <v>5424572.8147018403</v>
          </cell>
        </row>
        <row r="87">
          <cell r="A87" t="str">
            <v xml:space="preserve">     GIC 36-47 mth</v>
          </cell>
          <cell r="B87">
            <v>85011.532298220001</v>
          </cell>
          <cell r="C87">
            <v>77445.826401390004</v>
          </cell>
          <cell r="D87">
            <v>86359.40996089</v>
          </cell>
          <cell r="E87">
            <v>84337.435248039998</v>
          </cell>
          <cell r="F87">
            <v>88098.177595439993</v>
          </cell>
          <cell r="G87">
            <v>84774.717210229996</v>
          </cell>
          <cell r="H87">
            <v>87785.561049960001</v>
          </cell>
          <cell r="I87">
            <v>88304.547805740003</v>
          </cell>
          <cell r="J87">
            <v>86141.791364959994</v>
          </cell>
          <cell r="K87">
            <v>89960.915743580001</v>
          </cell>
          <cell r="L87">
            <v>87442.206251829994</v>
          </cell>
          <cell r="M87">
            <v>90784.828523000004</v>
          </cell>
          <cell r="O87">
            <v>1036446.94945328</v>
          </cell>
        </row>
        <row r="88">
          <cell r="A88" t="str">
            <v xml:space="preserve">     GIC 49-59 mth</v>
          </cell>
          <cell r="B88">
            <v>116795.73885114001</v>
          </cell>
          <cell r="C88">
            <v>106526.54099348999</v>
          </cell>
          <cell r="D88">
            <v>118904.93420475999</v>
          </cell>
          <cell r="E88">
            <v>116252.16003902</v>
          </cell>
          <cell r="F88">
            <v>121589.97307267001</v>
          </cell>
          <cell r="G88">
            <v>116913.2722493</v>
          </cell>
          <cell r="H88">
            <v>121107.09265575001</v>
          </cell>
          <cell r="I88">
            <v>121966.64271013001</v>
          </cell>
          <cell r="J88">
            <v>119166.40737731</v>
          </cell>
          <cell r="K88">
            <v>124671.75963823999</v>
          </cell>
          <cell r="L88">
            <v>121234.53253169</v>
          </cell>
          <cell r="M88">
            <v>125920.70813432</v>
          </cell>
          <cell r="O88">
            <v>1431049.7624578199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3560247.4422590001</v>
          </cell>
          <cell r="C90">
            <v>3238459.9751755102</v>
          </cell>
          <cell r="D90">
            <v>3530230.38257503</v>
          </cell>
          <cell r="E90">
            <v>3266073.3297387599</v>
          </cell>
          <cell r="F90">
            <v>3196257.7671898301</v>
          </cell>
          <cell r="G90">
            <v>2983761.93497376</v>
          </cell>
          <cell r="H90">
            <v>3090051.93232647</v>
          </cell>
          <cell r="I90">
            <v>3115533.5516795898</v>
          </cell>
          <cell r="J90">
            <v>3049059.7183328001</v>
          </cell>
          <cell r="K90">
            <v>3197908.21476153</v>
          </cell>
          <cell r="L90">
            <v>3113376.3987059901</v>
          </cell>
          <cell r="M90">
            <v>3232920.4349013502</v>
          </cell>
          <cell r="O90">
            <v>38573881.082619622</v>
          </cell>
        </row>
        <row r="91">
          <cell r="A91" t="str">
            <v xml:space="preserve">     Brokerage Long Term</v>
          </cell>
          <cell r="B91">
            <v>133681.93339675001</v>
          </cell>
          <cell r="C91">
            <v>126447.65964939</v>
          </cell>
          <cell r="D91">
            <v>145208.66291668001</v>
          </cell>
          <cell r="E91">
            <v>144634.58800407001</v>
          </cell>
          <cell r="F91">
            <v>155419.92422985</v>
          </cell>
          <cell r="G91">
            <v>156001.94611158001</v>
          </cell>
          <cell r="H91">
            <v>164488.15515867001</v>
          </cell>
          <cell r="I91">
            <v>171625.03151328</v>
          </cell>
          <cell r="J91">
            <v>167571.51255191001</v>
          </cell>
          <cell r="K91">
            <v>180071.20337544</v>
          </cell>
          <cell r="L91">
            <v>177910.48631340999</v>
          </cell>
          <cell r="M91">
            <v>192480.15060751</v>
          </cell>
          <cell r="O91">
            <v>1915541.25382854</v>
          </cell>
        </row>
        <row r="92">
          <cell r="A92" t="str">
            <v xml:space="preserve">     Brokerage Specific Length</v>
          </cell>
          <cell r="B92">
            <v>22698.319075219999</v>
          </cell>
          <cell r="C92">
            <v>21235.014028779999</v>
          </cell>
          <cell r="D92">
            <v>24322.070599170002</v>
          </cell>
          <cell r="E92">
            <v>24323.174608109999</v>
          </cell>
          <cell r="F92">
            <v>24158.650957319998</v>
          </cell>
          <cell r="G92">
            <v>22927.964879530002</v>
          </cell>
          <cell r="H92">
            <v>24504.106871389999</v>
          </cell>
          <cell r="I92">
            <v>25315.983367270001</v>
          </cell>
          <cell r="J92">
            <v>25285.02425355</v>
          </cell>
          <cell r="K92">
            <v>26939.734891209999</v>
          </cell>
          <cell r="L92">
            <v>26856.39811654</v>
          </cell>
          <cell r="M92">
            <v>28563.486415160001</v>
          </cell>
          <cell r="O92">
            <v>297129.92806324997</v>
          </cell>
        </row>
        <row r="93">
          <cell r="A93" t="str">
            <v xml:space="preserve">    Brokerage Deposit</v>
          </cell>
          <cell r="B93">
            <v>156380.25247196999</v>
          </cell>
          <cell r="C93">
            <v>147682.67367816999</v>
          </cell>
          <cell r="D93">
            <v>169530.73351585001</v>
          </cell>
          <cell r="E93">
            <v>168957.76261218</v>
          </cell>
          <cell r="F93">
            <v>179578.57518717</v>
          </cell>
          <cell r="G93">
            <v>178929.91099110999</v>
          </cell>
          <cell r="H93">
            <v>188992.26203006</v>
          </cell>
          <cell r="I93">
            <v>196941.01488055001</v>
          </cell>
          <cell r="J93">
            <v>192856.53680546</v>
          </cell>
          <cell r="K93">
            <v>207010.93826664999</v>
          </cell>
          <cell r="L93">
            <v>204766.88442995001</v>
          </cell>
          <cell r="M93">
            <v>221043.63702267001</v>
          </cell>
          <cell r="O93">
            <v>2212671.1818917901</v>
          </cell>
        </row>
        <row r="94">
          <cell r="A94" t="str">
            <v xml:space="preserve">     Indexed Linked</v>
          </cell>
          <cell r="B94">
            <v>128280.09707</v>
          </cell>
          <cell r="C94">
            <v>116044.45406976</v>
          </cell>
          <cell r="D94">
            <v>126059.32173701</v>
          </cell>
          <cell r="E94">
            <v>119926.87453653</v>
          </cell>
          <cell r="F94">
            <v>124098.00566852</v>
          </cell>
          <cell r="G94">
            <v>119248.04118350999</v>
          </cell>
          <cell r="H94">
            <v>123089.00206234001</v>
          </cell>
          <cell r="I94">
            <v>122920.96906158001</v>
          </cell>
          <cell r="J94">
            <v>119339.75646688</v>
          </cell>
          <cell r="K94">
            <v>123848.63124921</v>
          </cell>
          <cell r="L94">
            <v>119142.87650033001</v>
          </cell>
          <cell r="M94">
            <v>122458.33627431</v>
          </cell>
          <cell r="O94">
            <v>1464456.3658799799</v>
          </cell>
        </row>
        <row r="95">
          <cell r="A95" t="str">
            <v xml:space="preserve">     5 Yr Escalator</v>
          </cell>
          <cell r="B95">
            <v>368854.79109617003</v>
          </cell>
          <cell r="C95">
            <v>335950.37508493999</v>
          </cell>
          <cell r="D95">
            <v>374970.16750207997</v>
          </cell>
          <cell r="E95">
            <v>366418.82747020997</v>
          </cell>
          <cell r="F95">
            <v>382891.79282072</v>
          </cell>
          <cell r="G95">
            <v>367950.53982379002</v>
          </cell>
          <cell r="H95">
            <v>380924.91260399</v>
          </cell>
          <cell r="I95">
            <v>383405.47060889</v>
          </cell>
          <cell r="J95">
            <v>374392.9697974</v>
          </cell>
          <cell r="K95">
            <v>391369.10015027999</v>
          </cell>
          <cell r="L95">
            <v>380154.07527785999</v>
          </cell>
          <cell r="M95">
            <v>394328.86155928002</v>
          </cell>
          <cell r="O95">
            <v>4501611.8837956097</v>
          </cell>
        </row>
        <row r="96">
          <cell r="A96" t="str">
            <v xml:space="preserve">     3 Yr Escalator</v>
          </cell>
          <cell r="B96">
            <v>765323.53380000999</v>
          </cell>
          <cell r="C96">
            <v>696096.31786812004</v>
          </cell>
          <cell r="D96">
            <v>773783.22065525001</v>
          </cell>
          <cell r="E96">
            <v>754101.39470971003</v>
          </cell>
          <cell r="F96">
            <v>786718.04227801994</v>
          </cell>
          <cell r="G96">
            <v>756493.19343304005</v>
          </cell>
          <cell r="H96">
            <v>781798.67246690998</v>
          </cell>
          <cell r="I96">
            <v>784914.66759374004</v>
          </cell>
          <cell r="J96">
            <v>764917.97801878001</v>
          </cell>
          <cell r="K96">
            <v>796129.83902493003</v>
          </cell>
          <cell r="L96">
            <v>768884.01354461</v>
          </cell>
          <cell r="M96">
            <v>795008.17449155997</v>
          </cell>
          <cell r="O96">
            <v>9224169.0478846803</v>
          </cell>
        </row>
        <row r="97">
          <cell r="A97" t="str">
            <v xml:space="preserve">    Special Terms</v>
          </cell>
          <cell r="B97">
            <v>1262458.42196618</v>
          </cell>
          <cell r="C97">
            <v>1148091.1470228201</v>
          </cell>
          <cell r="D97">
            <v>1274812.70989434</v>
          </cell>
          <cell r="E97">
            <v>1240447.0967164501</v>
          </cell>
          <cell r="F97">
            <v>1293707.8407672599</v>
          </cell>
          <cell r="G97">
            <v>1243691.77444034</v>
          </cell>
          <cell r="H97">
            <v>1285812.58713324</v>
          </cell>
          <cell r="I97">
            <v>1291241.10726421</v>
          </cell>
          <cell r="J97">
            <v>1258650.70428306</v>
          </cell>
          <cell r="K97">
            <v>1311347.5704244201</v>
          </cell>
          <cell r="L97">
            <v>1268180.9653228</v>
          </cell>
          <cell r="M97">
            <v>1311795.3723251501</v>
          </cell>
          <cell r="O97">
            <v>15190237.297560271</v>
          </cell>
        </row>
        <row r="98">
          <cell r="A98" t="str">
            <v xml:space="preserve">   Fixed Deposits</v>
          </cell>
          <cell r="B98">
            <v>8254878.9263775703</v>
          </cell>
          <cell r="C98">
            <v>7446331.8812601501</v>
          </cell>
          <cell r="D98">
            <v>8183409.1530781304</v>
          </cell>
          <cell r="E98">
            <v>7784745.7284915596</v>
          </cell>
          <cell r="F98">
            <v>7896953.5923514403</v>
          </cell>
          <cell r="G98">
            <v>7495474.0143212201</v>
          </cell>
          <cell r="H98">
            <v>7737487.9611838004</v>
          </cell>
          <cell r="I98">
            <v>7774257.3717088699</v>
          </cell>
          <cell r="J98">
            <v>7572549.2446604604</v>
          </cell>
          <cell r="K98">
            <v>7893131.2562851999</v>
          </cell>
          <cell r="L98">
            <v>7640838.68011685</v>
          </cell>
          <cell r="M98">
            <v>7905357.9589393204</v>
          </cell>
          <cell r="O98">
            <v>93585415.768774584</v>
          </cell>
        </row>
        <row r="99">
          <cell r="A99" t="str">
            <v xml:space="preserve">  Member Deposits</v>
          </cell>
          <cell r="B99">
            <v>9722807.7089513708</v>
          </cell>
          <cell r="C99">
            <v>8787016.0866592899</v>
          </cell>
          <cell r="D99">
            <v>9681032.7009044103</v>
          </cell>
          <cell r="E99">
            <v>9249509.7112464793</v>
          </cell>
          <cell r="F99">
            <v>9442611.6155105401</v>
          </cell>
          <cell r="G99">
            <v>9023424.6813206598</v>
          </cell>
          <cell r="H99">
            <v>9336332.5996510405</v>
          </cell>
          <cell r="I99">
            <v>9396445.8904530797</v>
          </cell>
          <cell r="J99">
            <v>9137896.4682369605</v>
          </cell>
          <cell r="K99">
            <v>9491929.6606186908</v>
          </cell>
          <cell r="L99">
            <v>9195492.3230364397</v>
          </cell>
          <cell r="M99">
            <v>9519740.6667456105</v>
          </cell>
          <cell r="O99">
            <v>111984240.11333457</v>
          </cell>
        </row>
        <row r="100">
          <cell r="A100" t="str">
            <v xml:space="preserve">   Cuco Loan</v>
          </cell>
          <cell r="B100">
            <v>738975.34246575006</v>
          </cell>
          <cell r="C100">
            <v>510597.26027397002</v>
          </cell>
          <cell r="D100">
            <v>480964.38356163999</v>
          </cell>
          <cell r="E100">
            <v>367846.57534247002</v>
          </cell>
          <cell r="F100">
            <v>282438.35616437998</v>
          </cell>
          <cell r="G100">
            <v>240339.7260274</v>
          </cell>
          <cell r="H100">
            <v>200093.15068493001</v>
          </cell>
          <cell r="I100">
            <v>155145.20547945</v>
          </cell>
          <cell r="J100">
            <v>144175.34246575</v>
          </cell>
          <cell r="K100">
            <v>168536.98630136999</v>
          </cell>
          <cell r="L100">
            <v>202301.36986301001</v>
          </cell>
          <cell r="M100">
            <v>209068.49315068999</v>
          </cell>
          <cell r="O100">
            <v>3700482.1917808098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194428.63616438</v>
          </cell>
          <cell r="D103">
            <v>215260.27575343</v>
          </cell>
          <cell r="E103">
            <v>247768.45068492999</v>
          </cell>
          <cell r="F103">
            <v>296794.52232877002</v>
          </cell>
          <cell r="G103">
            <v>326672.56027397001</v>
          </cell>
          <cell r="H103">
            <v>378328.76890411001</v>
          </cell>
          <cell r="I103">
            <v>419095.89219177997</v>
          </cell>
          <cell r="J103">
            <v>208316.39589041</v>
          </cell>
          <cell r="K103">
            <v>215260.27575343</v>
          </cell>
          <cell r="L103">
            <v>208316.39589041</v>
          </cell>
          <cell r="M103">
            <v>226984.44178081999</v>
          </cell>
          <cell r="O103">
            <v>3152486.8913698699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-44.905479450000001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1376628.60904795</v>
          </cell>
          <cell r="C107">
            <v>1086542.14621918</v>
          </cell>
          <cell r="D107">
            <v>1118617.6501438399</v>
          </cell>
          <cell r="E107">
            <v>1024382.4365068499</v>
          </cell>
          <cell r="F107">
            <v>1001625.86932192</v>
          </cell>
          <cell r="G107">
            <v>975779.69678082003</v>
          </cell>
          <cell r="H107">
            <v>1000814.91041781</v>
          </cell>
          <cell r="I107">
            <v>996634.08849999995</v>
          </cell>
          <cell r="J107">
            <v>959844.01643834997</v>
          </cell>
          <cell r="K107">
            <v>1018238.34982877</v>
          </cell>
          <cell r="L107">
            <v>1024593.0119863</v>
          </cell>
          <cell r="M107">
            <v>1070494.02270548</v>
          </cell>
          <cell r="O107">
            <v>12654194.80789727</v>
          </cell>
        </row>
        <row r="108">
          <cell r="A108" t="str">
            <v xml:space="preserve"> Total Interest Expense</v>
          </cell>
          <cell r="B108">
            <v>11099436.3179993</v>
          </cell>
          <cell r="C108">
            <v>9873558.2328784708</v>
          </cell>
          <cell r="D108">
            <v>10799650.3510483</v>
          </cell>
          <cell r="E108">
            <v>10273892.1477533</v>
          </cell>
          <cell r="F108">
            <v>10444237.484832499</v>
          </cell>
          <cell r="G108">
            <v>9999204.3781014793</v>
          </cell>
          <cell r="H108">
            <v>10337147.5100688</v>
          </cell>
          <cell r="I108">
            <v>10393079.978953101</v>
          </cell>
          <cell r="J108">
            <v>10097740.484675299</v>
          </cell>
          <cell r="K108">
            <v>10510168.0104475</v>
          </cell>
          <cell r="L108">
            <v>10220085.335022699</v>
          </cell>
          <cell r="M108">
            <v>10590234.6894511</v>
          </cell>
          <cell r="O108">
            <v>124638434.92123187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244732.87671233001</v>
          </cell>
          <cell r="C113">
            <v>266767.12328767002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295349.31506848999</v>
          </cell>
          <cell r="J113">
            <v>274869.8630137</v>
          </cell>
          <cell r="K113">
            <v>269232.87671232998</v>
          </cell>
          <cell r="L113">
            <v>260547.94520548001</v>
          </cell>
          <cell r="M113">
            <v>269232.87671232998</v>
          </cell>
          <cell r="O113">
            <v>3338424.6575342398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244732.87671233001</v>
          </cell>
          <cell r="C115">
            <v>266767.12328767002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295349.31506848999</v>
          </cell>
          <cell r="J115">
            <v>274869.8630137</v>
          </cell>
          <cell r="K115">
            <v>269232.87671232998</v>
          </cell>
          <cell r="L115">
            <v>260547.94520548001</v>
          </cell>
          <cell r="M115">
            <v>269232.87671232998</v>
          </cell>
          <cell r="O115">
            <v>3338424.6575342398</v>
          </cell>
        </row>
        <row r="117">
          <cell r="A117" t="str">
            <v xml:space="preserve"> Net Interest Income</v>
          </cell>
          <cell r="B117">
            <v>8552649.3125040103</v>
          </cell>
          <cell r="C117">
            <v>7754453.7330868896</v>
          </cell>
          <cell r="D117">
            <v>8514326.0519189704</v>
          </cell>
          <cell r="E117">
            <v>8349032.3684439901</v>
          </cell>
          <cell r="F117">
            <v>8804696.6845766902</v>
          </cell>
          <cell r="G117">
            <v>8569249.8478689399</v>
          </cell>
          <cell r="H117">
            <v>8782477.0973766707</v>
          </cell>
          <cell r="I117">
            <v>8747992.5977130197</v>
          </cell>
          <cell r="J117">
            <v>8397631.8360781409</v>
          </cell>
          <cell r="K117">
            <v>8579535.8440773096</v>
          </cell>
          <cell r="L117">
            <v>8285182.6506362399</v>
          </cell>
          <cell r="M117">
            <v>8532069.5114204399</v>
          </cell>
          <cell r="O117">
            <v>101869297.5357013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1719067.3125040103</v>
          </cell>
          <cell r="C127">
            <v>1478237.7330868896</v>
          </cell>
          <cell r="D127">
            <v>1148217.0519189704</v>
          </cell>
          <cell r="E127">
            <v>1413722.3684439901</v>
          </cell>
          <cell r="F127">
            <v>1803077.6845766902</v>
          </cell>
          <cell r="G127">
            <v>1746592.8478689399</v>
          </cell>
          <cell r="H127">
            <v>2085217.0973766707</v>
          </cell>
          <cell r="I127">
            <v>2232416.5977130197</v>
          </cell>
          <cell r="J127">
            <v>1630485.8360781409</v>
          </cell>
          <cell r="K127">
            <v>1707726.8440773096</v>
          </cell>
          <cell r="L127">
            <v>1816418.6506362408</v>
          </cell>
          <cell r="M127">
            <v>1493393.5114204399</v>
          </cell>
          <cell r="O127">
            <v>20274573.535701305</v>
          </cell>
        </row>
        <row r="129">
          <cell r="A129" t="str">
            <v xml:space="preserve"> Pretax Income</v>
          </cell>
          <cell r="B129">
            <v>1719067.3125040201</v>
          </cell>
          <cell r="C129">
            <v>1478237.7330869001</v>
          </cell>
          <cell r="D129">
            <v>1148217.05191897</v>
          </cell>
          <cell r="E129">
            <v>1413722.3684439801</v>
          </cell>
          <cell r="F129">
            <v>1803077.6845767</v>
          </cell>
          <cell r="G129">
            <v>1746592.8478689301</v>
          </cell>
          <cell r="H129">
            <v>2085217.09737668</v>
          </cell>
          <cell r="I129">
            <v>2232416.5977130299</v>
          </cell>
          <cell r="J129">
            <v>1630485.8360781299</v>
          </cell>
          <cell r="K129">
            <v>1707726.8440773101</v>
          </cell>
          <cell r="L129">
            <v>1816418.6506362399</v>
          </cell>
          <cell r="M129">
            <v>1493393.5114204499</v>
          </cell>
          <cell r="O129">
            <v>20274573.535701349</v>
          </cell>
        </row>
        <row r="130">
          <cell r="A130" t="str">
            <v xml:space="preserve"> Local Tax #1</v>
          </cell>
          <cell r="B130">
            <v>320090.33358825999</v>
          </cell>
          <cell r="C130">
            <v>275247.86590074998</v>
          </cell>
          <cell r="D130">
            <v>213798.01506728001</v>
          </cell>
          <cell r="E130">
            <v>263235.10500431003</v>
          </cell>
          <cell r="F130">
            <v>335733.06486822001</v>
          </cell>
          <cell r="G130">
            <v>325215.58827319002</v>
          </cell>
          <cell r="H130">
            <v>388267.42353155999</v>
          </cell>
          <cell r="I130">
            <v>415675.97049416997</v>
          </cell>
          <cell r="J130">
            <v>303596.46267774998</v>
          </cell>
          <cell r="K130">
            <v>317978.73836721998</v>
          </cell>
          <cell r="L130">
            <v>338217.15274848999</v>
          </cell>
          <cell r="M130">
            <v>278069.87182648998</v>
          </cell>
          <cell r="O130">
            <v>3775125.5923476899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320090.33358825999</v>
          </cell>
          <cell r="C134">
            <v>275247.86590074998</v>
          </cell>
          <cell r="D134">
            <v>213798.01506728001</v>
          </cell>
          <cell r="E134">
            <v>263235.10500431003</v>
          </cell>
          <cell r="F134">
            <v>335733.06486822001</v>
          </cell>
          <cell r="G134">
            <v>325215.58827319002</v>
          </cell>
          <cell r="H134">
            <v>388267.42353155999</v>
          </cell>
          <cell r="I134">
            <v>415675.97049416997</v>
          </cell>
          <cell r="J134">
            <v>303596.46267774998</v>
          </cell>
          <cell r="K134">
            <v>317978.73836721998</v>
          </cell>
          <cell r="L134">
            <v>338217.15274848999</v>
          </cell>
          <cell r="M134">
            <v>278069.87182648998</v>
          </cell>
          <cell r="O134">
            <v>3775125.5923476899</v>
          </cell>
        </row>
        <row r="136">
          <cell r="A136" t="str">
            <v xml:space="preserve"> Net Tax</v>
          </cell>
          <cell r="B136">
            <v>320090.33358825999</v>
          </cell>
          <cell r="C136">
            <v>275247.86590074998</v>
          </cell>
          <cell r="D136">
            <v>213798.01506728001</v>
          </cell>
          <cell r="E136">
            <v>263235.10500431003</v>
          </cell>
          <cell r="F136">
            <v>335733.06486822001</v>
          </cell>
          <cell r="G136">
            <v>325215.58827319002</v>
          </cell>
          <cell r="H136">
            <v>388267.42353155999</v>
          </cell>
          <cell r="I136">
            <v>415675.97049416997</v>
          </cell>
          <cell r="J136">
            <v>303596.46267774998</v>
          </cell>
          <cell r="K136">
            <v>317978.73836721998</v>
          </cell>
          <cell r="L136">
            <v>338217.15274848999</v>
          </cell>
          <cell r="M136">
            <v>278069.87182648998</v>
          </cell>
          <cell r="O136">
            <v>3775125.5923476899</v>
          </cell>
        </row>
        <row r="138">
          <cell r="A138" t="str">
            <v xml:space="preserve"> Net Income</v>
          </cell>
          <cell r="B138">
            <v>1398976.9789157701</v>
          </cell>
          <cell r="C138">
            <v>1202989.86718614</v>
          </cell>
          <cell r="D138">
            <v>934419.03685169003</v>
          </cell>
          <cell r="E138">
            <v>1150487.26343967</v>
          </cell>
          <cell r="F138">
            <v>1467344.6197084801</v>
          </cell>
          <cell r="G138">
            <v>1421377.2595957399</v>
          </cell>
          <cell r="H138">
            <v>1696949.67384512</v>
          </cell>
          <cell r="I138">
            <v>1816740.62721886</v>
          </cell>
          <cell r="J138">
            <v>1326889.3734003799</v>
          </cell>
          <cell r="K138">
            <v>1389748.1057100899</v>
          </cell>
          <cell r="L138">
            <v>1478201.4978877499</v>
          </cell>
          <cell r="M138">
            <v>1215323.63959396</v>
          </cell>
          <cell r="O138">
            <v>16499447.943353649</v>
          </cell>
        </row>
      </sheetData>
      <sheetData sheetId="32" refreshError="1">
        <row r="4">
          <cell r="A4" t="str">
            <v>Meridian Credit Union Limited</v>
          </cell>
        </row>
        <row r="5">
          <cell r="A5" t="str">
            <v>ROLL DN 5Mo</v>
          </cell>
        </row>
        <row r="6">
          <cell r="A6" t="str">
            <v>ROLL DN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13351.07242192</v>
          </cell>
          <cell r="C11">
            <v>2220.4630000000002</v>
          </cell>
          <cell r="D11">
            <v>1899.6749972600001</v>
          </cell>
          <cell r="E11">
            <v>2820.5896465800001</v>
          </cell>
          <cell r="F11">
            <v>2818.9945479500002</v>
          </cell>
          <cell r="G11">
            <v>3374.9283917799999</v>
          </cell>
          <cell r="H11">
            <v>4713.1708246600001</v>
          </cell>
          <cell r="I11">
            <v>5203.7306904099996</v>
          </cell>
          <cell r="J11">
            <v>6466.8630657499998</v>
          </cell>
          <cell r="K11">
            <v>8212.2341863000001</v>
          </cell>
          <cell r="L11">
            <v>9659.7786849299991</v>
          </cell>
          <cell r="M11">
            <v>10660.37329863</v>
          </cell>
          <cell r="O11">
            <v>71401.873756169996</v>
          </cell>
        </row>
        <row r="12">
          <cell r="A12" t="str">
            <v xml:space="preserve">   CUCO Liquidity Reserve</v>
          </cell>
          <cell r="B12">
            <v>803039.75339394005</v>
          </cell>
          <cell r="C12">
            <v>889345.45546374004</v>
          </cell>
          <cell r="D12">
            <v>851706.95037769002</v>
          </cell>
          <cell r="E12">
            <v>870601.26131914998</v>
          </cell>
          <cell r="F12">
            <v>815534.60625456995</v>
          </cell>
          <cell r="G12">
            <v>817627.91233507998</v>
          </cell>
          <cell r="H12">
            <v>806074.54858498997</v>
          </cell>
          <cell r="I12">
            <v>757422.94306536997</v>
          </cell>
          <cell r="J12">
            <v>759904.40809109004</v>
          </cell>
          <cell r="K12">
            <v>718008.81533251004</v>
          </cell>
          <cell r="L12">
            <v>731159.56723279995</v>
          </cell>
          <cell r="M12">
            <v>721248.72056575003</v>
          </cell>
          <cell r="O12">
            <v>9541674.9420166798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28200.493014539999</v>
          </cell>
          <cell r="C14">
            <v>22463.98229679</v>
          </cell>
          <cell r="D14">
            <v>16497.668215320002</v>
          </cell>
          <cell r="E14">
            <v>13825.1674327</v>
          </cell>
          <cell r="F14">
            <v>13109.45065578</v>
          </cell>
          <cell r="G14">
            <v>13567.86175419</v>
          </cell>
          <cell r="H14">
            <v>13554.223887280001</v>
          </cell>
          <cell r="I14">
            <v>13114.351361020001</v>
          </cell>
          <cell r="J14">
            <v>13558.993861000001</v>
          </cell>
          <cell r="K14">
            <v>13119.35381638</v>
          </cell>
          <cell r="L14">
            <v>13554.49149305</v>
          </cell>
          <cell r="M14">
            <v>13556.58391485</v>
          </cell>
          <cell r="O14">
            <v>188122.62170290001</v>
          </cell>
        </row>
        <row r="15">
          <cell r="A15" t="str">
            <v xml:space="preserve">   Long Term Investments</v>
          </cell>
          <cell r="B15">
            <v>13464.13962795</v>
          </cell>
          <cell r="C15">
            <v>14906.72600434</v>
          </cell>
          <cell r="D15">
            <v>14425.863875159999</v>
          </cell>
          <cell r="E15">
            <v>14906.726004329999</v>
          </cell>
          <cell r="F15">
            <v>14425.863875159999</v>
          </cell>
          <cell r="G15">
            <v>14906.726004329999</v>
          </cell>
          <cell r="H15">
            <v>14906.726004329999</v>
          </cell>
          <cell r="I15">
            <v>14425.863875159999</v>
          </cell>
          <cell r="J15">
            <v>14901.22513685</v>
          </cell>
          <cell r="K15">
            <v>14416.10861288</v>
          </cell>
          <cell r="L15">
            <v>14896.60184171</v>
          </cell>
          <cell r="M15">
            <v>14896.60145762</v>
          </cell>
          <cell r="O15">
            <v>175479.17231982001</v>
          </cell>
        </row>
        <row r="16">
          <cell r="A16" t="str">
            <v xml:space="preserve">   Asset Balancing Account</v>
          </cell>
          <cell r="B16">
            <v>26783.08592899</v>
          </cell>
          <cell r="C16">
            <v>28593.186713039999</v>
          </cell>
          <cell r="D16">
            <v>43530.941150519997</v>
          </cell>
          <cell r="E16">
            <v>51846.650528459999</v>
          </cell>
          <cell r="F16">
            <v>48222.698014879999</v>
          </cell>
          <cell r="G16">
            <v>57726.041062509998</v>
          </cell>
          <cell r="H16">
            <v>61116.491746699998</v>
          </cell>
          <cell r="I16">
            <v>58323.706046239997</v>
          </cell>
          <cell r="J16">
            <v>61538.310577329998</v>
          </cell>
          <cell r="K16">
            <v>62533.987882900001</v>
          </cell>
          <cell r="L16">
            <v>68334.044872450002</v>
          </cell>
          <cell r="M16">
            <v>78119.716652500007</v>
          </cell>
          <cell r="O16">
            <v>646668.86117652</v>
          </cell>
        </row>
        <row r="17">
          <cell r="A17" t="str">
            <v xml:space="preserve">  Total Investments</v>
          </cell>
          <cell r="B17">
            <v>884838.54438733996</v>
          </cell>
          <cell r="C17">
            <v>957529.81347791001</v>
          </cell>
          <cell r="D17">
            <v>928061.09861594997</v>
          </cell>
          <cell r="E17">
            <v>954000.39493121998</v>
          </cell>
          <cell r="F17">
            <v>894111.61334834003</v>
          </cell>
          <cell r="G17">
            <v>907203.46954789001</v>
          </cell>
          <cell r="H17">
            <v>900365.16104796005</v>
          </cell>
          <cell r="I17">
            <v>848490.59503820003</v>
          </cell>
          <cell r="J17">
            <v>856369.80073202006</v>
          </cell>
          <cell r="K17">
            <v>816290.49983096996</v>
          </cell>
          <cell r="L17">
            <v>837604.48412494001</v>
          </cell>
          <cell r="M17">
            <v>838481.99588934996</v>
          </cell>
          <cell r="O17">
            <v>10623347.470972089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755920.56174849998</v>
          </cell>
          <cell r="D18">
            <v>647039.79696266004</v>
          </cell>
          <cell r="E18">
            <v>677006.88597973005</v>
          </cell>
          <cell r="F18">
            <v>663610.44763228996</v>
          </cell>
          <cell r="G18">
            <v>695489.74792183004</v>
          </cell>
          <cell r="H18">
            <v>707494.84984575002</v>
          </cell>
          <cell r="I18">
            <v>697114.82444819005</v>
          </cell>
          <cell r="J18">
            <v>733733.77773157996</v>
          </cell>
          <cell r="K18">
            <v>722194.94020904996</v>
          </cell>
          <cell r="L18">
            <v>759143.57315481</v>
          </cell>
          <cell r="M18">
            <v>769735.62806347001</v>
          </cell>
          <cell r="O18">
            <v>8581797.0066067204</v>
          </cell>
        </row>
        <row r="19">
          <cell r="A19" t="str">
            <v xml:space="preserve">    6 Month Mortgage</v>
          </cell>
          <cell r="B19">
            <v>12209.159841320001</v>
          </cell>
          <cell r="C19">
            <v>12447.98017459</v>
          </cell>
          <cell r="D19">
            <v>11429.07766725</v>
          </cell>
          <cell r="E19">
            <v>11298.93117516</v>
          </cell>
          <cell r="F19">
            <v>10660.80538761</v>
          </cell>
          <cell r="G19">
            <v>10776.890000609999</v>
          </cell>
          <cell r="H19">
            <v>10495.083659649999</v>
          </cell>
          <cell r="I19">
            <v>10213.25553654</v>
          </cell>
          <cell r="J19">
            <v>10630.20959124</v>
          </cell>
          <cell r="K19">
            <v>10347.5011474</v>
          </cell>
          <cell r="L19">
            <v>10757.08503233</v>
          </cell>
          <cell r="M19">
            <v>10812.79427925</v>
          </cell>
          <cell r="O19">
            <v>132078.77349294999</v>
          </cell>
        </row>
        <row r="20">
          <cell r="A20" t="str">
            <v xml:space="preserve">    1 Year Mortgage</v>
          </cell>
          <cell r="B20">
            <v>176974.63462535001</v>
          </cell>
          <cell r="C20">
            <v>189201.59655116001</v>
          </cell>
          <cell r="D20">
            <v>177345.23075275999</v>
          </cell>
          <cell r="E20">
            <v>175678.37603509999</v>
          </cell>
          <cell r="F20">
            <v>161447.86194833001</v>
          </cell>
          <cell r="G20">
            <v>158420.97402666</v>
          </cell>
          <cell r="H20">
            <v>149947.81502836</v>
          </cell>
          <cell r="I20">
            <v>137015.54295701999</v>
          </cell>
          <cell r="J20">
            <v>134535.04111262999</v>
          </cell>
          <cell r="K20">
            <v>126333.58857142999</v>
          </cell>
          <cell r="L20">
            <v>128484.28956850999</v>
          </cell>
          <cell r="M20">
            <v>126976.52156479</v>
          </cell>
          <cell r="O20">
            <v>1842361.4727421</v>
          </cell>
        </row>
        <row r="21">
          <cell r="A21" t="str">
            <v xml:space="preserve">    2 Year Mortgage</v>
          </cell>
          <cell r="B21">
            <v>131636.36173706999</v>
          </cell>
          <cell r="C21">
            <v>144207.26779546999</v>
          </cell>
          <cell r="D21">
            <v>137550.10050408999</v>
          </cell>
          <cell r="E21">
            <v>140500.05281102</v>
          </cell>
          <cell r="F21">
            <v>134222.71174202001</v>
          </cell>
          <cell r="G21">
            <v>136743.87858724999</v>
          </cell>
          <cell r="H21">
            <v>134835.33030013001</v>
          </cell>
          <cell r="I21">
            <v>127621.40693464001</v>
          </cell>
          <cell r="J21">
            <v>128411.02646669</v>
          </cell>
          <cell r="K21">
            <v>121606.29227362</v>
          </cell>
          <cell r="L21">
            <v>123901.15243483</v>
          </cell>
          <cell r="M21">
            <v>122180.25931378</v>
          </cell>
          <cell r="O21">
            <v>1583415.84090061</v>
          </cell>
        </row>
        <row r="22">
          <cell r="A22" t="str">
            <v xml:space="preserve">    3 Year Mortgage</v>
          </cell>
          <cell r="B22">
            <v>330157.04510255001</v>
          </cell>
          <cell r="C22">
            <v>363582.61319444003</v>
          </cell>
          <cell r="D22">
            <v>350164.77185883</v>
          </cell>
          <cell r="E22">
            <v>359859.56060211</v>
          </cell>
          <cell r="F22">
            <v>346534.38238438999</v>
          </cell>
          <cell r="G22">
            <v>356833.30835819</v>
          </cell>
          <cell r="H22">
            <v>355662.35976596997</v>
          </cell>
          <cell r="I22">
            <v>342890.62510990002</v>
          </cell>
          <cell r="J22">
            <v>351685.12023664999</v>
          </cell>
          <cell r="K22">
            <v>334739.12650716002</v>
          </cell>
          <cell r="L22">
            <v>338653.71735801001</v>
          </cell>
          <cell r="M22">
            <v>334111.37147756002</v>
          </cell>
          <cell r="O22">
            <v>4164874.0019557602</v>
          </cell>
        </row>
        <row r="23">
          <cell r="A23" t="str">
            <v xml:space="preserve">    4 Year Mortgage</v>
          </cell>
          <cell r="B23">
            <v>3543617.6435634</v>
          </cell>
          <cell r="C23">
            <v>3908630.6512217098</v>
          </cell>
          <cell r="D23">
            <v>3771662.6457193601</v>
          </cell>
          <cell r="E23">
            <v>3886545.5769669102</v>
          </cell>
          <cell r="F23">
            <v>3749285.2555879699</v>
          </cell>
          <cell r="G23">
            <v>3865232.25734436</v>
          </cell>
          <cell r="H23">
            <v>3859724.61733513</v>
          </cell>
          <cell r="I23">
            <v>3734126.7064783899</v>
          </cell>
          <cell r="J23">
            <v>3860402.9006506</v>
          </cell>
          <cell r="K23">
            <v>3733205.6445457898</v>
          </cell>
          <cell r="L23">
            <v>3854421.3634561799</v>
          </cell>
          <cell r="M23">
            <v>3849394.39022105</v>
          </cell>
          <cell r="O23">
            <v>45616249.65309085</v>
          </cell>
        </row>
        <row r="24">
          <cell r="A24" t="str">
            <v xml:space="preserve">    5 Year Mortgage</v>
          </cell>
          <cell r="B24">
            <v>3206650.0902885399</v>
          </cell>
          <cell r="C24">
            <v>3532753.3639073302</v>
          </cell>
          <cell r="D24">
            <v>3406210.8394244402</v>
          </cell>
          <cell r="E24">
            <v>3509011.1497701998</v>
          </cell>
          <cell r="F24">
            <v>3382933.5381551599</v>
          </cell>
          <cell r="G24">
            <v>3484176.1821415899</v>
          </cell>
          <cell r="H24">
            <v>3477682.8267255202</v>
          </cell>
          <cell r="I24">
            <v>3361503.60577551</v>
          </cell>
          <cell r="J24">
            <v>3474672.9989375998</v>
          </cell>
          <cell r="K24">
            <v>3362109.8176634801</v>
          </cell>
          <cell r="L24">
            <v>3473709.6034017801</v>
          </cell>
          <cell r="M24">
            <v>3473358.2488756599</v>
          </cell>
          <cell r="O24">
            <v>41144772.265066817</v>
          </cell>
        </row>
        <row r="25">
          <cell r="A25" t="str">
            <v xml:space="preserve">    7 Year Mortgage</v>
          </cell>
          <cell r="B25">
            <v>479457.06635007</v>
          </cell>
          <cell r="C25">
            <v>529622.21300749003</v>
          </cell>
          <cell r="D25">
            <v>511993.99107583001</v>
          </cell>
          <cell r="E25">
            <v>528752.58969381999</v>
          </cell>
          <cell r="F25">
            <v>511267.06964773999</v>
          </cell>
          <cell r="G25">
            <v>528387.3952731</v>
          </cell>
          <cell r="H25">
            <v>528800.68855428998</v>
          </cell>
          <cell r="I25">
            <v>512489.64737750997</v>
          </cell>
          <cell r="J25">
            <v>529326.94568947004</v>
          </cell>
          <cell r="K25">
            <v>511136.47429226001</v>
          </cell>
          <cell r="L25">
            <v>528168.20413262001</v>
          </cell>
          <cell r="M25">
            <v>528548.66112815996</v>
          </cell>
          <cell r="O25">
            <v>6227950.9462223602</v>
          </cell>
        </row>
        <row r="26">
          <cell r="A26" t="str">
            <v xml:space="preserve">    10 Year Mortgage</v>
          </cell>
          <cell r="B26">
            <v>38008.381624080001</v>
          </cell>
          <cell r="C26">
            <v>42034.928045200002</v>
          </cell>
          <cell r="D26">
            <v>40673.080885950003</v>
          </cell>
          <cell r="E26">
            <v>42060.397097159999</v>
          </cell>
          <cell r="F26">
            <v>40728.400173269998</v>
          </cell>
          <cell r="G26">
            <v>42145.58860902</v>
          </cell>
          <cell r="H26">
            <v>42229.511554470002</v>
          </cell>
          <cell r="I26">
            <v>40981.772982100003</v>
          </cell>
          <cell r="J26">
            <v>42503.046300870003</v>
          </cell>
          <cell r="K26">
            <v>41251.441435389999</v>
          </cell>
          <cell r="L26">
            <v>42759.169975049997</v>
          </cell>
          <cell r="M26">
            <v>42859.902174019997</v>
          </cell>
          <cell r="O26">
            <v>498235.62085657998</v>
          </cell>
        </row>
        <row r="27">
          <cell r="A27" t="str">
            <v xml:space="preserve">    Securitized Contra</v>
          </cell>
          <cell r="B27">
            <v>-1156727.95790891</v>
          </cell>
          <cell r="C27">
            <v>-1073092.7960011801</v>
          </cell>
          <cell r="D27">
            <v>-1013515.32755203</v>
          </cell>
          <cell r="E27">
            <v>-1009220.78468303</v>
          </cell>
          <cell r="F27">
            <v>-930147.29337164003</v>
          </cell>
          <cell r="G27">
            <v>-905599.87566932</v>
          </cell>
          <cell r="H27">
            <v>-853432.56471447996</v>
          </cell>
          <cell r="I27">
            <v>-779771.77367618005</v>
          </cell>
          <cell r="J27">
            <v>-754482.4317366</v>
          </cell>
          <cell r="K27">
            <v>-680514.99536635005</v>
          </cell>
          <cell r="L27">
            <v>-650599.96573763003</v>
          </cell>
          <cell r="M27">
            <v>-607728.75526311004</v>
          </cell>
          <cell r="O27">
            <v>-10414834.521680459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-1158039.7763607099</v>
          </cell>
          <cell r="C29">
            <v>-1268767.4554874201</v>
          </cell>
          <cell r="D29">
            <v>-1215801.8624367299</v>
          </cell>
          <cell r="E29">
            <v>-1243233.2950323301</v>
          </cell>
          <cell r="F29">
            <v>-1190955.3943787999</v>
          </cell>
          <cell r="G29">
            <v>-1217666.25062193</v>
          </cell>
          <cell r="H29">
            <v>-1204938.1090291</v>
          </cell>
          <cell r="I29">
            <v>-1154424.7630813101</v>
          </cell>
          <cell r="J29">
            <v>-1176792.4820601901</v>
          </cell>
          <cell r="K29">
            <v>-1115553.8204457001</v>
          </cell>
          <cell r="L29">
            <v>-1127318.3926871601</v>
          </cell>
          <cell r="M29">
            <v>-1105701.89894159</v>
          </cell>
          <cell r="O29">
            <v>-14179193.50056297</v>
          </cell>
        </row>
        <row r="30">
          <cell r="A30" t="str">
            <v xml:space="preserve">    New CMB Contra</v>
          </cell>
          <cell r="B30">
            <v>-422067.40051965002</v>
          </cell>
          <cell r="C30">
            <v>-510973.53598396998</v>
          </cell>
          <cell r="D30">
            <v>-536361.87217291002</v>
          </cell>
          <cell r="E30">
            <v>-547923.80046904006</v>
          </cell>
          <cell r="F30">
            <v>-571674.59694207006</v>
          </cell>
          <cell r="G30">
            <v>-633093.80276114005</v>
          </cell>
          <cell r="H30">
            <v>-625889.56506351999</v>
          </cell>
          <cell r="I30">
            <v>-646319.30827992002</v>
          </cell>
          <cell r="J30">
            <v>-709270.08686152997</v>
          </cell>
          <cell r="K30">
            <v>-678579.45665684005</v>
          </cell>
          <cell r="L30">
            <v>-742373.00548052997</v>
          </cell>
          <cell r="M30">
            <v>-782912.85448053002</v>
          </cell>
          <cell r="O30">
            <v>-7407439.2856716504</v>
          </cell>
        </row>
        <row r="31">
          <cell r="A31" t="str">
            <v xml:space="preserve">   Retail  Mortgages</v>
          </cell>
          <cell r="B31">
            <v>5935187.2212519702</v>
          </cell>
          <cell r="C31">
            <v>6625567.3881733203</v>
          </cell>
          <cell r="D31">
            <v>6288390.4726895001</v>
          </cell>
          <cell r="E31">
            <v>6530335.63994681</v>
          </cell>
          <cell r="F31">
            <v>6307913.1879662704</v>
          </cell>
          <cell r="G31">
            <v>6521846.2932102196</v>
          </cell>
          <cell r="H31">
            <v>6582612.8439621702</v>
          </cell>
          <cell r="I31">
            <v>6383441.5425623897</v>
          </cell>
          <cell r="J31">
            <v>6625356.0660590101</v>
          </cell>
          <cell r="K31">
            <v>6488276.5541766901</v>
          </cell>
          <cell r="L31">
            <v>6739706.7946087997</v>
          </cell>
          <cell r="M31">
            <v>6761634.2684125099</v>
          </cell>
          <cell r="O31">
            <v>77790268.273019671</v>
          </cell>
        </row>
        <row r="32">
          <cell r="A32" t="str">
            <v xml:space="preserve">    Instalment - Retail</v>
          </cell>
          <cell r="B32">
            <v>467051.94291131001</v>
          </cell>
          <cell r="C32">
            <v>467722.33888578002</v>
          </cell>
          <cell r="D32">
            <v>449792.32604398002</v>
          </cell>
          <cell r="E32">
            <v>471436.49855820998</v>
          </cell>
          <cell r="F32">
            <v>462846.98703493999</v>
          </cell>
          <cell r="G32">
            <v>476909.20280640002</v>
          </cell>
          <cell r="H32">
            <v>477040.16000256001</v>
          </cell>
          <cell r="I32">
            <v>470384.02462023002</v>
          </cell>
          <cell r="J32">
            <v>494898.90816676</v>
          </cell>
          <cell r="K32">
            <v>482532.69921045</v>
          </cell>
          <cell r="L32">
            <v>502451.53445585002</v>
          </cell>
          <cell r="M32">
            <v>506002.21299539</v>
          </cell>
          <cell r="O32">
            <v>5729068.8356918599</v>
          </cell>
        </row>
        <row r="33">
          <cell r="A33" t="str">
            <v xml:space="preserve">    Fixed Rate Instalment</v>
          </cell>
          <cell r="B33">
            <v>73973.841078280006</v>
          </cell>
          <cell r="C33">
            <v>80902.211248749998</v>
          </cell>
          <cell r="D33">
            <v>77575.859974530002</v>
          </cell>
          <cell r="E33">
            <v>80834.497198249999</v>
          </cell>
          <cell r="F33">
            <v>79058.912113240003</v>
          </cell>
          <cell r="G33">
            <v>81213.426093129994</v>
          </cell>
          <cell r="H33">
            <v>80901.853459229998</v>
          </cell>
          <cell r="I33">
            <v>79341.212097230004</v>
          </cell>
          <cell r="J33">
            <v>83135.530206399999</v>
          </cell>
          <cell r="K33">
            <v>80726.452036040006</v>
          </cell>
          <cell r="L33">
            <v>83758.990687240002</v>
          </cell>
          <cell r="M33">
            <v>84058.426207500001</v>
          </cell>
          <cell r="O33">
            <v>965481.21239981998</v>
          </cell>
        </row>
        <row r="34">
          <cell r="A34" t="str">
            <v xml:space="preserve">    Demand - Retail</v>
          </cell>
          <cell r="B34">
            <v>45405.036685179999</v>
          </cell>
          <cell r="C34">
            <v>49551.244242410001</v>
          </cell>
          <cell r="D34">
            <v>47997.654671260003</v>
          </cell>
          <cell r="E34">
            <v>50259.116742949998</v>
          </cell>
          <cell r="F34">
            <v>49100.053657910001</v>
          </cell>
          <cell r="G34">
            <v>50582.728670529999</v>
          </cell>
          <cell r="H34">
            <v>50681.379891249999</v>
          </cell>
          <cell r="I34">
            <v>49920.58242703</v>
          </cell>
          <cell r="J34">
            <v>52274.355916139997</v>
          </cell>
          <cell r="K34">
            <v>50845.134040680001</v>
          </cell>
          <cell r="L34">
            <v>52816.048459149999</v>
          </cell>
          <cell r="M34">
            <v>53059.126507089997</v>
          </cell>
          <cell r="O34">
            <v>602492.46191157994</v>
          </cell>
        </row>
        <row r="35">
          <cell r="A35" t="str">
            <v xml:space="preserve">    Student</v>
          </cell>
          <cell r="B35">
            <v>20350.357173230001</v>
          </cell>
          <cell r="C35">
            <v>20482.109314580001</v>
          </cell>
          <cell r="D35">
            <v>19888.67420293</v>
          </cell>
          <cell r="E35">
            <v>20608.144047049998</v>
          </cell>
          <cell r="F35">
            <v>19995.927645870001</v>
          </cell>
          <cell r="G35">
            <v>20719.24207244</v>
          </cell>
          <cell r="H35">
            <v>20776.8489935</v>
          </cell>
          <cell r="I35">
            <v>20160.69708238</v>
          </cell>
          <cell r="J35">
            <v>20935.957359510001</v>
          </cell>
          <cell r="K35">
            <v>20373.411430700002</v>
          </cell>
          <cell r="L35">
            <v>21132.795299599999</v>
          </cell>
          <cell r="M35">
            <v>21254.471209359999</v>
          </cell>
          <cell r="O35">
            <v>246678.63583114999</v>
          </cell>
        </row>
        <row r="36">
          <cell r="A36" t="str">
            <v xml:space="preserve">    LOC </v>
          </cell>
          <cell r="B36">
            <v>1396241.8471726</v>
          </cell>
          <cell r="C36">
            <v>1545839.1879411</v>
          </cell>
          <cell r="D36">
            <v>1495973.4076849299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1546254.7360956201</v>
          </cell>
          <cell r="O36">
            <v>18201425.341654539</v>
          </cell>
        </row>
        <row r="37">
          <cell r="A37" t="str">
            <v xml:space="preserve">    Fixed Rate Demands</v>
          </cell>
          <cell r="B37">
            <v>1776.04805042</v>
          </cell>
          <cell r="C37">
            <v>1931.7565964200001</v>
          </cell>
          <cell r="D37">
            <v>1846.7527081200001</v>
          </cell>
          <cell r="E37">
            <v>1916.8876503199999</v>
          </cell>
          <cell r="F37">
            <v>1860.7501695399999</v>
          </cell>
          <cell r="G37">
            <v>1901.8687711600001</v>
          </cell>
          <cell r="H37">
            <v>1889.6519820799999</v>
          </cell>
          <cell r="I37">
            <v>1846.7206555800001</v>
          </cell>
          <cell r="J37">
            <v>1922.14196788</v>
          </cell>
          <cell r="K37">
            <v>1859.14127435</v>
          </cell>
          <cell r="L37">
            <v>1919.79287776</v>
          </cell>
          <cell r="M37">
            <v>1917.0143641899999</v>
          </cell>
          <cell r="O37">
            <v>22588.52706782</v>
          </cell>
        </row>
        <row r="38">
          <cell r="A38" t="str">
            <v xml:space="preserve">    Meritline</v>
          </cell>
          <cell r="B38">
            <v>661548.27935343003</v>
          </cell>
          <cell r="C38">
            <v>746585.52730300999</v>
          </cell>
          <cell r="D38">
            <v>724623.41136163997</v>
          </cell>
          <cell r="E38">
            <v>761288.95620000002</v>
          </cell>
          <cell r="F38">
            <v>756682.56599013996</v>
          </cell>
          <cell r="G38">
            <v>784496.77932849003</v>
          </cell>
          <cell r="H38">
            <v>795688.89314794994</v>
          </cell>
          <cell r="I38">
            <v>783417.16118629999</v>
          </cell>
          <cell r="J38">
            <v>824993.37931999995</v>
          </cell>
          <cell r="K38">
            <v>808344.66436603002</v>
          </cell>
          <cell r="L38">
            <v>846162.52409343002</v>
          </cell>
          <cell r="M38">
            <v>854448.49498493003</v>
          </cell>
          <cell r="O38">
            <v>9348280.6366353501</v>
          </cell>
        </row>
        <row r="39">
          <cell r="A39" t="str">
            <v xml:space="preserve">    Meritline/RSPLC CONTRA</v>
          </cell>
          <cell r="B39">
            <v>-725.69289204999995</v>
          </cell>
          <cell r="C39">
            <v>-807.50350848999994</v>
          </cell>
          <cell r="D39">
            <v>-783.41846300999998</v>
          </cell>
          <cell r="E39">
            <v>-813.59021835999999</v>
          </cell>
          <cell r="F39">
            <v>-789.30882740000004</v>
          </cell>
          <cell r="G39">
            <v>-817.64802493000002</v>
          </cell>
          <cell r="H39">
            <v>-821.70583151000005</v>
          </cell>
          <cell r="I39">
            <v>-797.16264658</v>
          </cell>
          <cell r="J39">
            <v>-825.76363807999996</v>
          </cell>
          <cell r="K39">
            <v>-801.08955616000003</v>
          </cell>
          <cell r="L39">
            <v>-829.82144466</v>
          </cell>
          <cell r="M39">
            <v>-830.04443370000001</v>
          </cell>
          <cell r="O39">
            <v>-9642.7494849300001</v>
          </cell>
        </row>
        <row r="40">
          <cell r="A40" t="str">
            <v xml:space="preserve">    Loan Advance Suspense</v>
          </cell>
          <cell r="B40">
            <v>4145.1324657499999</v>
          </cell>
          <cell r="C40">
            <v>4589.2538013699996</v>
          </cell>
          <cell r="D40">
            <v>4441.2133561600003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4598.8158150700001</v>
          </cell>
          <cell r="O40">
            <v>54044.324513680003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2722157.2536967802</v>
          </cell>
          <cell r="C42">
            <v>2974799.8512769798</v>
          </cell>
          <cell r="D42">
            <v>2877488.5190747902</v>
          </cell>
          <cell r="E42">
            <v>2993962.6773729399</v>
          </cell>
          <cell r="F42">
            <v>2925303.1463595801</v>
          </cell>
          <cell r="G42">
            <v>3023437.7669117399</v>
          </cell>
          <cell r="H42">
            <v>3034589.24883958</v>
          </cell>
          <cell r="I42">
            <v>2960820.4939975101</v>
          </cell>
          <cell r="J42">
            <v>3085766.6764931302</v>
          </cell>
          <cell r="K42">
            <v>3000427.6713774302</v>
          </cell>
          <cell r="L42">
            <v>3115844.0316228899</v>
          </cell>
          <cell r="M42">
            <v>3128782.5721290102</v>
          </cell>
          <cell r="O42">
            <v>35843379.909152359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19514.92212598</v>
          </cell>
          <cell r="D43">
            <v>17122.378451109998</v>
          </cell>
          <cell r="E43">
            <v>17677.100444330001</v>
          </cell>
          <cell r="F43">
            <v>17091.68338006</v>
          </cell>
          <cell r="G43">
            <v>17646.335157760001</v>
          </cell>
          <cell r="H43">
            <v>17632.192725950001</v>
          </cell>
          <cell r="I43">
            <v>17051.36384179</v>
          </cell>
          <cell r="J43">
            <v>17607.773997429998</v>
          </cell>
          <cell r="K43">
            <v>17027.661527569999</v>
          </cell>
          <cell r="L43">
            <v>17582.32461113</v>
          </cell>
          <cell r="M43">
            <v>17614.837441150001</v>
          </cell>
          <cell r="O43">
            <v>213025.16111063</v>
          </cell>
        </row>
        <row r="44">
          <cell r="A44" t="str">
            <v xml:space="preserve">    Commercial 6 Month Mtg</v>
          </cell>
          <cell r="B44">
            <v>1383.8382488899999</v>
          </cell>
          <cell r="C44">
            <v>1444.41412309</v>
          </cell>
          <cell r="D44">
            <v>1292.4311327999999</v>
          </cell>
          <cell r="E44">
            <v>1302.3822644300001</v>
          </cell>
          <cell r="F44">
            <v>1201.1216465299999</v>
          </cell>
          <cell r="G44">
            <v>1172.8865704899999</v>
          </cell>
          <cell r="H44">
            <v>1163.64295036</v>
          </cell>
          <cell r="I44">
            <v>1125.3051852399999</v>
          </cell>
          <cell r="J44">
            <v>1162.0287856100001</v>
          </cell>
          <cell r="K44">
            <v>1123.74477465</v>
          </cell>
          <cell r="L44">
            <v>1160.3491801299999</v>
          </cell>
          <cell r="M44">
            <v>1162.35604891</v>
          </cell>
          <cell r="O44">
            <v>14694.500911130001</v>
          </cell>
        </row>
        <row r="45">
          <cell r="A45" t="str">
            <v xml:space="preserve">    Commercial 1 Year Mtg</v>
          </cell>
          <cell r="B45">
            <v>87581.486355159999</v>
          </cell>
          <cell r="C45">
            <v>95931.107838680007</v>
          </cell>
          <cell r="D45">
            <v>92115.97750701</v>
          </cell>
          <cell r="E45">
            <v>92290.928424889993</v>
          </cell>
          <cell r="F45">
            <v>86539.153289020003</v>
          </cell>
          <cell r="G45">
            <v>80210.295558650003</v>
          </cell>
          <cell r="H45">
            <v>72251.502483119999</v>
          </cell>
          <cell r="I45">
            <v>68699.408456839999</v>
          </cell>
          <cell r="J45">
            <v>68626.436735869996</v>
          </cell>
          <cell r="K45">
            <v>64480.774756159997</v>
          </cell>
          <cell r="L45">
            <v>65412.221251700001</v>
          </cell>
          <cell r="M45">
            <v>64599.640219020002</v>
          </cell>
          <cell r="O45">
            <v>938738.93287611997</v>
          </cell>
        </row>
        <row r="46">
          <cell r="A46" t="str">
            <v xml:space="preserve">    Commercial 2 Year Mtg</v>
          </cell>
          <cell r="B46">
            <v>32773.05370361</v>
          </cell>
          <cell r="C46">
            <v>36086.608009930002</v>
          </cell>
          <cell r="D46">
            <v>34825.713143399997</v>
          </cell>
          <cell r="E46">
            <v>35885.100236999999</v>
          </cell>
          <cell r="F46">
            <v>34336.377106790002</v>
          </cell>
          <cell r="G46">
            <v>35174.496765180003</v>
          </cell>
          <cell r="H46">
            <v>35082.227574099998</v>
          </cell>
          <cell r="I46">
            <v>33860.315751479997</v>
          </cell>
          <cell r="J46">
            <v>34734.677172509997</v>
          </cell>
          <cell r="K46">
            <v>32641.73635168</v>
          </cell>
          <cell r="L46">
            <v>32894.176867280003</v>
          </cell>
          <cell r="M46">
            <v>32479.12451998</v>
          </cell>
          <cell r="O46">
            <v>410773.60720293998</v>
          </cell>
        </row>
        <row r="47">
          <cell r="A47" t="str">
            <v xml:space="preserve">    Commercial 3 Year Mtg</v>
          </cell>
          <cell r="B47">
            <v>48725.283757860001</v>
          </cell>
          <cell r="C47">
            <v>53383.80161129</v>
          </cell>
          <cell r="D47">
            <v>51205.128524139996</v>
          </cell>
          <cell r="E47">
            <v>50685.745343479997</v>
          </cell>
          <cell r="F47">
            <v>45288.583322699997</v>
          </cell>
          <cell r="G47">
            <v>44738.41105232</v>
          </cell>
          <cell r="H47">
            <v>44207.77045507</v>
          </cell>
          <cell r="I47">
            <v>42251.032805850002</v>
          </cell>
          <cell r="J47">
            <v>41903.039389370002</v>
          </cell>
          <cell r="K47">
            <v>39334.113476879997</v>
          </cell>
          <cell r="L47">
            <v>40341.313017339999</v>
          </cell>
          <cell r="M47">
            <v>40237.869221180001</v>
          </cell>
          <cell r="O47">
            <v>542302.09197747998</v>
          </cell>
        </row>
        <row r="48">
          <cell r="A48" t="str">
            <v xml:space="preserve">    Commercial 4 Year Mtg</v>
          </cell>
          <cell r="B48">
            <v>68487.028416720001</v>
          </cell>
          <cell r="C48">
            <v>75585.738676199995</v>
          </cell>
          <cell r="D48">
            <v>72951.599232359993</v>
          </cell>
          <cell r="E48">
            <v>75171.761657490002</v>
          </cell>
          <cell r="F48">
            <v>72535.982121980007</v>
          </cell>
          <cell r="G48">
            <v>74734.780603570005</v>
          </cell>
          <cell r="H48">
            <v>74519.930894019999</v>
          </cell>
          <cell r="I48">
            <v>71945.111376579996</v>
          </cell>
          <cell r="J48">
            <v>74150.303179969997</v>
          </cell>
          <cell r="K48">
            <v>71530.217568260006</v>
          </cell>
          <cell r="L48">
            <v>73676.592977940003</v>
          </cell>
          <cell r="M48">
            <v>73627.133503060002</v>
          </cell>
          <cell r="O48">
            <v>878916.18020814995</v>
          </cell>
        </row>
        <row r="49">
          <cell r="A49" t="str">
            <v xml:space="preserve">    Commercial 5 Year Mtg</v>
          </cell>
          <cell r="B49">
            <v>409666.15985370002</v>
          </cell>
          <cell r="C49">
            <v>450577.03443150001</v>
          </cell>
          <cell r="D49">
            <v>433986.42342907999</v>
          </cell>
          <cell r="E49">
            <v>444882.80467672</v>
          </cell>
          <cell r="F49">
            <v>425268.88161819999</v>
          </cell>
          <cell r="G49">
            <v>435606.17485575</v>
          </cell>
          <cell r="H49">
            <v>434314.62638539</v>
          </cell>
          <cell r="I49">
            <v>418765.13019847998</v>
          </cell>
          <cell r="J49">
            <v>426029.02533645998</v>
          </cell>
          <cell r="K49">
            <v>405466.80879500997</v>
          </cell>
          <cell r="L49">
            <v>415983.12209755997</v>
          </cell>
          <cell r="M49">
            <v>413162.47858980001</v>
          </cell>
          <cell r="O49">
            <v>5113708.6702676499</v>
          </cell>
        </row>
        <row r="50">
          <cell r="A50" t="str">
            <v xml:space="preserve">   Commercial Mortgages</v>
          </cell>
          <cell r="B50">
            <v>668073.43774230999</v>
          </cell>
          <cell r="C50">
            <v>732523.62681666994</v>
          </cell>
          <cell r="D50">
            <v>703499.65141990001</v>
          </cell>
          <cell r="E50">
            <v>717895.82304834004</v>
          </cell>
          <cell r="F50">
            <v>682261.78248527995</v>
          </cell>
          <cell r="G50">
            <v>689283.38056372001</v>
          </cell>
          <cell r="H50">
            <v>679171.89346801001</v>
          </cell>
          <cell r="I50">
            <v>653697.66761626001</v>
          </cell>
          <cell r="J50">
            <v>664213.28459722002</v>
          </cell>
          <cell r="K50">
            <v>631605.05725020997</v>
          </cell>
          <cell r="L50">
            <v>647050.10000307998</v>
          </cell>
          <cell r="M50">
            <v>642883.43954309996</v>
          </cell>
          <cell r="O50">
            <v>8112159.1445541</v>
          </cell>
        </row>
        <row r="51">
          <cell r="A51" t="str">
            <v xml:space="preserve">    Instalment - Commercial</v>
          </cell>
          <cell r="B51">
            <v>1343847.8444051801</v>
          </cell>
          <cell r="C51">
            <v>1273614.2664308399</v>
          </cell>
          <cell r="D51">
            <v>1231143.0905385199</v>
          </cell>
          <cell r="E51">
            <v>1270734.6576761201</v>
          </cell>
          <cell r="F51">
            <v>1228454.25578318</v>
          </cell>
          <cell r="G51">
            <v>1267934.65029517</v>
          </cell>
          <cell r="H51">
            <v>1266483.9800178099</v>
          </cell>
          <cell r="I51">
            <v>1224320.3458106299</v>
          </cell>
          <cell r="J51">
            <v>1263742.08583953</v>
          </cell>
          <cell r="K51">
            <v>1221648.4880929501</v>
          </cell>
          <cell r="L51">
            <v>1260926.7623465401</v>
          </cell>
          <cell r="M51">
            <v>1261113.82365705</v>
          </cell>
          <cell r="O51">
            <v>15113964.25089352</v>
          </cell>
        </row>
        <row r="52">
          <cell r="A52" t="str">
            <v xml:space="preserve">    Fixed Instalment - Commercial</v>
          </cell>
          <cell r="B52">
            <v>3187463.65109926</v>
          </cell>
          <cell r="C52">
            <v>3492771.3342078701</v>
          </cell>
          <cell r="D52">
            <v>3350106.48753017</v>
          </cell>
          <cell r="E52">
            <v>3429659.1869795099</v>
          </cell>
          <cell r="F52">
            <v>3288522.95215675</v>
          </cell>
          <cell r="G52">
            <v>3363044.9989446802</v>
          </cell>
          <cell r="H52">
            <v>3333665.7267989102</v>
          </cell>
          <cell r="I52">
            <v>3201576.3809221201</v>
          </cell>
          <cell r="J52">
            <v>3281099.9138144599</v>
          </cell>
          <cell r="K52">
            <v>3143170.73579968</v>
          </cell>
          <cell r="L52">
            <v>3213289.1660913299</v>
          </cell>
          <cell r="M52">
            <v>3183817.1266425801</v>
          </cell>
          <cell r="O52">
            <v>39468187.660987318</v>
          </cell>
        </row>
        <row r="53">
          <cell r="A53" t="str">
            <v xml:space="preserve">    Demand - Commercial</v>
          </cell>
          <cell r="B53">
            <v>1156951.77987399</v>
          </cell>
          <cell r="C53">
            <v>1277079.60688509</v>
          </cell>
          <cell r="D53">
            <v>1234493.2729380301</v>
          </cell>
          <cell r="E53">
            <v>1274206.3076702501</v>
          </cell>
          <cell r="F53">
            <v>1231797.6152742801</v>
          </cell>
          <cell r="G53">
            <v>1271385.58113409</v>
          </cell>
          <cell r="H53">
            <v>1269937.85414023</v>
          </cell>
          <cell r="I53">
            <v>1227661.12704202</v>
          </cell>
          <cell r="J53">
            <v>1267187.5362011101</v>
          </cell>
          <cell r="K53">
            <v>1224973.9705161799</v>
          </cell>
          <cell r="L53">
            <v>1264364.18504666</v>
          </cell>
          <cell r="M53">
            <v>1265290.338306</v>
          </cell>
          <cell r="O53">
            <v>14965329.175027929</v>
          </cell>
        </row>
        <row r="54">
          <cell r="A54" t="str">
            <v xml:space="preserve">    Fixed Demand - Commercial</v>
          </cell>
          <cell r="B54">
            <v>152959.12914559999</v>
          </cell>
          <cell r="C54">
            <v>166641.46131088</v>
          </cell>
          <cell r="D54">
            <v>160275.28214992999</v>
          </cell>
          <cell r="E54">
            <v>164331.95621877999</v>
          </cell>
          <cell r="F54">
            <v>157796.64612049001</v>
          </cell>
          <cell r="G54">
            <v>161732.17211640999</v>
          </cell>
          <cell r="H54">
            <v>160523.76391524001</v>
          </cell>
          <cell r="I54">
            <v>154578.59281025</v>
          </cell>
          <cell r="J54">
            <v>158929.51513633001</v>
          </cell>
          <cell r="K54">
            <v>153062.60602450001</v>
          </cell>
          <cell r="L54">
            <v>157280.23607300999</v>
          </cell>
          <cell r="M54">
            <v>156789.94308932999</v>
          </cell>
          <cell r="O54">
            <v>1904901.3041107501</v>
          </cell>
        </row>
        <row r="55">
          <cell r="A55" t="str">
            <v xml:space="preserve">    LOC - Commercial</v>
          </cell>
          <cell r="B55">
            <v>1498670.05017123</v>
          </cell>
          <cell r="C55">
            <v>1657590.1645821901</v>
          </cell>
          <cell r="D55">
            <v>1602414.3511986299</v>
          </cell>
          <cell r="E55">
            <v>1654133.8725000001</v>
          </cell>
          <cell r="F55">
            <v>1599451.61261644</v>
          </cell>
          <cell r="G55">
            <v>1650896.3478493199</v>
          </cell>
          <cell r="H55">
            <v>1649224.6389657501</v>
          </cell>
          <cell r="I55">
            <v>1594554.93170548</v>
          </cell>
          <cell r="J55">
            <v>1646106.62886986</v>
          </cell>
          <cell r="K55">
            <v>1591461.1959315101</v>
          </cell>
          <cell r="L55">
            <v>1642810.35999315</v>
          </cell>
          <cell r="M55">
            <v>1641709.55360959</v>
          </cell>
          <cell r="O55">
            <v>19429023.70799315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7357346.8239007397</v>
          </cell>
          <cell r="C57">
            <v>7887021.3136086501</v>
          </cell>
          <cell r="D57">
            <v>7597133.5942182904</v>
          </cell>
          <cell r="E57">
            <v>7812390.4612364396</v>
          </cell>
          <cell r="F57">
            <v>7524724.1918141497</v>
          </cell>
          <cell r="G57">
            <v>7734318.2305314504</v>
          </cell>
          <cell r="H57">
            <v>7699160.4440297196</v>
          </cell>
          <cell r="I57">
            <v>7421392.4881535098</v>
          </cell>
          <cell r="J57">
            <v>7636390.1600530697</v>
          </cell>
          <cell r="K57">
            <v>7353018.1062278301</v>
          </cell>
          <cell r="L57">
            <v>7557995.1897424702</v>
          </cell>
          <cell r="M57">
            <v>7528045.2654963303</v>
          </cell>
          <cell r="O57">
            <v>91108936.269012645</v>
          </cell>
        </row>
        <row r="58">
          <cell r="A58" t="str">
            <v xml:space="preserve">  Total Loans</v>
          </cell>
          <cell r="B58">
            <v>16682764.736591799</v>
          </cell>
          <cell r="C58">
            <v>18219912.179875601</v>
          </cell>
          <cell r="D58">
            <v>17466512.237402499</v>
          </cell>
          <cell r="E58">
            <v>18054584.601604499</v>
          </cell>
          <cell r="F58">
            <v>17440202.308625299</v>
          </cell>
          <cell r="G58">
            <v>17968885.671217099</v>
          </cell>
          <cell r="H58">
            <v>17995534.430299498</v>
          </cell>
          <cell r="I58">
            <v>17419352.192329701</v>
          </cell>
          <cell r="J58">
            <v>18011726.187202401</v>
          </cell>
          <cell r="K58">
            <v>17473327.3890322</v>
          </cell>
          <cell r="L58">
            <v>18060596.115977202</v>
          </cell>
          <cell r="M58">
            <v>18061345.545581002</v>
          </cell>
          <cell r="O58">
            <v>212854743.59573877</v>
          </cell>
        </row>
        <row r="59">
          <cell r="A59" t="str">
            <v xml:space="preserve"> Total Interest Income</v>
          </cell>
          <cell r="B59">
            <v>17568562.185088702</v>
          </cell>
          <cell r="C59">
            <v>19178503.637189198</v>
          </cell>
          <cell r="D59">
            <v>18395600.733278699</v>
          </cell>
          <cell r="E59">
            <v>19009646.640371401</v>
          </cell>
          <cell r="F59">
            <v>18335341.319233902</v>
          </cell>
          <cell r="G59">
            <v>18877150.784600601</v>
          </cell>
          <cell r="H59">
            <v>18896961.235183101</v>
          </cell>
          <cell r="I59">
            <v>18268870.184628099</v>
          </cell>
          <cell r="J59">
            <v>18869157.6317701</v>
          </cell>
          <cell r="K59">
            <v>18290645.286123399</v>
          </cell>
          <cell r="L59">
            <v>18899262.243937802</v>
          </cell>
          <cell r="M59">
            <v>18900889.185305901</v>
          </cell>
          <cell r="O59">
            <v>223490591.06671089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106022.98188387</v>
          </cell>
          <cell r="C65">
            <v>120238.74507669</v>
          </cell>
          <cell r="D65">
            <v>119299.04591633999</v>
          </cell>
          <cell r="E65">
            <v>127402.35198531</v>
          </cell>
          <cell r="F65">
            <v>127391.79781379001</v>
          </cell>
          <cell r="G65">
            <v>135045.92373074999</v>
          </cell>
          <cell r="H65">
            <v>138650.43593077999</v>
          </cell>
          <cell r="I65">
            <v>135883.68508502</v>
          </cell>
          <cell r="J65">
            <v>141429.62056333999</v>
          </cell>
          <cell r="K65">
            <v>139558.12628406001</v>
          </cell>
          <cell r="L65">
            <v>146929.59095340001</v>
          </cell>
          <cell r="M65">
            <v>148628.41107907999</v>
          </cell>
          <cell r="O65">
            <v>1586480.71630243</v>
          </cell>
        </row>
        <row r="66">
          <cell r="A66" t="str">
            <v xml:space="preserve">    Adv Savings - Retail</v>
          </cell>
          <cell r="B66">
            <v>1062084.64830137</v>
          </cell>
          <cell r="C66">
            <v>1182996.8202500001</v>
          </cell>
          <cell r="D66">
            <v>1153840.26349315</v>
          </cell>
          <cell r="E66">
            <v>1214792.1091130101</v>
          </cell>
          <cell r="F66">
            <v>1198228.43311644</v>
          </cell>
          <cell r="G66">
            <v>1250553.30929795</v>
          </cell>
          <cell r="H66">
            <v>1265768.04283904</v>
          </cell>
          <cell r="I66">
            <v>1217367.1765068499</v>
          </cell>
          <cell r="J66">
            <v>1238211.81033219</v>
          </cell>
          <cell r="K66">
            <v>1200138.12780822</v>
          </cell>
          <cell r="L66">
            <v>1242409.56088699</v>
          </cell>
          <cell r="M66">
            <v>1246301.99467123</v>
          </cell>
          <cell r="O66">
            <v>14472692.296616441</v>
          </cell>
        </row>
        <row r="67">
          <cell r="A67" t="str">
            <v xml:space="preserve">    Prime Related Chequing</v>
          </cell>
          <cell r="B67">
            <v>109146.81949357</v>
          </cell>
          <cell r="C67">
            <v>123781.43300932</v>
          </cell>
          <cell r="D67">
            <v>122814.04687617</v>
          </cell>
          <cell r="E67">
            <v>131156.10670721001</v>
          </cell>
          <cell r="F67">
            <v>131145.24130642999</v>
          </cell>
          <cell r="G67">
            <v>139024.88684316</v>
          </cell>
          <cell r="H67">
            <v>142735.6018229</v>
          </cell>
          <cell r="I67">
            <v>139887.33206186001</v>
          </cell>
          <cell r="J67">
            <v>145596.67117884001</v>
          </cell>
          <cell r="K67">
            <v>143670.03535748</v>
          </cell>
          <cell r="L67">
            <v>151258.69190673</v>
          </cell>
          <cell r="M67">
            <v>153007.56624446</v>
          </cell>
          <cell r="O67">
            <v>1633224.43280813</v>
          </cell>
        </row>
        <row r="68">
          <cell r="A68" t="str">
            <v xml:space="preserve">    OHOSP/CAIS/RESP</v>
          </cell>
          <cell r="B68">
            <v>21720.106808690001</v>
          </cell>
          <cell r="C68">
            <v>24192.814942069999</v>
          </cell>
          <cell r="D68">
            <v>23596.550408669998</v>
          </cell>
          <cell r="E68">
            <v>24843.042996749999</v>
          </cell>
          <cell r="F68">
            <v>24504.3083472</v>
          </cell>
          <cell r="G68">
            <v>25574.374683940001</v>
          </cell>
          <cell r="H68">
            <v>25885.52221535</v>
          </cell>
          <cell r="I68">
            <v>24895.70226269</v>
          </cell>
          <cell r="J68">
            <v>25321.98403761</v>
          </cell>
          <cell r="K68">
            <v>24543.360649480001</v>
          </cell>
          <cell r="L68">
            <v>25407.830624369999</v>
          </cell>
          <cell r="M68">
            <v>25487.43261634</v>
          </cell>
          <cell r="O68">
            <v>295973.03059316002</v>
          </cell>
        </row>
        <row r="69">
          <cell r="A69" t="str">
            <v xml:space="preserve">   Demand Deposits</v>
          </cell>
          <cell r="B69">
            <v>1340684.20539914</v>
          </cell>
          <cell r="C69">
            <v>1497623.5478262799</v>
          </cell>
          <cell r="D69">
            <v>1464763.9827549199</v>
          </cell>
          <cell r="E69">
            <v>1545658.0231591</v>
          </cell>
          <cell r="F69">
            <v>1527950.6669994399</v>
          </cell>
          <cell r="G69">
            <v>1598844.6384672399</v>
          </cell>
          <cell r="H69">
            <v>1622188.51874421</v>
          </cell>
          <cell r="I69">
            <v>1565347.2235765001</v>
          </cell>
          <cell r="J69">
            <v>1598798.4043334899</v>
          </cell>
          <cell r="K69">
            <v>1554653.64291959</v>
          </cell>
          <cell r="L69">
            <v>1614382.7078062899</v>
          </cell>
          <cell r="M69">
            <v>1621946.31673529</v>
          </cell>
          <cell r="O69">
            <v>18552841.878721491</v>
          </cell>
        </row>
        <row r="70">
          <cell r="A70" t="str">
            <v xml:space="preserve">     Retail Short Terms</v>
          </cell>
          <cell r="B70">
            <v>236486.31308043</v>
          </cell>
          <cell r="C70">
            <v>223343.01133153</v>
          </cell>
          <cell r="D70">
            <v>201299.92163917999</v>
          </cell>
          <cell r="E70">
            <v>206643.6163469</v>
          </cell>
          <cell r="F70">
            <v>200829.32435089999</v>
          </cell>
          <cell r="G70">
            <v>209756.21410380999</v>
          </cell>
          <cell r="H70">
            <v>212872.41391075999</v>
          </cell>
          <cell r="I70">
            <v>209344.56571441999</v>
          </cell>
          <cell r="J70">
            <v>220255.53668388</v>
          </cell>
          <cell r="K70">
            <v>215827.99706388</v>
          </cell>
          <cell r="L70">
            <v>225860.62198554</v>
          </cell>
          <cell r="M70">
            <v>227654.00044375999</v>
          </cell>
          <cell r="O70">
            <v>2590173.5366549902</v>
          </cell>
        </row>
        <row r="71">
          <cell r="A71" t="str">
            <v xml:space="preserve">     CBC GSC</v>
          </cell>
          <cell r="B71">
            <v>53297.9931726</v>
          </cell>
          <cell r="C71">
            <v>48548.679986299998</v>
          </cell>
          <cell r="D71">
            <v>47796.261320550002</v>
          </cell>
          <cell r="E71">
            <v>50319.627189040002</v>
          </cell>
          <cell r="F71">
            <v>48962.428372599999</v>
          </cell>
          <cell r="G71">
            <v>51204.269506850003</v>
          </cell>
          <cell r="H71">
            <v>51968.625493150001</v>
          </cell>
          <cell r="I71">
            <v>51110.444268489999</v>
          </cell>
          <cell r="J71">
            <v>53777.844016440002</v>
          </cell>
          <cell r="K71">
            <v>52692.731441099997</v>
          </cell>
          <cell r="L71">
            <v>55141.695230140002</v>
          </cell>
          <cell r="M71">
            <v>55576.785082189999</v>
          </cell>
          <cell r="O71">
            <v>620397.38507944997</v>
          </cell>
        </row>
        <row r="72">
          <cell r="A72" t="str">
            <v xml:space="preserve">    Short Terms</v>
          </cell>
          <cell r="B72">
            <v>289784.30625303002</v>
          </cell>
          <cell r="C72">
            <v>271891.69131783</v>
          </cell>
          <cell r="D72">
            <v>249096.18295973001</v>
          </cell>
          <cell r="E72">
            <v>256963.24353594001</v>
          </cell>
          <cell r="F72">
            <v>249791.75272349999</v>
          </cell>
          <cell r="G72">
            <v>260960.48361066001</v>
          </cell>
          <cell r="H72">
            <v>264841.03940390999</v>
          </cell>
          <cell r="I72">
            <v>260455.00998291001</v>
          </cell>
          <cell r="J72">
            <v>274033.38070032001</v>
          </cell>
          <cell r="K72">
            <v>268520.72850497998</v>
          </cell>
          <cell r="L72">
            <v>281002.31721568003</v>
          </cell>
          <cell r="M72">
            <v>283230.78552595002</v>
          </cell>
          <cell r="O72">
            <v>3210570.9217344401</v>
          </cell>
        </row>
        <row r="73">
          <cell r="A73" t="str">
            <v xml:space="preserve">     RSP/GIC 1 year</v>
          </cell>
          <cell r="B73">
            <v>753009.42643601005</v>
          </cell>
          <cell r="C73">
            <v>836505.02876756003</v>
          </cell>
          <cell r="D73">
            <v>814232.13313621003</v>
          </cell>
          <cell r="E73">
            <v>850059.35252670001</v>
          </cell>
          <cell r="F73">
            <v>816531.67705051997</v>
          </cell>
          <cell r="G73">
            <v>842719.64609195001</v>
          </cell>
          <cell r="H73">
            <v>850153.14420053002</v>
          </cell>
          <cell r="I73">
            <v>830138.19029616006</v>
          </cell>
          <cell r="J73">
            <v>854462.06731378997</v>
          </cell>
          <cell r="K73">
            <v>811902.95975606004</v>
          </cell>
          <cell r="L73">
            <v>826862.70741889998</v>
          </cell>
          <cell r="M73">
            <v>818718.65487615997</v>
          </cell>
          <cell r="O73">
            <v>9905294.9878705498</v>
          </cell>
        </row>
        <row r="74">
          <cell r="A74" t="str">
            <v xml:space="preserve">     RSP/GIC 2 year</v>
          </cell>
          <cell r="B74">
            <v>269286.23178173997</v>
          </cell>
          <cell r="C74">
            <v>298841.86258243001</v>
          </cell>
          <cell r="D74">
            <v>290419.55160369002</v>
          </cell>
          <cell r="E74">
            <v>301075.75541863998</v>
          </cell>
          <cell r="F74">
            <v>286443.30413836997</v>
          </cell>
          <cell r="G74">
            <v>292091.62107564003</v>
          </cell>
          <cell r="H74">
            <v>289444.01392528001</v>
          </cell>
          <cell r="I74">
            <v>279355.79067179002</v>
          </cell>
          <cell r="J74">
            <v>289843.28053748002</v>
          </cell>
          <cell r="K74">
            <v>280686.53437249002</v>
          </cell>
          <cell r="L74">
            <v>290966.81784013001</v>
          </cell>
          <cell r="M74">
            <v>291674.14834332</v>
          </cell>
          <cell r="O74">
            <v>3460128.9122910001</v>
          </cell>
        </row>
        <row r="75">
          <cell r="A75" t="str">
            <v xml:space="preserve">     RSP/GIC 3 year</v>
          </cell>
          <cell r="B75">
            <v>442525.07552383997</v>
          </cell>
          <cell r="C75">
            <v>485304.62997527001</v>
          </cell>
          <cell r="D75">
            <v>466207.24545958999</v>
          </cell>
          <cell r="E75">
            <v>479053.60903286003</v>
          </cell>
          <cell r="F75">
            <v>454189.48760985001</v>
          </cell>
          <cell r="G75">
            <v>462606.36639156</v>
          </cell>
          <cell r="H75">
            <v>457679.57929084002</v>
          </cell>
          <cell r="I75">
            <v>439793.45415786997</v>
          </cell>
          <cell r="J75">
            <v>451761.61468648002</v>
          </cell>
          <cell r="K75">
            <v>430894.87848332</v>
          </cell>
          <cell r="L75">
            <v>438827.76893960999</v>
          </cell>
          <cell r="M75">
            <v>436720.10735602002</v>
          </cell>
          <cell r="O75">
            <v>5445563.8169071097</v>
          </cell>
        </row>
        <row r="76">
          <cell r="A76" t="str">
            <v xml:space="preserve">     RSP/GIC 4 year</v>
          </cell>
          <cell r="B76">
            <v>150934.91694734001</v>
          </cell>
          <cell r="C76">
            <v>169831.22494044001</v>
          </cell>
          <cell r="D76">
            <v>166634.25117464</v>
          </cell>
          <cell r="E76">
            <v>174474.52313362001</v>
          </cell>
          <cell r="F76">
            <v>168515.26508514999</v>
          </cell>
          <cell r="G76">
            <v>175143.71200714001</v>
          </cell>
          <cell r="H76">
            <v>176706.98304491001</v>
          </cell>
          <cell r="I76">
            <v>172837.82460950001</v>
          </cell>
          <cell r="J76">
            <v>180873.07766189001</v>
          </cell>
          <cell r="K76">
            <v>175993.07783908999</v>
          </cell>
          <cell r="L76">
            <v>182802.66789035001</v>
          </cell>
          <cell r="M76">
            <v>183573.40391240999</v>
          </cell>
          <cell r="O76">
            <v>2078320.9282464799</v>
          </cell>
        </row>
        <row r="77">
          <cell r="A77" t="str">
            <v xml:space="preserve">     RSP/GIC 5 year</v>
          </cell>
          <cell r="B77">
            <v>820689.46100789995</v>
          </cell>
          <cell r="C77">
            <v>914566.94795355003</v>
          </cell>
          <cell r="D77">
            <v>893187.61268581997</v>
          </cell>
          <cell r="E77">
            <v>932906.04405198002</v>
          </cell>
          <cell r="F77">
            <v>897881.63431790995</v>
          </cell>
          <cell r="G77">
            <v>929078.33232281997</v>
          </cell>
          <cell r="H77">
            <v>934329.35122267995</v>
          </cell>
          <cell r="I77">
            <v>911734.69168335001</v>
          </cell>
          <cell r="J77">
            <v>952680.54284442996</v>
          </cell>
          <cell r="K77">
            <v>926285.38571905997</v>
          </cell>
          <cell r="L77">
            <v>962018.98994897003</v>
          </cell>
          <cell r="M77">
            <v>967075.93258371996</v>
          </cell>
          <cell r="O77">
            <v>11042434.926342189</v>
          </cell>
        </row>
        <row r="78">
          <cell r="A78" t="str">
            <v xml:space="preserve">    GICs</v>
          </cell>
          <cell r="B78">
            <v>2436445.11169683</v>
          </cell>
          <cell r="C78">
            <v>2705049.6942192502</v>
          </cell>
          <cell r="D78">
            <v>2630680.7940599499</v>
          </cell>
          <cell r="E78">
            <v>2737569.2841638001</v>
          </cell>
          <cell r="F78">
            <v>2623561.3682018002</v>
          </cell>
          <cell r="G78">
            <v>2701639.6778891101</v>
          </cell>
          <cell r="H78">
            <v>2708313.0716842399</v>
          </cell>
          <cell r="I78">
            <v>2633859.9514186699</v>
          </cell>
          <cell r="J78">
            <v>2729620.5830440698</v>
          </cell>
          <cell r="K78">
            <v>2625762.83617002</v>
          </cell>
          <cell r="L78">
            <v>2701478.9520379598</v>
          </cell>
          <cell r="M78">
            <v>2697762.2470716299</v>
          </cell>
          <cell r="O78">
            <v>31931743.571657341</v>
          </cell>
        </row>
        <row r="79">
          <cell r="A79" t="str">
            <v xml:space="preserve">     LTR 1 year</v>
          </cell>
          <cell r="B79">
            <v>192086.04112539001</v>
          </cell>
          <cell r="C79">
            <v>205049.49734534</v>
          </cell>
          <cell r="D79">
            <v>190732.08559038999</v>
          </cell>
          <cell r="E79">
            <v>187971.10755431</v>
          </cell>
          <cell r="F79">
            <v>173354.26658888001</v>
          </cell>
          <cell r="G79">
            <v>167114.23559423999</v>
          </cell>
          <cell r="H79">
            <v>156323.63058043001</v>
          </cell>
          <cell r="I79">
            <v>139170.44392200999</v>
          </cell>
          <cell r="J79">
            <v>133771.67515063999</v>
          </cell>
          <cell r="K79">
            <v>122654.5040948</v>
          </cell>
          <cell r="L79">
            <v>118672.07099096</v>
          </cell>
          <cell r="M79">
            <v>110166.01065534</v>
          </cell>
          <cell r="O79">
            <v>1897065.5691927299</v>
          </cell>
        </row>
        <row r="80">
          <cell r="A80" t="str">
            <v xml:space="preserve">     LTR 2 year</v>
          </cell>
          <cell r="B80">
            <v>2601.1596234200001</v>
          </cell>
          <cell r="C80">
            <v>2822.6947706699998</v>
          </cell>
          <cell r="D80">
            <v>2675.6043764199999</v>
          </cell>
          <cell r="E80">
            <v>2660.9355824300001</v>
          </cell>
          <cell r="F80">
            <v>2500.5280094700001</v>
          </cell>
          <cell r="G80">
            <v>2499.65704529</v>
          </cell>
          <cell r="H80">
            <v>2429.7005543499999</v>
          </cell>
          <cell r="I80">
            <v>2346.7889648300002</v>
          </cell>
          <cell r="J80">
            <v>2380.87535093</v>
          </cell>
          <cell r="K80">
            <v>2252.3232297700001</v>
          </cell>
          <cell r="L80">
            <v>2285.1619135800001</v>
          </cell>
          <cell r="M80">
            <v>2262.66018829</v>
          </cell>
          <cell r="O80">
            <v>29718.089609449999</v>
          </cell>
        </row>
        <row r="81">
          <cell r="A81" t="str">
            <v xml:space="preserve">     LTR 3 year</v>
          </cell>
          <cell r="B81">
            <v>6262.97632772</v>
          </cell>
          <cell r="C81">
            <v>6866.4738215400002</v>
          </cell>
          <cell r="D81">
            <v>6565.6949118299999</v>
          </cell>
          <cell r="E81">
            <v>6632.90850598</v>
          </cell>
          <cell r="F81">
            <v>6219.6987579899996</v>
          </cell>
          <cell r="G81">
            <v>6295.8935073499997</v>
          </cell>
          <cell r="H81">
            <v>6221.4721869900004</v>
          </cell>
          <cell r="I81">
            <v>6019.7326790899997</v>
          </cell>
          <cell r="J81">
            <v>6123.5441973500001</v>
          </cell>
          <cell r="K81">
            <v>5767.4519800199996</v>
          </cell>
          <cell r="L81">
            <v>5910.9657215400002</v>
          </cell>
          <cell r="M81">
            <v>5866.7523658299997</v>
          </cell>
          <cell r="O81">
            <v>74753.564963230005</v>
          </cell>
        </row>
        <row r="82">
          <cell r="A82" t="str">
            <v xml:space="preserve">     LTR 4 year</v>
          </cell>
          <cell r="B82">
            <v>6482.8784203699997</v>
          </cell>
          <cell r="C82">
            <v>7146.5789731200002</v>
          </cell>
          <cell r="D82">
            <v>6917.4537989299997</v>
          </cell>
          <cell r="E82">
            <v>7078.0083533999996</v>
          </cell>
          <cell r="F82">
            <v>6728.8335615799997</v>
          </cell>
          <cell r="G82">
            <v>6955.9696177300002</v>
          </cell>
          <cell r="H82">
            <v>6986.6109875000002</v>
          </cell>
          <cell r="I82">
            <v>6801.5005581799996</v>
          </cell>
          <cell r="J82">
            <v>7063.9020382400004</v>
          </cell>
          <cell r="K82">
            <v>6831.857137</v>
          </cell>
          <cell r="L82">
            <v>7058.1430559500004</v>
          </cell>
          <cell r="M82">
            <v>7067.0642791700002</v>
          </cell>
          <cell r="O82">
            <v>83118.800781169994</v>
          </cell>
        </row>
        <row r="83">
          <cell r="A83" t="str">
            <v xml:space="preserve">     LTR 5 year</v>
          </cell>
          <cell r="B83">
            <v>54050.73300023</v>
          </cell>
          <cell r="C83">
            <v>59806.680384680003</v>
          </cell>
          <cell r="D83">
            <v>57979.454862699997</v>
          </cell>
          <cell r="E83">
            <v>59990.22848102</v>
          </cell>
          <cell r="F83">
            <v>57375.533462840001</v>
          </cell>
          <cell r="G83">
            <v>58621.569399350003</v>
          </cell>
          <cell r="H83">
            <v>56882.4794568</v>
          </cell>
          <cell r="I83">
            <v>53770.445103489998</v>
          </cell>
          <cell r="J83">
            <v>55326.87932077</v>
          </cell>
          <cell r="K83">
            <v>53166.317931589998</v>
          </cell>
          <cell r="L83">
            <v>54647.21072417</v>
          </cell>
          <cell r="M83">
            <v>54426.77176078</v>
          </cell>
          <cell r="O83">
            <v>676044.30388841999</v>
          </cell>
        </row>
        <row r="84">
          <cell r="A84" t="str">
            <v xml:space="preserve">    Cashable GICs</v>
          </cell>
          <cell r="B84">
            <v>261483.78849713001</v>
          </cell>
          <cell r="C84">
            <v>281691.92529535003</v>
          </cell>
          <cell r="D84">
            <v>264870.29354027001</v>
          </cell>
          <cell r="E84">
            <v>264333.18847713998</v>
          </cell>
          <cell r="F84">
            <v>246178.86038075999</v>
          </cell>
          <cell r="G84">
            <v>241487.32516395999</v>
          </cell>
          <cell r="H84">
            <v>228843.89376606999</v>
          </cell>
          <cell r="I84">
            <v>208108.91122760001</v>
          </cell>
          <cell r="J84">
            <v>204666.87605793</v>
          </cell>
          <cell r="K84">
            <v>190672.45437317999</v>
          </cell>
          <cell r="L84">
            <v>188573.5524062</v>
          </cell>
          <cell r="M84">
            <v>179789.25924941001</v>
          </cell>
          <cell r="O84">
            <v>2760700.328435</v>
          </cell>
        </row>
        <row r="85">
          <cell r="A85" t="str">
            <v xml:space="preserve">     GIC 11-23 mth</v>
          </cell>
          <cell r="B85">
            <v>2656160.2254902599</v>
          </cell>
          <cell r="C85">
            <v>2880932.1778014801</v>
          </cell>
          <cell r="D85">
            <v>2631980.1734591099</v>
          </cell>
          <cell r="E85">
            <v>2533848.8739931099</v>
          </cell>
          <cell r="F85">
            <v>2346721.8526560399</v>
          </cell>
          <cell r="G85">
            <v>2430502.2393104499</v>
          </cell>
          <cell r="H85">
            <v>2452067.8925874</v>
          </cell>
          <cell r="I85">
            <v>2401618.0499348501</v>
          </cell>
          <cell r="J85">
            <v>2521280.5614760299</v>
          </cell>
          <cell r="K85">
            <v>2455734.0764096798</v>
          </cell>
          <cell r="L85">
            <v>2550294.27166108</v>
          </cell>
          <cell r="M85">
            <v>2561152.9032185301</v>
          </cell>
          <cell r="O85">
            <v>30422293.297998019</v>
          </cell>
        </row>
        <row r="86">
          <cell r="A86" t="str">
            <v xml:space="preserve">     GIC 25-35 mth</v>
          </cell>
          <cell r="B86">
            <v>407079.16444050998</v>
          </cell>
          <cell r="C86">
            <v>453723.33370269003</v>
          </cell>
          <cell r="D86">
            <v>442880.47043917002</v>
          </cell>
          <cell r="E86">
            <v>462410.2156234</v>
          </cell>
          <cell r="F86">
            <v>444729.00230476999</v>
          </cell>
          <cell r="G86">
            <v>460346.51240509999</v>
          </cell>
          <cell r="H86">
            <v>462883.94167113001</v>
          </cell>
          <cell r="I86">
            <v>451510.37910225999</v>
          </cell>
          <cell r="J86">
            <v>471684.45099848002</v>
          </cell>
          <cell r="K86">
            <v>458342.49295937002</v>
          </cell>
          <cell r="L86">
            <v>475610.09967775003</v>
          </cell>
          <cell r="M86">
            <v>477362.55402138003</v>
          </cell>
          <cell r="O86">
            <v>5468562.6173460102</v>
          </cell>
        </row>
        <row r="87">
          <cell r="A87" t="str">
            <v xml:space="preserve">     GIC 36-47 mth</v>
          </cell>
          <cell r="B87">
            <v>77590.679108240001</v>
          </cell>
          <cell r="C87">
            <v>86519.782600620005</v>
          </cell>
          <cell r="D87">
            <v>84492.63457681</v>
          </cell>
          <cell r="E87">
            <v>88258.550235160001</v>
          </cell>
          <cell r="F87">
            <v>84929.916538999998</v>
          </cell>
          <cell r="G87">
            <v>87945.933689679994</v>
          </cell>
          <cell r="H87">
            <v>88464.920445469994</v>
          </cell>
          <cell r="I87">
            <v>86296.990693729997</v>
          </cell>
          <cell r="J87">
            <v>90121.288383310006</v>
          </cell>
          <cell r="K87">
            <v>87597.405580589999</v>
          </cell>
          <cell r="L87">
            <v>90945.201162729994</v>
          </cell>
          <cell r="M87">
            <v>91300.193431480002</v>
          </cell>
          <cell r="O87">
            <v>1044463.49644682</v>
          </cell>
        </row>
        <row r="88">
          <cell r="A88" t="str">
            <v xml:space="preserve">     GIC 49-59 mth</v>
          </cell>
          <cell r="B88">
            <v>106810.76810363001</v>
          </cell>
          <cell r="C88">
            <v>119219.61421956</v>
          </cell>
          <cell r="D88">
            <v>116556.68908559</v>
          </cell>
          <cell r="E88">
            <v>121904.65308747</v>
          </cell>
          <cell r="F88">
            <v>117217.80129588</v>
          </cell>
          <cell r="G88">
            <v>121421.77267054</v>
          </cell>
          <cell r="H88">
            <v>122281.32272492</v>
          </cell>
          <cell r="I88">
            <v>119470.93642389</v>
          </cell>
          <cell r="J88">
            <v>124986.43965303</v>
          </cell>
          <cell r="K88">
            <v>121539.06157827</v>
          </cell>
          <cell r="L88">
            <v>126235.38814911</v>
          </cell>
          <cell r="M88">
            <v>126817.21087084</v>
          </cell>
          <cell r="O88">
            <v>1444461.6578627301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3247640.8371426398</v>
          </cell>
          <cell r="C90">
            <v>3540394.9083243501</v>
          </cell>
          <cell r="D90">
            <v>3275909.9675606801</v>
          </cell>
          <cell r="E90">
            <v>3206422.29293914</v>
          </cell>
          <cell r="F90">
            <v>2993598.57279569</v>
          </cell>
          <cell r="G90">
            <v>3100216.4580757702</v>
          </cell>
          <cell r="H90">
            <v>3125698.0774289202</v>
          </cell>
          <cell r="I90">
            <v>3058896.3561547301</v>
          </cell>
          <cell r="J90">
            <v>3208072.7405108502</v>
          </cell>
          <cell r="K90">
            <v>3123213.0365279098</v>
          </cell>
          <cell r="L90">
            <v>3243084.9606506699</v>
          </cell>
          <cell r="M90">
            <v>3256632.86154223</v>
          </cell>
          <cell r="O90">
            <v>38379781.069653593</v>
          </cell>
        </row>
        <row r="91">
          <cell r="A91" t="str">
            <v xml:space="preserve">     Brokerage Long Term</v>
          </cell>
          <cell r="B91">
            <v>128051.74202198999</v>
          </cell>
          <cell r="C91">
            <v>146984.61125777999</v>
          </cell>
          <cell r="D91">
            <v>146353.24768900001</v>
          </cell>
          <cell r="E91">
            <v>157195.87257095001</v>
          </cell>
          <cell r="F91">
            <v>157720.60579651999</v>
          </cell>
          <cell r="G91">
            <v>166264.10349976001</v>
          </cell>
          <cell r="H91">
            <v>173400.97985438001</v>
          </cell>
          <cell r="I91">
            <v>169290.17223684001</v>
          </cell>
          <cell r="J91">
            <v>181847.15171653</v>
          </cell>
          <cell r="K91">
            <v>179629.14599834001</v>
          </cell>
          <cell r="L91">
            <v>194256.09894860999</v>
          </cell>
          <cell r="M91">
            <v>194625.45571954001</v>
          </cell>
          <cell r="O91">
            <v>1995619.18731024</v>
          </cell>
        </row>
        <row r="92">
          <cell r="A92" t="str">
            <v xml:space="preserve">     Brokerage Specific Length</v>
          </cell>
          <cell r="B92">
            <v>21447.16964521</v>
          </cell>
          <cell r="C92">
            <v>24556.95717451</v>
          </cell>
          <cell r="D92">
            <v>24550.484197149999</v>
          </cell>
          <cell r="E92">
            <v>24393.537532660001</v>
          </cell>
          <cell r="F92">
            <v>23155.274468570002</v>
          </cell>
          <cell r="G92">
            <v>24738.993446730001</v>
          </cell>
          <cell r="H92">
            <v>25550.869942609999</v>
          </cell>
          <cell r="I92">
            <v>25512.33384259</v>
          </cell>
          <cell r="J92">
            <v>27174.621466559998</v>
          </cell>
          <cell r="K92">
            <v>27083.70770558</v>
          </cell>
          <cell r="L92">
            <v>28798.3729905</v>
          </cell>
          <cell r="M92">
            <v>29258.416914149999</v>
          </cell>
          <cell r="O92">
            <v>306220.73932682001</v>
          </cell>
        </row>
        <row r="93">
          <cell r="A93" t="str">
            <v xml:space="preserve">    Brokerage Deposit</v>
          </cell>
          <cell r="B93">
            <v>149498.91166720001</v>
          </cell>
          <cell r="C93">
            <v>171541.56843228999</v>
          </cell>
          <cell r="D93">
            <v>170903.73188615</v>
          </cell>
          <cell r="E93">
            <v>181589.41010360999</v>
          </cell>
          <cell r="F93">
            <v>180875.88026509</v>
          </cell>
          <cell r="G93">
            <v>191003.09694649</v>
          </cell>
          <cell r="H93">
            <v>198951.84979698999</v>
          </cell>
          <cell r="I93">
            <v>194802.50607942999</v>
          </cell>
          <cell r="J93">
            <v>209021.77318309</v>
          </cell>
          <cell r="K93">
            <v>206712.85370392</v>
          </cell>
          <cell r="L93">
            <v>223054.47193910999</v>
          </cell>
          <cell r="M93">
            <v>223883.87263369001</v>
          </cell>
          <cell r="O93">
            <v>2301839.92663706</v>
          </cell>
        </row>
        <row r="94">
          <cell r="A94" t="str">
            <v xml:space="preserve">     Indexed Linked</v>
          </cell>
          <cell r="B94">
            <v>117377.16924894</v>
          </cell>
          <cell r="C94">
            <v>127534.82782825</v>
          </cell>
          <cell r="D94">
            <v>121354.78365708</v>
          </cell>
          <cell r="E94">
            <v>125573.51175975001</v>
          </cell>
          <cell r="F94">
            <v>120675.95030406</v>
          </cell>
          <cell r="G94">
            <v>124564.50815358</v>
          </cell>
          <cell r="H94">
            <v>124396.47515282</v>
          </cell>
          <cell r="I94">
            <v>120767.66558743</v>
          </cell>
          <cell r="J94">
            <v>125324.13734043999</v>
          </cell>
          <cell r="K94">
            <v>120570.78562087</v>
          </cell>
          <cell r="L94">
            <v>123933.84236554</v>
          </cell>
          <cell r="M94">
            <v>123330.59443917</v>
          </cell>
          <cell r="O94">
            <v>1475404.2514579301</v>
          </cell>
        </row>
        <row r="95">
          <cell r="A95" t="str">
            <v xml:space="preserve">     5 Yr Escalator</v>
          </cell>
          <cell r="B95">
            <v>340122.93125576997</v>
          </cell>
          <cell r="C95">
            <v>379589.78326264</v>
          </cell>
          <cell r="D95">
            <v>370889.42336751998</v>
          </cell>
          <cell r="E95">
            <v>387511.40858127002</v>
          </cell>
          <cell r="F95">
            <v>372421.13572110003</v>
          </cell>
          <cell r="G95">
            <v>385544.52836454002</v>
          </cell>
          <cell r="H95">
            <v>388025.08636944002</v>
          </cell>
          <cell r="I95">
            <v>378863.56569471001</v>
          </cell>
          <cell r="J95">
            <v>395988.71591083001</v>
          </cell>
          <cell r="K95">
            <v>384624.67117516999</v>
          </cell>
          <cell r="L95">
            <v>398948.47731982998</v>
          </cell>
          <cell r="M95">
            <v>400325.85104876</v>
          </cell>
          <cell r="O95">
            <v>4582855.5780715803</v>
          </cell>
        </row>
        <row r="96">
          <cell r="A96" t="str">
            <v xml:space="preserve">     3 Yr Escalator</v>
          </cell>
          <cell r="B96">
            <v>703806.50018182001</v>
          </cell>
          <cell r="C96">
            <v>782319.49393113004</v>
          </cell>
          <cell r="D96">
            <v>762362.30433154001</v>
          </cell>
          <cell r="E96">
            <v>795254.31555389997</v>
          </cell>
          <cell r="F96">
            <v>764754.10305487004</v>
          </cell>
          <cell r="G96">
            <v>790334.94574280002</v>
          </cell>
          <cell r="H96">
            <v>793450.94086961995</v>
          </cell>
          <cell r="I96">
            <v>773178.88764059998</v>
          </cell>
          <cell r="J96">
            <v>804666.11230081995</v>
          </cell>
          <cell r="K96">
            <v>777144.92316642997</v>
          </cell>
          <cell r="L96">
            <v>803544.44776744</v>
          </cell>
          <cell r="M96">
            <v>806104.82636178995</v>
          </cell>
          <cell r="O96">
            <v>9356921.8009027597</v>
          </cell>
        </row>
        <row r="97">
          <cell r="A97" t="str">
            <v xml:space="preserve">    Special Terms</v>
          </cell>
          <cell r="B97">
            <v>1161306.6006865299</v>
          </cell>
          <cell r="C97">
            <v>1289444.1050220199</v>
          </cell>
          <cell r="D97">
            <v>1254606.51135614</v>
          </cell>
          <cell r="E97">
            <v>1308339.2358949201</v>
          </cell>
          <cell r="F97">
            <v>1257851.18908003</v>
          </cell>
          <cell r="G97">
            <v>1300443.9822609201</v>
          </cell>
          <cell r="H97">
            <v>1305872.5023918799</v>
          </cell>
          <cell r="I97">
            <v>1272810.11892274</v>
          </cell>
          <cell r="J97">
            <v>1325978.96555209</v>
          </cell>
          <cell r="K97">
            <v>1282340.3799624699</v>
          </cell>
          <cell r="L97">
            <v>1326426.76745281</v>
          </cell>
          <cell r="M97">
            <v>1329761.27184972</v>
          </cell>
          <cell r="O97">
            <v>15415181.63043227</v>
          </cell>
        </row>
        <row r="98">
          <cell r="A98" t="str">
            <v xml:space="preserve">   Fixed Deposits</v>
          </cell>
          <cell r="B98">
            <v>7546159.5559433596</v>
          </cell>
          <cell r="C98">
            <v>8260013.8926110901</v>
          </cell>
          <cell r="D98">
            <v>7846067.4813629203</v>
          </cell>
          <cell r="E98">
            <v>7955216.6551145501</v>
          </cell>
          <cell r="F98">
            <v>7551857.6234468697</v>
          </cell>
          <cell r="G98">
            <v>7795751.0239469102</v>
          </cell>
          <cell r="H98">
            <v>7832520.4344720095</v>
          </cell>
          <cell r="I98">
            <v>7628932.8537860801</v>
          </cell>
          <cell r="J98">
            <v>7951394.3190483497</v>
          </cell>
          <cell r="K98">
            <v>7697222.28924248</v>
          </cell>
          <cell r="L98">
            <v>7963621.0217024302</v>
          </cell>
          <cell r="M98">
            <v>7971060.2978726299</v>
          </cell>
          <cell r="O98">
            <v>93999817.448549673</v>
          </cell>
        </row>
        <row r="99">
          <cell r="A99" t="str">
            <v xml:space="preserve">  Member Deposits</v>
          </cell>
          <cell r="B99">
            <v>8886843.7613424994</v>
          </cell>
          <cell r="C99">
            <v>9757637.4404373709</v>
          </cell>
          <cell r="D99">
            <v>9310831.4641178399</v>
          </cell>
          <cell r="E99">
            <v>9500874.6782736499</v>
          </cell>
          <cell r="F99">
            <v>9079808.2904463094</v>
          </cell>
          <cell r="G99">
            <v>9394595.6624141503</v>
          </cell>
          <cell r="H99">
            <v>9454708.9532162193</v>
          </cell>
          <cell r="I99">
            <v>9194280.0773625802</v>
          </cell>
          <cell r="J99">
            <v>9550192.7233818397</v>
          </cell>
          <cell r="K99">
            <v>9251875.9321620706</v>
          </cell>
          <cell r="L99">
            <v>9578003.7295087203</v>
          </cell>
          <cell r="M99">
            <v>9593006.6146079209</v>
          </cell>
          <cell r="O99">
            <v>112552659.32727118</v>
          </cell>
        </row>
        <row r="100">
          <cell r="A100" t="str">
            <v xml:space="preserve">   Cuco Loan</v>
          </cell>
          <cell r="B100">
            <v>616076.71232876997</v>
          </cell>
          <cell r="C100">
            <v>480964.38356163999</v>
          </cell>
          <cell r="D100">
            <v>367846.57534247002</v>
          </cell>
          <cell r="E100">
            <v>282438.35616437998</v>
          </cell>
          <cell r="F100">
            <v>240339.7260274</v>
          </cell>
          <cell r="G100">
            <v>200093.15068493001</v>
          </cell>
          <cell r="H100">
            <v>155145.20547945</v>
          </cell>
          <cell r="I100">
            <v>144175.34246575</v>
          </cell>
          <cell r="J100">
            <v>168536.98630136999</v>
          </cell>
          <cell r="K100">
            <v>202301.36986301001</v>
          </cell>
          <cell r="L100">
            <v>209068.49315068999</v>
          </cell>
          <cell r="M100">
            <v>211490.4109589</v>
          </cell>
          <cell r="O100">
            <v>3278476.71232876</v>
          </cell>
        </row>
        <row r="101">
          <cell r="A101" t="str">
            <v xml:space="preserve">   50th Anniversary Shares</v>
          </cell>
          <cell r="B101">
            <v>236189.35430137001</v>
          </cell>
          <cell r="C101">
            <v>261495.35654795001</v>
          </cell>
          <cell r="D101">
            <v>253060.02246574999</v>
          </cell>
          <cell r="E101">
            <v>261495.35654795001</v>
          </cell>
          <cell r="F101">
            <v>253060.02246574999</v>
          </cell>
          <cell r="G101">
            <v>261495.35654795001</v>
          </cell>
          <cell r="H101">
            <v>261495.35654795001</v>
          </cell>
          <cell r="I101">
            <v>450320.29643836</v>
          </cell>
          <cell r="J101">
            <v>465330.97298630001</v>
          </cell>
          <cell r="K101">
            <v>450320.29643836</v>
          </cell>
          <cell r="L101">
            <v>465330.97298630001</v>
          </cell>
          <cell r="M101">
            <v>490580.45769862999</v>
          </cell>
          <cell r="O101">
            <v>4110173.8219726202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194428.63616438</v>
          </cell>
          <cell r="C103">
            <v>215260.27575343</v>
          </cell>
          <cell r="D103">
            <v>247768.45068492999</v>
          </cell>
          <cell r="E103">
            <v>296794.52232877002</v>
          </cell>
          <cell r="F103">
            <v>326672.56027397001</v>
          </cell>
          <cell r="G103">
            <v>378328.76890411001</v>
          </cell>
          <cell r="H103">
            <v>419095.89219177997</v>
          </cell>
          <cell r="I103">
            <v>208316.39589041</v>
          </cell>
          <cell r="J103">
            <v>215260.27575343</v>
          </cell>
          <cell r="K103">
            <v>208316.39589041</v>
          </cell>
          <cell r="L103">
            <v>226984.44178081999</v>
          </cell>
          <cell r="M103">
            <v>226984.44178081999</v>
          </cell>
          <cell r="O103">
            <v>3164211.0573972599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-44.905479450000001</v>
          </cell>
          <cell r="C106">
            <v>-49.716780819999997</v>
          </cell>
          <cell r="D106">
            <v>-48.113013700000003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1189987.4312602801</v>
          </cell>
          <cell r="C107">
            <v>1116365.53666439</v>
          </cell>
          <cell r="D107">
            <v>1022202.97184931</v>
          </cell>
          <cell r="E107">
            <v>999373.75584246998</v>
          </cell>
          <cell r="F107">
            <v>973600.23212327994</v>
          </cell>
          <cell r="G107">
            <v>998562.79693835997</v>
          </cell>
          <cell r="H107">
            <v>994381.97502054996</v>
          </cell>
          <cell r="I107">
            <v>957664.55178082001</v>
          </cell>
          <cell r="J107">
            <v>1015986.23634932</v>
          </cell>
          <cell r="K107">
            <v>1022413.54732877</v>
          </cell>
          <cell r="L107">
            <v>1068241.9092260301</v>
          </cell>
          <cell r="M107">
            <v>1095913.31174657</v>
          </cell>
          <cell r="O107">
            <v>12454694.25613015</v>
          </cell>
        </row>
        <row r="108">
          <cell r="A108" t="str">
            <v xml:space="preserve"> Total Interest Expense</v>
          </cell>
          <cell r="B108">
            <v>10076831.1926028</v>
          </cell>
          <cell r="C108">
            <v>10874002.977101799</v>
          </cell>
          <cell r="D108">
            <v>10333034.435967101</v>
          </cell>
          <cell r="E108">
            <v>10500248.434116101</v>
          </cell>
          <cell r="F108">
            <v>10053408.5225696</v>
          </cell>
          <cell r="G108">
            <v>10393158.459352501</v>
          </cell>
          <cell r="H108">
            <v>10449090.928236799</v>
          </cell>
          <cell r="I108">
            <v>10151944.6291434</v>
          </cell>
          <cell r="J108">
            <v>10566178.959731201</v>
          </cell>
          <cell r="K108">
            <v>10274289.4794908</v>
          </cell>
          <cell r="L108">
            <v>10646245.638734801</v>
          </cell>
          <cell r="M108">
            <v>10688919.9263545</v>
          </cell>
          <cell r="O108">
            <v>125007353.58340143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216082.19178081999</v>
          </cell>
          <cell r="C113">
            <v>295349.31506848999</v>
          </cell>
          <cell r="D113">
            <v>285821.91780822002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295349.31506848999</v>
          </cell>
          <cell r="I113">
            <v>274869.8630137</v>
          </cell>
          <cell r="J113">
            <v>269232.87671232998</v>
          </cell>
          <cell r="K113">
            <v>260547.94520548001</v>
          </cell>
          <cell r="L113">
            <v>269232.87671232998</v>
          </cell>
          <cell r="M113">
            <v>191643.83561643999</v>
          </cell>
          <cell r="O113">
            <v>3234650.6849314999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216082.19178081999</v>
          </cell>
          <cell r="C115">
            <v>295349.31506848999</v>
          </cell>
          <cell r="D115">
            <v>285821.91780822002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295349.31506848999</v>
          </cell>
          <cell r="I115">
            <v>274869.8630137</v>
          </cell>
          <cell r="J115">
            <v>269232.87671232998</v>
          </cell>
          <cell r="K115">
            <v>260547.94520548001</v>
          </cell>
          <cell r="L115">
            <v>269232.87671232998</v>
          </cell>
          <cell r="M115">
            <v>191643.83561643999</v>
          </cell>
          <cell r="O115">
            <v>3234650.6849314999</v>
          </cell>
        </row>
        <row r="117">
          <cell r="A117" t="str">
            <v xml:space="preserve"> Net Interest Income</v>
          </cell>
          <cell r="B117">
            <v>7707813.1842667703</v>
          </cell>
          <cell r="C117">
            <v>8599849.9751558695</v>
          </cell>
          <cell r="D117">
            <v>8348388.2151197698</v>
          </cell>
          <cell r="E117">
            <v>8804747.5213237405</v>
          </cell>
          <cell r="F117">
            <v>8567754.7144725192</v>
          </cell>
          <cell r="G117">
            <v>8779341.6403166298</v>
          </cell>
          <cell r="H117">
            <v>8743219.6220147796</v>
          </cell>
          <cell r="I117">
            <v>8391795.4184984304</v>
          </cell>
          <cell r="J117">
            <v>8572211.5487512294</v>
          </cell>
          <cell r="K117">
            <v>8276903.7518380396</v>
          </cell>
          <cell r="L117">
            <v>8522249.4819153901</v>
          </cell>
          <cell r="M117">
            <v>8403613.0945678707</v>
          </cell>
          <cell r="O117">
            <v>101717888.16824102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1431597.1842667703</v>
          </cell>
          <cell r="C127">
            <v>1233740.9751558695</v>
          </cell>
          <cell r="D127">
            <v>1413078.2151197698</v>
          </cell>
          <cell r="E127">
            <v>1803128.5213237405</v>
          </cell>
          <cell r="F127">
            <v>1745097.7144725192</v>
          </cell>
          <cell r="G127">
            <v>2082081.6403166298</v>
          </cell>
          <cell r="H127">
            <v>2227643.6220147796</v>
          </cell>
          <cell r="I127">
            <v>1624649.4184984304</v>
          </cell>
          <cell r="J127">
            <v>1700402.5487512294</v>
          </cell>
          <cell r="K127">
            <v>1808139.7518380396</v>
          </cell>
          <cell r="L127">
            <v>1483573.4819153901</v>
          </cell>
          <cell r="M127">
            <v>1264074.0945678707</v>
          </cell>
          <cell r="O127">
            <v>19817207.168241024</v>
          </cell>
        </row>
        <row r="129">
          <cell r="A129" t="str">
            <v xml:space="preserve"> Pretax Income</v>
          </cell>
          <cell r="B129">
            <v>1431597.18426677</v>
          </cell>
          <cell r="C129">
            <v>1233740.97515587</v>
          </cell>
          <cell r="D129">
            <v>1413078.21511977</v>
          </cell>
          <cell r="E129">
            <v>1803128.52132374</v>
          </cell>
          <cell r="F129">
            <v>1745097.7144725199</v>
          </cell>
          <cell r="G129">
            <v>2082081.64031663</v>
          </cell>
          <cell r="H129">
            <v>2227643.6220147801</v>
          </cell>
          <cell r="I129">
            <v>1624649.4184984399</v>
          </cell>
          <cell r="J129">
            <v>1700402.5487512399</v>
          </cell>
          <cell r="K129">
            <v>1808139.7518380401</v>
          </cell>
          <cell r="L129">
            <v>1483573.4819153899</v>
          </cell>
          <cell r="M129">
            <v>1264074.09456788</v>
          </cell>
          <cell r="O129">
            <v>19817207.168241069</v>
          </cell>
        </row>
        <row r="130">
          <cell r="A130" t="str">
            <v xml:space="preserve"> Local Tax #1</v>
          </cell>
          <cell r="B130">
            <v>266563.39571042999</v>
          </cell>
          <cell r="C130">
            <v>229722.56957404001</v>
          </cell>
          <cell r="D130">
            <v>263115.16365533002</v>
          </cell>
          <cell r="E130">
            <v>335742.53067047999</v>
          </cell>
          <cell r="F130">
            <v>324937.19443475001</v>
          </cell>
          <cell r="G130">
            <v>387683.60142694</v>
          </cell>
          <cell r="H130">
            <v>414787.24241916998</v>
          </cell>
          <cell r="I130">
            <v>302509.72172441002</v>
          </cell>
          <cell r="J130">
            <v>316614.95457747998</v>
          </cell>
          <cell r="K130">
            <v>336675.62179226999</v>
          </cell>
          <cell r="L130">
            <v>276241.38233264</v>
          </cell>
          <cell r="M130">
            <v>235370.59640854999</v>
          </cell>
          <cell r="O130">
            <v>3689963.9747264902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266563.39571042999</v>
          </cell>
          <cell r="C134">
            <v>229722.56957404001</v>
          </cell>
          <cell r="D134">
            <v>263115.16365533002</v>
          </cell>
          <cell r="E134">
            <v>335742.53067047999</v>
          </cell>
          <cell r="F134">
            <v>324937.19443475001</v>
          </cell>
          <cell r="G134">
            <v>387683.60142694</v>
          </cell>
          <cell r="H134">
            <v>414787.24241916998</v>
          </cell>
          <cell r="I134">
            <v>302509.72172441002</v>
          </cell>
          <cell r="J134">
            <v>316614.95457747998</v>
          </cell>
          <cell r="K134">
            <v>336675.62179226999</v>
          </cell>
          <cell r="L134">
            <v>276241.38233264</v>
          </cell>
          <cell r="M134">
            <v>235370.59640854999</v>
          </cell>
          <cell r="O134">
            <v>3689963.9747264902</v>
          </cell>
        </row>
        <row r="136">
          <cell r="A136" t="str">
            <v xml:space="preserve"> Net Tax</v>
          </cell>
          <cell r="B136">
            <v>266563.39571042999</v>
          </cell>
          <cell r="C136">
            <v>229722.56957404001</v>
          </cell>
          <cell r="D136">
            <v>263115.16365533002</v>
          </cell>
          <cell r="E136">
            <v>335742.53067047999</v>
          </cell>
          <cell r="F136">
            <v>324937.19443475001</v>
          </cell>
          <cell r="G136">
            <v>387683.60142694</v>
          </cell>
          <cell r="H136">
            <v>414787.24241916998</v>
          </cell>
          <cell r="I136">
            <v>302509.72172441002</v>
          </cell>
          <cell r="J136">
            <v>316614.95457747998</v>
          </cell>
          <cell r="K136">
            <v>336675.62179226999</v>
          </cell>
          <cell r="L136">
            <v>276241.38233264</v>
          </cell>
          <cell r="M136">
            <v>235370.59640854999</v>
          </cell>
          <cell r="O136">
            <v>3689963.9747264902</v>
          </cell>
        </row>
        <row r="138">
          <cell r="A138" t="str">
            <v xml:space="preserve"> Net Income</v>
          </cell>
          <cell r="B138">
            <v>1165033.7885563399</v>
          </cell>
          <cell r="C138">
            <v>1004018.40558184</v>
          </cell>
          <cell r="D138">
            <v>1149963.0514644401</v>
          </cell>
          <cell r="E138">
            <v>1467385.9906532599</v>
          </cell>
          <cell r="F138">
            <v>1420160.52003777</v>
          </cell>
          <cell r="G138">
            <v>1694398.0388896901</v>
          </cell>
          <cell r="H138">
            <v>1812856.3795956201</v>
          </cell>
          <cell r="I138">
            <v>1322139.6967740301</v>
          </cell>
          <cell r="J138">
            <v>1383787.5941737599</v>
          </cell>
          <cell r="K138">
            <v>1471464.13004577</v>
          </cell>
          <cell r="L138">
            <v>1207332.0995827499</v>
          </cell>
          <cell r="M138">
            <v>1028703.49815933</v>
          </cell>
          <cell r="O138">
            <v>16127243.1935146</v>
          </cell>
        </row>
      </sheetData>
      <sheetData sheetId="33" refreshError="1">
        <row r="4">
          <cell r="A4" t="str">
            <v>Meridian Credit Union Limited</v>
          </cell>
        </row>
        <row r="5">
          <cell r="A5" t="str">
            <v>ROLL DN 6Mo</v>
          </cell>
        </row>
        <row r="6">
          <cell r="A6" t="str">
            <v>ROLL DN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3506.5970109599998</v>
          </cell>
          <cell r="C11">
            <v>1899.6749972600001</v>
          </cell>
          <cell r="D11">
            <v>2820.5896465800001</v>
          </cell>
          <cell r="E11">
            <v>2818.9945479500002</v>
          </cell>
          <cell r="F11">
            <v>3374.9283917799999</v>
          </cell>
          <cell r="G11">
            <v>4713.1708246600001</v>
          </cell>
          <cell r="H11">
            <v>5203.7306904099996</v>
          </cell>
          <cell r="I11">
            <v>6466.8630657499998</v>
          </cell>
          <cell r="J11">
            <v>8212.2341863000001</v>
          </cell>
          <cell r="K11">
            <v>9659.7786849299991</v>
          </cell>
          <cell r="L11">
            <v>10660.37329863</v>
          </cell>
          <cell r="M11">
            <v>7284.1595725999996</v>
          </cell>
          <cell r="O11">
            <v>66621.094917809998</v>
          </cell>
        </row>
        <row r="12">
          <cell r="A12" t="str">
            <v xml:space="preserve">   CUCO Liquidity Reserve</v>
          </cell>
          <cell r="B12">
            <v>912611.69521717005</v>
          </cell>
          <cell r="C12">
            <v>874222.66626810003</v>
          </cell>
          <cell r="D12">
            <v>893867.50107257999</v>
          </cell>
          <cell r="E12">
            <v>838050.32214498997</v>
          </cell>
          <cell r="F12">
            <v>840894.15208850999</v>
          </cell>
          <cell r="G12">
            <v>829340.78833840997</v>
          </cell>
          <cell r="H12">
            <v>779938.65895577997</v>
          </cell>
          <cell r="I12">
            <v>783170.64784452005</v>
          </cell>
          <cell r="J12">
            <v>740524.53122292005</v>
          </cell>
          <cell r="K12">
            <v>754425.80698622996</v>
          </cell>
          <cell r="L12">
            <v>744514.96031918004</v>
          </cell>
          <cell r="M12">
            <v>651215.52339107997</v>
          </cell>
          <cell r="O12">
            <v>9642777.2538494691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32012.613536950001</v>
          </cell>
          <cell r="C14">
            <v>22968.64145245</v>
          </cell>
          <cell r="D14">
            <v>16922.55401267</v>
          </cell>
          <cell r="E14">
            <v>13385.65073297</v>
          </cell>
          <cell r="F14">
            <v>13567.86175419</v>
          </cell>
          <cell r="G14">
            <v>13554.223887280001</v>
          </cell>
          <cell r="H14">
            <v>13114.351361020001</v>
          </cell>
          <cell r="I14">
            <v>13558.993861000001</v>
          </cell>
          <cell r="J14">
            <v>13119.35381638</v>
          </cell>
          <cell r="K14">
            <v>13554.49149305</v>
          </cell>
          <cell r="L14">
            <v>13556.58391485</v>
          </cell>
          <cell r="M14">
            <v>12244.65159739</v>
          </cell>
          <cell r="O14">
            <v>191559.97142019999</v>
          </cell>
        </row>
        <row r="15">
          <cell r="A15" t="str">
            <v xml:space="preserve">   Long Term Investments</v>
          </cell>
          <cell r="B15">
            <v>14906.726025669999</v>
          </cell>
          <cell r="C15">
            <v>14425.86389572</v>
          </cell>
          <cell r="D15">
            <v>14906.726025579999</v>
          </cell>
          <cell r="E15">
            <v>14425.86389572</v>
          </cell>
          <cell r="F15">
            <v>14906.726025579999</v>
          </cell>
          <cell r="G15">
            <v>14906.726025579999</v>
          </cell>
          <cell r="H15">
            <v>14425.86389572</v>
          </cell>
          <cell r="I15">
            <v>14901.225158110001</v>
          </cell>
          <cell r="J15">
            <v>14416.108633440001</v>
          </cell>
          <cell r="K15">
            <v>14896.601862969999</v>
          </cell>
          <cell r="L15">
            <v>14896.60147888</v>
          </cell>
          <cell r="M15">
            <v>13454.994881049999</v>
          </cell>
          <cell r="O15">
            <v>175470.02780402001</v>
          </cell>
        </row>
        <row r="16">
          <cell r="A16" t="str">
            <v xml:space="preserve">   Asset Balancing Account</v>
          </cell>
          <cell r="B16">
            <v>29129.772701360002</v>
          </cell>
          <cell r="C16">
            <v>44072.649414730004</v>
          </cell>
          <cell r="D16">
            <v>52471.623999440002</v>
          </cell>
          <cell r="E16">
            <v>48815.598019780002</v>
          </cell>
          <cell r="F16">
            <v>58324.914526300003</v>
          </cell>
          <cell r="G16">
            <v>61697.884041450001</v>
          </cell>
          <cell r="H16">
            <v>58866.556460729997</v>
          </cell>
          <cell r="I16">
            <v>62075.63033729</v>
          </cell>
          <cell r="J16">
            <v>63028.346672510001</v>
          </cell>
          <cell r="K16">
            <v>68815.484332819993</v>
          </cell>
          <cell r="L16">
            <v>78568.390802380003</v>
          </cell>
          <cell r="M16">
            <v>74928.293173009995</v>
          </cell>
          <cell r="O16">
            <v>700795.14448180003</v>
          </cell>
        </row>
        <row r="17">
          <cell r="A17" t="str">
            <v xml:space="preserve">  Total Investments</v>
          </cell>
          <cell r="B17">
            <v>992167.40449211001</v>
          </cell>
          <cell r="C17">
            <v>957589.49602825998</v>
          </cell>
          <cell r="D17">
            <v>980988.99475684995</v>
          </cell>
          <cell r="E17">
            <v>917496.42934141005</v>
          </cell>
          <cell r="F17">
            <v>931068.58278636006</v>
          </cell>
          <cell r="G17">
            <v>924212.79311738</v>
          </cell>
          <cell r="H17">
            <v>871549.16136366001</v>
          </cell>
          <cell r="I17">
            <v>880173.36026667</v>
          </cell>
          <cell r="J17">
            <v>839300.57453155005</v>
          </cell>
          <cell r="K17">
            <v>861352.16336000001</v>
          </cell>
          <cell r="L17">
            <v>862196.90981392004</v>
          </cell>
          <cell r="M17">
            <v>759127.62261513004</v>
          </cell>
          <cell r="O17">
            <v>10777223.492473301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739889.84896932996</v>
          </cell>
          <cell r="D18">
            <v>677006.88597973005</v>
          </cell>
          <cell r="E18">
            <v>663610.44763228996</v>
          </cell>
          <cell r="F18">
            <v>695489.74792183004</v>
          </cell>
          <cell r="G18">
            <v>707494.84984575002</v>
          </cell>
          <cell r="H18">
            <v>697114.82444819005</v>
          </cell>
          <cell r="I18">
            <v>733733.77773157996</v>
          </cell>
          <cell r="J18">
            <v>722194.94020904996</v>
          </cell>
          <cell r="K18">
            <v>759143.57315481</v>
          </cell>
          <cell r="L18">
            <v>769735.62806347001</v>
          </cell>
          <cell r="M18">
            <v>702690.68307906995</v>
          </cell>
          <cell r="O18">
            <v>8706785.8858728204</v>
          </cell>
        </row>
        <row r="19">
          <cell r="A19" t="str">
            <v xml:space="preserve">    6 Month Mortgage</v>
          </cell>
          <cell r="B19">
            <v>12841.101661680001</v>
          </cell>
          <cell r="C19">
            <v>11803.5291784</v>
          </cell>
          <cell r="D19">
            <v>11679.44506039</v>
          </cell>
          <cell r="E19">
            <v>11023.08105269</v>
          </cell>
          <cell r="F19">
            <v>11144.8490394</v>
          </cell>
          <cell r="G19">
            <v>10706.904137109999</v>
          </cell>
          <cell r="H19">
            <v>10213.25553654</v>
          </cell>
          <cell r="I19">
            <v>10630.20959124</v>
          </cell>
          <cell r="J19">
            <v>10347.5011474</v>
          </cell>
          <cell r="K19">
            <v>10757.08503233</v>
          </cell>
          <cell r="L19">
            <v>10812.79427925</v>
          </cell>
          <cell r="M19">
            <v>9804.5470812299991</v>
          </cell>
          <cell r="O19">
            <v>131764.30279766</v>
          </cell>
        </row>
        <row r="20">
          <cell r="A20" t="str">
            <v xml:space="preserve">    1 Year Mortgage</v>
          </cell>
          <cell r="B20">
            <v>191638.29035607001</v>
          </cell>
          <cell r="C20">
            <v>179665.91920084</v>
          </cell>
          <cell r="D20">
            <v>178036.52211838</v>
          </cell>
          <cell r="E20">
            <v>163692.75105644</v>
          </cell>
          <cell r="F20">
            <v>160701.02303131999</v>
          </cell>
          <cell r="G20">
            <v>152188.98367630001</v>
          </cell>
          <cell r="H20">
            <v>139147.54766561001</v>
          </cell>
          <cell r="I20">
            <v>136698.78380342</v>
          </cell>
          <cell r="J20">
            <v>128390.87645402001</v>
          </cell>
          <cell r="K20">
            <v>130571.05050939</v>
          </cell>
          <cell r="L20">
            <v>129024.95741145</v>
          </cell>
          <cell r="M20">
            <v>115424.69814512999</v>
          </cell>
          <cell r="O20">
            <v>1805181.4034283699</v>
          </cell>
        </row>
        <row r="21">
          <cell r="A21" t="str">
            <v xml:space="preserve">    2 Year Mortgage</v>
          </cell>
          <cell r="B21">
            <v>144855.78319983999</v>
          </cell>
          <cell r="C21">
            <v>138167.66031976001</v>
          </cell>
          <cell r="D21">
            <v>141127.49412351</v>
          </cell>
          <cell r="E21">
            <v>134819.92855400001</v>
          </cell>
          <cell r="F21">
            <v>137350.35348841001</v>
          </cell>
          <cell r="G21">
            <v>135431.36220376001</v>
          </cell>
          <cell r="H21">
            <v>128188.30397177</v>
          </cell>
          <cell r="I21">
            <v>128986.25244900001</v>
          </cell>
          <cell r="J21">
            <v>122153.10517441999</v>
          </cell>
          <cell r="K21">
            <v>124455.6788061</v>
          </cell>
          <cell r="L21">
            <v>122724.47557600999</v>
          </cell>
          <cell r="M21">
            <v>109749.79825721</v>
          </cell>
          <cell r="O21">
            <v>1568010.19612379</v>
          </cell>
        </row>
        <row r="22">
          <cell r="A22" t="str">
            <v xml:space="preserve">    3 Year Mortgage</v>
          </cell>
          <cell r="B22">
            <v>365120.13117711002</v>
          </cell>
          <cell r="C22">
            <v>351629.06349054998</v>
          </cell>
          <cell r="D22">
            <v>361347.45294334</v>
          </cell>
          <cell r="E22">
            <v>347950.75783621002</v>
          </cell>
          <cell r="F22">
            <v>358271.80321203999</v>
          </cell>
          <cell r="G22">
            <v>357076.24110593001</v>
          </cell>
          <cell r="H22">
            <v>344235.53902794002</v>
          </cell>
          <cell r="I22">
            <v>353049.94435506</v>
          </cell>
          <cell r="J22">
            <v>336036.67308476003</v>
          </cell>
          <cell r="K22">
            <v>339969.70979564002</v>
          </cell>
          <cell r="L22">
            <v>335403.03232836002</v>
          </cell>
          <cell r="M22">
            <v>300847.25873752998</v>
          </cell>
          <cell r="O22">
            <v>4150937.6070944699</v>
          </cell>
        </row>
        <row r="23">
          <cell r="A23" t="str">
            <v xml:space="preserve">    4 Year Mortgage</v>
          </cell>
          <cell r="B23">
            <v>3922394.9780935198</v>
          </cell>
          <cell r="C23">
            <v>3784769.9311158401</v>
          </cell>
          <cell r="D23">
            <v>3899861.99130229</v>
          </cell>
          <cell r="E23">
            <v>3761960.0601696302</v>
          </cell>
          <cell r="F23">
            <v>3878102.8258231101</v>
          </cell>
          <cell r="G23">
            <v>3872373.0349088698</v>
          </cell>
          <cell r="H23">
            <v>3746156.52847915</v>
          </cell>
          <cell r="I23">
            <v>3872608.5545217199</v>
          </cell>
          <cell r="J23">
            <v>3744807.9571751701</v>
          </cell>
          <cell r="K23">
            <v>3866186.2965476401</v>
          </cell>
          <cell r="L23">
            <v>3860939.7260714401</v>
          </cell>
          <cell r="M23">
            <v>3481138.21863259</v>
          </cell>
          <cell r="O23">
            <v>45691300.10284096</v>
          </cell>
        </row>
        <row r="24">
          <cell r="A24" t="str">
            <v xml:space="preserve">    5 Year Mortgage</v>
          </cell>
          <cell r="B24">
            <v>3546939.7387843598</v>
          </cell>
          <cell r="C24">
            <v>3419719.8983197999</v>
          </cell>
          <cell r="D24">
            <v>3522735.16569005</v>
          </cell>
          <cell r="E24">
            <v>3395996.1992241</v>
          </cell>
          <cell r="F24">
            <v>3497440.0411884799</v>
          </cell>
          <cell r="G24">
            <v>3490717.4298380902</v>
          </cell>
          <cell r="H24">
            <v>3373900.6533121401</v>
          </cell>
          <cell r="I24">
            <v>3487250.7286543199</v>
          </cell>
          <cell r="J24">
            <v>3374065.7635675198</v>
          </cell>
          <cell r="K24">
            <v>3485832.63568071</v>
          </cell>
          <cell r="L24">
            <v>3485254.7451794501</v>
          </cell>
          <cell r="M24">
            <v>3146774.1518047</v>
          </cell>
          <cell r="O24">
            <v>41226627.151243716</v>
          </cell>
        </row>
        <row r="25">
          <cell r="A25" t="str">
            <v xml:space="preserve">    7 Year Mortgage</v>
          </cell>
          <cell r="B25">
            <v>530781.22835267999</v>
          </cell>
          <cell r="C25">
            <v>513097.71751917998</v>
          </cell>
          <cell r="D25">
            <v>529874.04867836996</v>
          </cell>
          <cell r="E25">
            <v>512334.52672408998</v>
          </cell>
          <cell r="F25">
            <v>529471.45628962002</v>
          </cell>
          <cell r="G25">
            <v>529866.10977514996</v>
          </cell>
          <cell r="H25">
            <v>513502.98701054999</v>
          </cell>
          <cell r="I25">
            <v>530355.20527953003</v>
          </cell>
          <cell r="J25">
            <v>512113.92576140998</v>
          </cell>
          <cell r="K25">
            <v>529159.45881971996</v>
          </cell>
          <cell r="L25">
            <v>529521.47193004994</v>
          </cell>
          <cell r="M25">
            <v>478533.71873590001</v>
          </cell>
          <cell r="O25">
            <v>6238611.85487625</v>
          </cell>
        </row>
        <row r="26">
          <cell r="A26" t="str">
            <v xml:space="preserve">    10 Year Mortgage</v>
          </cell>
          <cell r="B26">
            <v>42114.148266390002</v>
          </cell>
          <cell r="C26">
            <v>40748.804687720003</v>
          </cell>
          <cell r="D26">
            <v>42137.640485360003</v>
          </cell>
          <cell r="E26">
            <v>40802.213712639998</v>
          </cell>
          <cell r="F26">
            <v>42220.86105064</v>
          </cell>
          <cell r="G26">
            <v>42303.800724729997</v>
          </cell>
          <cell r="H26">
            <v>41052.731787960001</v>
          </cell>
          <cell r="I26">
            <v>42575.373321320003</v>
          </cell>
          <cell r="J26">
            <v>41320.504167580002</v>
          </cell>
          <cell r="K26">
            <v>42829.540688380002</v>
          </cell>
          <cell r="L26">
            <v>42929.296919369997</v>
          </cell>
          <cell r="M26">
            <v>38835.890838749998</v>
          </cell>
          <cell r="O26">
            <v>499870.80665083998</v>
          </cell>
        </row>
        <row r="27">
          <cell r="A27" t="str">
            <v xml:space="preserve">    Securitized Contra</v>
          </cell>
          <cell r="B27">
            <v>-1235232.27137477</v>
          </cell>
          <cell r="C27">
            <v>-1013515.32755203</v>
          </cell>
          <cell r="D27">
            <v>-1009220.78468303</v>
          </cell>
          <cell r="E27">
            <v>-930147.29337164003</v>
          </cell>
          <cell r="F27">
            <v>-905599.87566932</v>
          </cell>
          <cell r="G27">
            <v>-853432.56471447996</v>
          </cell>
          <cell r="H27">
            <v>-779771.77367618005</v>
          </cell>
          <cell r="I27">
            <v>-754482.4317366</v>
          </cell>
          <cell r="J27">
            <v>-680514.99536635005</v>
          </cell>
          <cell r="K27">
            <v>-650599.96573763003</v>
          </cell>
          <cell r="L27">
            <v>-607728.75526311004</v>
          </cell>
          <cell r="M27">
            <v>-522067.32538087002</v>
          </cell>
          <cell r="O27">
            <v>-9942313.3645260092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-1268767.4553171699</v>
          </cell>
          <cell r="C29">
            <v>-1215801.8622745499</v>
          </cell>
          <cell r="D29">
            <v>-1243233.29486749</v>
          </cell>
          <cell r="E29">
            <v>-1190955.3942218199</v>
          </cell>
          <cell r="F29">
            <v>-1217666.25046241</v>
          </cell>
          <cell r="G29">
            <v>-1204938.1088722099</v>
          </cell>
          <cell r="H29">
            <v>-1154424.7629319699</v>
          </cell>
          <cell r="I29">
            <v>-1176792.48190851</v>
          </cell>
          <cell r="J29">
            <v>-1115553.82030136</v>
          </cell>
          <cell r="K29">
            <v>-1127318.3925406099</v>
          </cell>
          <cell r="L29">
            <v>-1105701.89879758</v>
          </cell>
          <cell r="M29">
            <v>-980729.90615031996</v>
          </cell>
          <cell r="O29">
            <v>-14001883.628645999</v>
          </cell>
        </row>
        <row r="30">
          <cell r="A30" t="str">
            <v xml:space="preserve">    New CMB Contra</v>
          </cell>
          <cell r="B30">
            <v>-511560.77560259</v>
          </cell>
          <cell r="C30">
            <v>-536920.98965119</v>
          </cell>
          <cell r="D30">
            <v>-548492.14466207998</v>
          </cell>
          <cell r="E30">
            <v>-572215.57194851001</v>
          </cell>
          <cell r="F30">
            <v>-633643.54692443996</v>
          </cell>
          <cell r="G30">
            <v>-626430.11872468004</v>
          </cell>
          <cell r="H30">
            <v>-646833.60070098005</v>
          </cell>
          <cell r="I30">
            <v>-709792.47605139005</v>
          </cell>
          <cell r="J30">
            <v>-679076.30914082006</v>
          </cell>
          <cell r="K30">
            <v>-742877.51562431001</v>
          </cell>
          <cell r="L30">
            <v>-783408.53091582004</v>
          </cell>
          <cell r="M30">
            <v>-699553.46239479003</v>
          </cell>
          <cell r="O30">
            <v>-7690805.0423416002</v>
          </cell>
        </row>
        <row r="31">
          <cell r="A31" t="str">
            <v xml:space="preserve">   Retail  Mortgages</v>
          </cell>
          <cell r="B31">
            <v>6579805.5764348404</v>
          </cell>
          <cell r="C31">
            <v>6413254.1933236504</v>
          </cell>
          <cell r="D31">
            <v>6562860.4221688202</v>
          </cell>
          <cell r="E31">
            <v>6338871.7064201199</v>
          </cell>
          <cell r="F31">
            <v>6553283.2879886804</v>
          </cell>
          <cell r="G31">
            <v>6613357.9239043202</v>
          </cell>
          <cell r="H31">
            <v>6412482.23393072</v>
          </cell>
          <cell r="I31">
            <v>6654821.4400106901</v>
          </cell>
          <cell r="J31">
            <v>6516286.1219327999</v>
          </cell>
          <cell r="K31">
            <v>6768109.1551321698</v>
          </cell>
          <cell r="L31">
            <v>6789506.9427823396</v>
          </cell>
          <cell r="M31">
            <v>6181448.2713861298</v>
          </cell>
          <cell r="O31">
            <v>78384087.275415272</v>
          </cell>
        </row>
        <row r="32">
          <cell r="A32" t="str">
            <v xml:space="preserve">    Instalment - Retail</v>
          </cell>
          <cell r="B32">
            <v>507212.5226735</v>
          </cell>
          <cell r="C32">
            <v>449792.32604398002</v>
          </cell>
          <cell r="D32">
            <v>471436.49855820998</v>
          </cell>
          <cell r="E32">
            <v>462846.98703493999</v>
          </cell>
          <cell r="F32">
            <v>476909.20280640002</v>
          </cell>
          <cell r="G32">
            <v>477040.16000256001</v>
          </cell>
          <cell r="H32">
            <v>470384.02462023002</v>
          </cell>
          <cell r="I32">
            <v>494898.90816676</v>
          </cell>
          <cell r="J32">
            <v>482532.69921045</v>
          </cell>
          <cell r="K32">
            <v>502451.53445585002</v>
          </cell>
          <cell r="L32">
            <v>506002.21299539</v>
          </cell>
          <cell r="M32">
            <v>459833.87249699997</v>
          </cell>
          <cell r="O32">
            <v>5761340.9490652699</v>
          </cell>
        </row>
        <row r="33">
          <cell r="A33" t="str">
            <v xml:space="preserve">    Fixed Rate Instalment</v>
          </cell>
          <cell r="B33">
            <v>81449.357332350002</v>
          </cell>
          <cell r="C33">
            <v>78085.681542060003</v>
          </cell>
          <cell r="D33">
            <v>81340.613462559995</v>
          </cell>
          <cell r="E33">
            <v>79529.717516350007</v>
          </cell>
          <cell r="F33">
            <v>81679.951709600005</v>
          </cell>
          <cell r="G33">
            <v>81349.107595959998</v>
          </cell>
          <cell r="H33">
            <v>79756.044198810006</v>
          </cell>
          <cell r="I33">
            <v>83545.258356949998</v>
          </cell>
          <cell r="J33">
            <v>81105.599845760007</v>
          </cell>
          <cell r="K33">
            <v>84132.509121809999</v>
          </cell>
          <cell r="L33">
            <v>84414.318893410004</v>
          </cell>
          <cell r="M33">
            <v>76414.475861739993</v>
          </cell>
          <cell r="O33">
            <v>972802.63543736003</v>
          </cell>
        </row>
        <row r="34">
          <cell r="A34" t="str">
            <v xml:space="preserve">    Demand - Retail</v>
          </cell>
          <cell r="B34">
            <v>49645.260402129999</v>
          </cell>
          <cell r="C34">
            <v>47997.654671260003</v>
          </cell>
          <cell r="D34">
            <v>50259.116742949998</v>
          </cell>
          <cell r="E34">
            <v>49100.053657910001</v>
          </cell>
          <cell r="F34">
            <v>50582.728670529999</v>
          </cell>
          <cell r="G34">
            <v>50681.379891249999</v>
          </cell>
          <cell r="H34">
            <v>49920.58242703</v>
          </cell>
          <cell r="I34">
            <v>52274.355916139997</v>
          </cell>
          <cell r="J34">
            <v>50845.134040680001</v>
          </cell>
          <cell r="K34">
            <v>52816.048459149999</v>
          </cell>
          <cell r="L34">
            <v>53059.126507089997</v>
          </cell>
          <cell r="M34">
            <v>48117.003113270002</v>
          </cell>
          <cell r="O34">
            <v>605298.44449938997</v>
          </cell>
        </row>
        <row r="35">
          <cell r="A35" t="str">
            <v xml:space="preserve">    Student</v>
          </cell>
          <cell r="B35">
            <v>22407.624991190001</v>
          </cell>
          <cell r="C35">
            <v>19888.67420293</v>
          </cell>
          <cell r="D35">
            <v>20608.144047049998</v>
          </cell>
          <cell r="E35">
            <v>19995.927645870001</v>
          </cell>
          <cell r="F35">
            <v>20719.24207244</v>
          </cell>
          <cell r="G35">
            <v>20776.8489935</v>
          </cell>
          <cell r="H35">
            <v>20160.69708238</v>
          </cell>
          <cell r="I35">
            <v>20935.957359510001</v>
          </cell>
          <cell r="J35">
            <v>20373.411430700002</v>
          </cell>
          <cell r="K35">
            <v>21132.795299599999</v>
          </cell>
          <cell r="L35">
            <v>21254.471209359999</v>
          </cell>
          <cell r="M35">
            <v>19342.928632859999</v>
          </cell>
          <cell r="O35">
            <v>247596.72296739</v>
          </cell>
        </row>
        <row r="36">
          <cell r="A36" t="str">
            <v xml:space="preserve">    LOC </v>
          </cell>
          <cell r="B36">
            <v>1545839.1879411</v>
          </cell>
          <cell r="C36">
            <v>1495973.4076849299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1546254.7360956201</v>
          </cell>
          <cell r="M36">
            <v>1402268.1611736999</v>
          </cell>
          <cell r="O36">
            <v>18207451.655655641</v>
          </cell>
        </row>
        <row r="37">
          <cell r="A37" t="str">
            <v xml:space="preserve">    Fixed Rate Demands</v>
          </cell>
          <cell r="B37">
            <v>1940.1536638099999</v>
          </cell>
          <cell r="C37">
            <v>1854.5751967000001</v>
          </cell>
          <cell r="D37">
            <v>1924.65364275</v>
          </cell>
          <cell r="E37">
            <v>1867.9725932599999</v>
          </cell>
          <cell r="F37">
            <v>1909.02582435</v>
          </cell>
          <cell r="G37">
            <v>1896.5126228399999</v>
          </cell>
          <cell r="H37">
            <v>1853.0822152999999</v>
          </cell>
          <cell r="I37">
            <v>1928.42542574</v>
          </cell>
          <cell r="J37">
            <v>1864.95401309</v>
          </cell>
          <cell r="K37">
            <v>1925.5193981100001</v>
          </cell>
          <cell r="L37">
            <v>1922.46978491</v>
          </cell>
          <cell r="M37">
            <v>1733.42331326</v>
          </cell>
          <cell r="O37">
            <v>22620.767694120001</v>
          </cell>
        </row>
        <row r="38">
          <cell r="A38" t="str">
            <v xml:space="preserve">    Meritline</v>
          </cell>
          <cell r="B38">
            <v>746585.52730300999</v>
          </cell>
          <cell r="C38">
            <v>724623.41136163997</v>
          </cell>
          <cell r="D38">
            <v>761288.95620000002</v>
          </cell>
          <cell r="E38">
            <v>756682.56599013996</v>
          </cell>
          <cell r="F38">
            <v>784496.77932849003</v>
          </cell>
          <cell r="G38">
            <v>795688.89314794994</v>
          </cell>
          <cell r="H38">
            <v>783417.16118629999</v>
          </cell>
          <cell r="I38">
            <v>824993.37931999995</v>
          </cell>
          <cell r="J38">
            <v>808344.66436603002</v>
          </cell>
          <cell r="K38">
            <v>846162.52409343002</v>
          </cell>
          <cell r="L38">
            <v>854448.49498493003</v>
          </cell>
          <cell r="M38">
            <v>774882.61938629998</v>
          </cell>
          <cell r="O38">
            <v>9461614.97666822</v>
          </cell>
        </row>
        <row r="39">
          <cell r="A39" t="str">
            <v xml:space="preserve">    Meritline/RSPLC CONTRA</v>
          </cell>
          <cell r="B39">
            <v>-807.50350848999994</v>
          </cell>
          <cell r="C39">
            <v>-783.41846300999998</v>
          </cell>
          <cell r="D39">
            <v>-813.59021835999999</v>
          </cell>
          <cell r="E39">
            <v>-789.30882740000004</v>
          </cell>
          <cell r="F39">
            <v>-817.64802493000002</v>
          </cell>
          <cell r="G39">
            <v>-821.70583151000005</v>
          </cell>
          <cell r="H39">
            <v>-797.16264658</v>
          </cell>
          <cell r="I39">
            <v>-825.76363807999996</v>
          </cell>
          <cell r="J39">
            <v>-801.08955616000003</v>
          </cell>
          <cell r="K39">
            <v>-829.82144466</v>
          </cell>
          <cell r="L39">
            <v>-830.04443370000001</v>
          </cell>
          <cell r="M39">
            <v>-752.75004492999994</v>
          </cell>
          <cell r="O39">
            <v>-9669.8066378099993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4441.2133561600003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4598.8158150700001</v>
          </cell>
          <cell r="M40">
            <v>4171.0777260300001</v>
          </cell>
          <cell r="O40">
            <v>54070.269773959997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3016865.1100520198</v>
          </cell>
          <cell r="C42">
            <v>2878006.1631308999</v>
          </cell>
          <cell r="D42">
            <v>2994476.5596296801</v>
          </cell>
          <cell r="E42">
            <v>2925781.1741864099</v>
          </cell>
          <cell r="F42">
            <v>3023911.4495814</v>
          </cell>
          <cell r="G42">
            <v>3035043.36361707</v>
          </cell>
          <cell r="H42">
            <v>2961241.6876588101</v>
          </cell>
          <cell r="I42">
            <v>3086182.6881015399</v>
          </cell>
          <cell r="J42">
            <v>3000812.6319258902</v>
          </cell>
          <cell r="K42">
            <v>3116223.2765778098</v>
          </cell>
          <cell r="L42">
            <v>3129143.9202356399</v>
          </cell>
          <cell r="M42">
            <v>2838627.4030838902</v>
          </cell>
          <cell r="O42">
            <v>36006315.42778106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18925.782654340001</v>
          </cell>
          <cell r="D43">
            <v>17677.100444330001</v>
          </cell>
          <cell r="E43">
            <v>17091.68338006</v>
          </cell>
          <cell r="F43">
            <v>17646.335157760001</v>
          </cell>
          <cell r="G43">
            <v>17632.192725950001</v>
          </cell>
          <cell r="H43">
            <v>17051.36384179</v>
          </cell>
          <cell r="I43">
            <v>17607.773997429998</v>
          </cell>
          <cell r="J43">
            <v>17027.661527569999</v>
          </cell>
          <cell r="K43">
            <v>17582.32461113</v>
          </cell>
          <cell r="L43">
            <v>17614.837441150001</v>
          </cell>
          <cell r="M43">
            <v>15973.097507529999</v>
          </cell>
          <cell r="O43">
            <v>213348.39052685999</v>
          </cell>
        </row>
        <row r="44">
          <cell r="A44" t="str">
            <v xml:space="preserve">    Commercial 6 Month Mtg</v>
          </cell>
          <cell r="B44">
            <v>1447.68133893</v>
          </cell>
          <cell r="C44">
            <v>1295.5581400000001</v>
          </cell>
          <cell r="D44">
            <v>1305.5762844200001</v>
          </cell>
          <cell r="E44">
            <v>1204.1777623400001</v>
          </cell>
          <cell r="F44">
            <v>1176.00727542</v>
          </cell>
          <cell r="G44">
            <v>1165.18908773</v>
          </cell>
          <cell r="H44">
            <v>1125.3051852399999</v>
          </cell>
          <cell r="I44">
            <v>1162.0287856100001</v>
          </cell>
          <cell r="J44">
            <v>1123.74477465</v>
          </cell>
          <cell r="K44">
            <v>1160.3491801299999</v>
          </cell>
          <cell r="L44">
            <v>1162.35604891</v>
          </cell>
          <cell r="M44">
            <v>1054.01047558</v>
          </cell>
          <cell r="O44">
            <v>14381.984338959999</v>
          </cell>
        </row>
        <row r="45">
          <cell r="A45" t="str">
            <v xml:space="preserve">    Commercial 1 Year Mtg</v>
          </cell>
          <cell r="B45">
            <v>96428.10182856</v>
          </cell>
          <cell r="C45">
            <v>92591.571458439998</v>
          </cell>
          <cell r="D45">
            <v>92776.659165229998</v>
          </cell>
          <cell r="E45">
            <v>87003.850522509994</v>
          </cell>
          <cell r="F45">
            <v>80684.769765839999</v>
          </cell>
          <cell r="G45">
            <v>72720.350941130004</v>
          </cell>
          <cell r="H45">
            <v>69147.772795650002</v>
          </cell>
          <cell r="I45">
            <v>69084.038727820007</v>
          </cell>
          <cell r="J45">
            <v>64918.258614359998</v>
          </cell>
          <cell r="K45">
            <v>65858.583483990005</v>
          </cell>
          <cell r="L45">
            <v>65040.385085119997</v>
          </cell>
          <cell r="M45">
            <v>58576.8068279</v>
          </cell>
          <cell r="O45">
            <v>914831.14921655005</v>
          </cell>
        </row>
        <row r="46">
          <cell r="A46" t="str">
            <v xml:space="preserve">    Commercial 2 Year Mtg</v>
          </cell>
          <cell r="B46">
            <v>36254.442989720003</v>
          </cell>
          <cell r="C46">
            <v>34986.311037239997</v>
          </cell>
          <cell r="D46">
            <v>36049.11576352</v>
          </cell>
          <cell r="E46">
            <v>34493.275665250003</v>
          </cell>
          <cell r="F46">
            <v>35334.686364009998</v>
          </cell>
          <cell r="G46">
            <v>35240.501777760001</v>
          </cell>
          <cell r="H46">
            <v>34011.653545770001</v>
          </cell>
          <cell r="I46">
            <v>34889.115716259999</v>
          </cell>
          <cell r="J46">
            <v>32789.359113630002</v>
          </cell>
          <cell r="K46">
            <v>33044.773249240003</v>
          </cell>
          <cell r="L46">
            <v>32627.797379380001</v>
          </cell>
          <cell r="M46">
            <v>29338.758445240001</v>
          </cell>
          <cell r="O46">
            <v>409059.79104702</v>
          </cell>
        </row>
        <row r="47">
          <cell r="A47" t="str">
            <v xml:space="preserve">    Commercial 3 Year Mtg</v>
          </cell>
          <cell r="B47">
            <v>53481.356877519996</v>
          </cell>
          <cell r="C47">
            <v>51298.453288409997</v>
          </cell>
          <cell r="D47">
            <v>50781.028883680003</v>
          </cell>
          <cell r="E47">
            <v>45379.709227380001</v>
          </cell>
          <cell r="F47">
            <v>44831.421996340003</v>
          </cell>
          <cell r="G47">
            <v>44299.64477459</v>
          </cell>
          <cell r="H47">
            <v>42338.858841840003</v>
          </cell>
          <cell r="I47">
            <v>41992.639806849998</v>
          </cell>
          <cell r="J47">
            <v>39419.738547059998</v>
          </cell>
          <cell r="K47">
            <v>40428.638661789999</v>
          </cell>
          <cell r="L47">
            <v>40324.05715239</v>
          </cell>
          <cell r="M47">
            <v>36493.451259909998</v>
          </cell>
          <cell r="O47">
            <v>531068.99931776</v>
          </cell>
        </row>
        <row r="48">
          <cell r="A48" t="str">
            <v xml:space="preserve">    Commercial 4 Year Mtg</v>
          </cell>
          <cell r="B48">
            <v>75714.954156420004</v>
          </cell>
          <cell r="C48">
            <v>73075.285409100004</v>
          </cell>
          <cell r="D48">
            <v>75298.128981839996</v>
          </cell>
          <cell r="E48">
            <v>72656.9101639</v>
          </cell>
          <cell r="F48">
            <v>74858.295890399997</v>
          </cell>
          <cell r="G48">
            <v>74642.018704810005</v>
          </cell>
          <cell r="H48">
            <v>72061.895166600007</v>
          </cell>
          <cell r="I48">
            <v>74269.533120830005</v>
          </cell>
          <cell r="J48">
            <v>71644.233816449996</v>
          </cell>
          <cell r="K48">
            <v>73792.961154000004</v>
          </cell>
          <cell r="L48">
            <v>73742.069334479995</v>
          </cell>
          <cell r="M48">
            <v>66672.045570140006</v>
          </cell>
          <cell r="O48">
            <v>878428.33146897005</v>
          </cell>
        </row>
        <row r="49">
          <cell r="A49" t="str">
            <v xml:space="preserve">    Commercial 5 Year Mtg</v>
          </cell>
          <cell r="B49">
            <v>452603.89217483997</v>
          </cell>
          <cell r="C49">
            <v>435925.53535393003</v>
          </cell>
          <cell r="D49">
            <v>446862.68182654999</v>
          </cell>
          <cell r="E49">
            <v>427162.50503204</v>
          </cell>
          <cell r="F49">
            <v>437539.02221050998</v>
          </cell>
          <cell r="G49">
            <v>436223.94037592999</v>
          </cell>
          <cell r="H49">
            <v>420590.43150721001</v>
          </cell>
          <cell r="I49">
            <v>427891.23563295999</v>
          </cell>
          <cell r="J49">
            <v>407246.50240181998</v>
          </cell>
          <cell r="K49">
            <v>417798.17936955998</v>
          </cell>
          <cell r="L49">
            <v>414953.94083446998</v>
          </cell>
          <cell r="M49">
            <v>373612.78540962999</v>
          </cell>
          <cell r="O49">
            <v>5098410.6521294499</v>
          </cell>
        </row>
        <row r="50">
          <cell r="A50" t="str">
            <v xml:space="preserve">   Commercial Mortgages</v>
          </cell>
          <cell r="B50">
            <v>737448.66660381004</v>
          </cell>
          <cell r="C50">
            <v>708098.49734145997</v>
          </cell>
          <cell r="D50">
            <v>720750.29134957003</v>
          </cell>
          <cell r="E50">
            <v>684992.11175348004</v>
          </cell>
          <cell r="F50">
            <v>692070.53866028006</v>
          </cell>
          <cell r="G50">
            <v>681923.83838790003</v>
          </cell>
          <cell r="H50">
            <v>656327.28088410001</v>
          </cell>
          <cell r="I50">
            <v>666896.36578776001</v>
          </cell>
          <cell r="J50">
            <v>634169.49879553996</v>
          </cell>
          <cell r="K50">
            <v>649665.80970983999</v>
          </cell>
          <cell r="L50">
            <v>645465.44327589998</v>
          </cell>
          <cell r="M50">
            <v>581720.95549593004</v>
          </cell>
          <cell r="O50">
            <v>8059529.29804557</v>
          </cell>
        </row>
        <row r="51">
          <cell r="A51" t="str">
            <v xml:space="preserve">    Instalment - Commercial</v>
          </cell>
          <cell r="B51">
            <v>1465453.28148748</v>
          </cell>
          <cell r="C51">
            <v>1231143.0905385199</v>
          </cell>
          <cell r="D51">
            <v>1270734.6576761201</v>
          </cell>
          <cell r="E51">
            <v>1228454.25578318</v>
          </cell>
          <cell r="F51">
            <v>1267934.65029517</v>
          </cell>
          <cell r="G51">
            <v>1266483.9800178099</v>
          </cell>
          <cell r="H51">
            <v>1224320.3458106299</v>
          </cell>
          <cell r="I51">
            <v>1263742.08583953</v>
          </cell>
          <cell r="J51">
            <v>1221648.4880929501</v>
          </cell>
          <cell r="K51">
            <v>1260926.7623465401</v>
          </cell>
          <cell r="L51">
            <v>1261113.82365705</v>
          </cell>
          <cell r="M51">
            <v>1143428.7549870501</v>
          </cell>
          <cell r="O51">
            <v>15105384.17653203</v>
          </cell>
        </row>
        <row r="52">
          <cell r="A52" t="str">
            <v xml:space="preserve">    Fixed Instalment - Commercial</v>
          </cell>
          <cell r="B52">
            <v>3520638.9271645201</v>
          </cell>
          <cell r="C52">
            <v>3376030.2520107599</v>
          </cell>
          <cell r="D52">
            <v>3455344.7498699301</v>
          </cell>
          <cell r="E52">
            <v>3312377.3249045899</v>
          </cell>
          <cell r="F52">
            <v>3386636.7638087799</v>
          </cell>
          <cell r="G52">
            <v>3356242.5590445399</v>
          </cell>
          <cell r="H52">
            <v>3222482.4984670598</v>
          </cell>
          <cell r="I52">
            <v>3301708.65191413</v>
          </cell>
          <cell r="J52">
            <v>3162210.35396958</v>
          </cell>
          <cell r="K52">
            <v>3232009.3914238298</v>
          </cell>
          <cell r="L52">
            <v>3201621.92785885</v>
          </cell>
          <cell r="M52">
            <v>2881437.7195151802</v>
          </cell>
          <cell r="O52">
            <v>39408741.119951747</v>
          </cell>
        </row>
        <row r="53">
          <cell r="A53" t="str">
            <v xml:space="preserve">    Demand - Commercial</v>
          </cell>
          <cell r="B53">
            <v>1286905.9534503401</v>
          </cell>
          <cell r="C53">
            <v>1234493.2729380301</v>
          </cell>
          <cell r="D53">
            <v>1274206.3076702501</v>
          </cell>
          <cell r="E53">
            <v>1231797.6152742801</v>
          </cell>
          <cell r="F53">
            <v>1271385.58113409</v>
          </cell>
          <cell r="G53">
            <v>1269937.85414023</v>
          </cell>
          <cell r="H53">
            <v>1227661.12704202</v>
          </cell>
          <cell r="I53">
            <v>1267187.5362011101</v>
          </cell>
          <cell r="J53">
            <v>1224973.9705161799</v>
          </cell>
          <cell r="K53">
            <v>1264364.18504666</v>
          </cell>
          <cell r="L53">
            <v>1265290.338306</v>
          </cell>
          <cell r="M53">
            <v>1147272.2977338999</v>
          </cell>
          <cell r="O53">
            <v>14965476.039453089</v>
          </cell>
        </row>
        <row r="54">
          <cell r="A54" t="str">
            <v xml:space="preserve">    Fixed Demand - Commercial</v>
          </cell>
          <cell r="B54">
            <v>168603.91167480001</v>
          </cell>
          <cell r="C54">
            <v>162100.31440661001</v>
          </cell>
          <cell r="D54">
            <v>166140.33797645001</v>
          </cell>
          <cell r="E54">
            <v>159475.57655167</v>
          </cell>
          <cell r="F54">
            <v>163392.71514871001</v>
          </cell>
          <cell r="G54">
            <v>162112.64466553001</v>
          </cell>
          <cell r="H54">
            <v>156049.37247890001</v>
          </cell>
          <cell r="I54">
            <v>160379.43285089001</v>
          </cell>
          <cell r="J54">
            <v>154401.60833960999</v>
          </cell>
          <cell r="K54">
            <v>158596.80982754001</v>
          </cell>
          <cell r="L54">
            <v>158041.88065030001</v>
          </cell>
          <cell r="M54">
            <v>142640.80451767999</v>
          </cell>
          <cell r="O54">
            <v>1911935.4090886901</v>
          </cell>
        </row>
        <row r="55">
          <cell r="A55" t="str">
            <v xml:space="preserve">    LOC - Commercial</v>
          </cell>
          <cell r="B55">
            <v>1657590.1645821901</v>
          </cell>
          <cell r="C55">
            <v>1602414.3511986299</v>
          </cell>
          <cell r="D55">
            <v>1654133.8725000001</v>
          </cell>
          <cell r="E55">
            <v>1599451.61261644</v>
          </cell>
          <cell r="F55">
            <v>1650896.3478493199</v>
          </cell>
          <cell r="G55">
            <v>1649224.6389657501</v>
          </cell>
          <cell r="H55">
            <v>1594554.93170548</v>
          </cell>
          <cell r="I55">
            <v>1646106.62886986</v>
          </cell>
          <cell r="J55">
            <v>1591461.1959315101</v>
          </cell>
          <cell r="K55">
            <v>1642810.35999315</v>
          </cell>
          <cell r="L55">
            <v>1641709.55360959</v>
          </cell>
          <cell r="M55">
            <v>1488834.2661643799</v>
          </cell>
          <cell r="O55">
            <v>19419187.923986301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8118516.7185511095</v>
          </cell>
          <cell r="C57">
            <v>7624882.3909555599</v>
          </cell>
          <cell r="D57">
            <v>7839884.4058845304</v>
          </cell>
          <cell r="E57">
            <v>7550257.4949931698</v>
          </cell>
          <cell r="F57">
            <v>7759570.5384278502</v>
          </cell>
          <cell r="G57">
            <v>7723326.1570256399</v>
          </cell>
          <cell r="H57">
            <v>7443769.3853671001</v>
          </cell>
          <cell r="I57">
            <v>7658448.8158673001</v>
          </cell>
          <cell r="J57">
            <v>7373396.7267128397</v>
          </cell>
          <cell r="K57">
            <v>7578031.9888295</v>
          </cell>
          <cell r="L57">
            <v>7547102.0042735701</v>
          </cell>
          <cell r="M57">
            <v>6821068.2121236697</v>
          </cell>
          <cell r="O57">
            <v>91038254.839011818</v>
          </cell>
        </row>
        <row r="58">
          <cell r="A58" t="str">
            <v xml:space="preserve">  Total Loans</v>
          </cell>
          <cell r="B58">
            <v>18452636.071641799</v>
          </cell>
          <cell r="C58">
            <v>17624241.244751599</v>
          </cell>
          <cell r="D58">
            <v>18117971.679032601</v>
          </cell>
          <cell r="E58">
            <v>17499902.487353198</v>
          </cell>
          <cell r="F58">
            <v>18028835.814658199</v>
          </cell>
          <cell r="G58">
            <v>18053651.2829349</v>
          </cell>
          <cell r="H58">
            <v>17473820.587840699</v>
          </cell>
          <cell r="I58">
            <v>18066349.309767298</v>
          </cell>
          <cell r="J58">
            <v>17524664.9793671</v>
          </cell>
          <cell r="K58">
            <v>18112030.230249301</v>
          </cell>
          <cell r="L58">
            <v>18111218.310567498</v>
          </cell>
          <cell r="M58">
            <v>16422864.842089601</v>
          </cell>
          <cell r="O58">
            <v>213488186.84025383</v>
          </cell>
        </row>
        <row r="59">
          <cell r="A59" t="str">
            <v xml:space="preserve"> Total Interest Income</v>
          </cell>
          <cell r="B59">
            <v>19445865.119969498</v>
          </cell>
          <cell r="C59">
            <v>18582858.138040099</v>
          </cell>
          <cell r="D59">
            <v>19100022.317625102</v>
          </cell>
          <cell r="E59">
            <v>18418426.313954901</v>
          </cell>
          <cell r="F59">
            <v>18960966.041280199</v>
          </cell>
          <cell r="G59">
            <v>18978925.719887901</v>
          </cell>
          <cell r="H59">
            <v>18346397.146464702</v>
          </cell>
          <cell r="I59">
            <v>18947584.313869599</v>
          </cell>
          <cell r="J59">
            <v>18364992.9511589</v>
          </cell>
          <cell r="K59">
            <v>18974444.037444901</v>
          </cell>
          <cell r="L59">
            <v>18974476.864216998</v>
          </cell>
          <cell r="M59">
            <v>17182951.368814301</v>
          </cell>
          <cell r="O59">
            <v>224277910.33272707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123871.42591799</v>
          </cell>
          <cell r="C65">
            <v>119299.04591633999</v>
          </cell>
          <cell r="D65">
            <v>127402.35198531</v>
          </cell>
          <cell r="E65">
            <v>127391.79781379001</v>
          </cell>
          <cell r="F65">
            <v>135045.92373074999</v>
          </cell>
          <cell r="G65">
            <v>138650.43593077999</v>
          </cell>
          <cell r="H65">
            <v>135883.68508502</v>
          </cell>
          <cell r="I65">
            <v>141429.62056333999</v>
          </cell>
          <cell r="J65">
            <v>139558.12628406001</v>
          </cell>
          <cell r="K65">
            <v>146929.59095340001</v>
          </cell>
          <cell r="L65">
            <v>148628.41107907999</v>
          </cell>
          <cell r="M65">
            <v>134804.37077916</v>
          </cell>
          <cell r="O65">
            <v>1618894.7860390199</v>
          </cell>
        </row>
        <row r="66">
          <cell r="A66" t="str">
            <v xml:space="preserve">    Adv Savings - Retail</v>
          </cell>
          <cell r="B66">
            <v>1216594.39044955</v>
          </cell>
          <cell r="C66">
            <v>1153840.26349315</v>
          </cell>
          <cell r="D66">
            <v>1214792.1091130101</v>
          </cell>
          <cell r="E66">
            <v>1198228.43311644</v>
          </cell>
          <cell r="F66">
            <v>1250553.30929795</v>
          </cell>
          <cell r="G66">
            <v>1265768.04283904</v>
          </cell>
          <cell r="H66">
            <v>1217367.1765068499</v>
          </cell>
          <cell r="I66">
            <v>1238211.81033219</v>
          </cell>
          <cell r="J66">
            <v>1200138.12780822</v>
          </cell>
          <cell r="K66">
            <v>1242409.56088699</v>
          </cell>
          <cell r="L66">
            <v>1246301.99467123</v>
          </cell>
          <cell r="M66">
            <v>1130382.5082602701</v>
          </cell>
          <cell r="O66">
            <v>14574587.72677489</v>
          </cell>
        </row>
        <row r="67">
          <cell r="A67" t="str">
            <v xml:space="preserve">    Prime Related Chequing</v>
          </cell>
          <cell r="B67">
            <v>123781.43300932</v>
          </cell>
          <cell r="C67">
            <v>122814.04687617</v>
          </cell>
          <cell r="D67">
            <v>131156.10670721001</v>
          </cell>
          <cell r="E67">
            <v>131145.24130642999</v>
          </cell>
          <cell r="F67">
            <v>139024.88684316</v>
          </cell>
          <cell r="G67">
            <v>142735.6018229</v>
          </cell>
          <cell r="H67">
            <v>139887.33206186001</v>
          </cell>
          <cell r="I67">
            <v>145596.67117884001</v>
          </cell>
          <cell r="J67">
            <v>143670.03535748</v>
          </cell>
          <cell r="K67">
            <v>151258.69190673</v>
          </cell>
          <cell r="L67">
            <v>153007.56624446</v>
          </cell>
          <cell r="M67">
            <v>138776.21738263001</v>
          </cell>
          <cell r="O67">
            <v>1662853.83069719</v>
          </cell>
        </row>
        <row r="68">
          <cell r="A68" t="str">
            <v xml:space="preserve">    OHOSP/CAIS/RESP</v>
          </cell>
          <cell r="B68">
            <v>24192.814942069999</v>
          </cell>
          <cell r="C68">
            <v>23596.550408669998</v>
          </cell>
          <cell r="D68">
            <v>24843.042996749999</v>
          </cell>
          <cell r="E68">
            <v>24504.3083472</v>
          </cell>
          <cell r="F68">
            <v>25574.374683940001</v>
          </cell>
          <cell r="G68">
            <v>25885.52221535</v>
          </cell>
          <cell r="H68">
            <v>24895.70226269</v>
          </cell>
          <cell r="I68">
            <v>25321.98403761</v>
          </cell>
          <cell r="J68">
            <v>24543.360649480001</v>
          </cell>
          <cell r="K68">
            <v>25407.830624369999</v>
          </cell>
          <cell r="L68">
            <v>25487.43261634</v>
          </cell>
          <cell r="M68">
            <v>23116.827591019999</v>
          </cell>
          <cell r="O68">
            <v>297369.75137548998</v>
          </cell>
        </row>
        <row r="69">
          <cell r="A69" t="str">
            <v xml:space="preserve">   Demand Deposits</v>
          </cell>
          <cell r="B69">
            <v>1534853.79886713</v>
          </cell>
          <cell r="C69">
            <v>1464763.9827549199</v>
          </cell>
          <cell r="D69">
            <v>1545658.0231591</v>
          </cell>
          <cell r="E69">
            <v>1527950.6669994399</v>
          </cell>
          <cell r="F69">
            <v>1598844.6384672399</v>
          </cell>
          <cell r="G69">
            <v>1622188.51874421</v>
          </cell>
          <cell r="H69">
            <v>1565347.2235765001</v>
          </cell>
          <cell r="I69">
            <v>1598798.4043334899</v>
          </cell>
          <cell r="J69">
            <v>1554653.64291959</v>
          </cell>
          <cell r="K69">
            <v>1614382.7078062899</v>
          </cell>
          <cell r="L69">
            <v>1621946.31673529</v>
          </cell>
          <cell r="M69">
            <v>1471087.8696642399</v>
          </cell>
          <cell r="O69">
            <v>18720475.79402744</v>
          </cell>
        </row>
        <row r="70">
          <cell r="A70" t="str">
            <v xml:space="preserve">     Retail Short Terms</v>
          </cell>
          <cell r="B70">
            <v>262826.99654432997</v>
          </cell>
          <cell r="C70">
            <v>219199.32826898</v>
          </cell>
          <cell r="D70">
            <v>211557.17895115999</v>
          </cell>
          <cell r="E70">
            <v>200829.32435089999</v>
          </cell>
          <cell r="F70">
            <v>209756.21410380999</v>
          </cell>
          <cell r="G70">
            <v>212872.41391075999</v>
          </cell>
          <cell r="H70">
            <v>209344.56571441999</v>
          </cell>
          <cell r="I70">
            <v>220255.53668388</v>
          </cell>
          <cell r="J70">
            <v>215827.99706388</v>
          </cell>
          <cell r="K70">
            <v>225860.62198554</v>
          </cell>
          <cell r="L70">
            <v>227654.00044375999</v>
          </cell>
          <cell r="M70">
            <v>206450.99454324</v>
          </cell>
          <cell r="O70">
            <v>2622435.1725646602</v>
          </cell>
        </row>
        <row r="71">
          <cell r="A71" t="str">
            <v xml:space="preserve">     CBC GSC</v>
          </cell>
          <cell r="B71">
            <v>58920.403547950002</v>
          </cell>
          <cell r="C71">
            <v>47796.261320550002</v>
          </cell>
          <cell r="D71">
            <v>50319.627189040002</v>
          </cell>
          <cell r="E71">
            <v>48962.428372599999</v>
          </cell>
          <cell r="F71">
            <v>51204.269506850003</v>
          </cell>
          <cell r="G71">
            <v>51968.625493150001</v>
          </cell>
          <cell r="H71">
            <v>51110.444268489999</v>
          </cell>
          <cell r="I71">
            <v>53777.844016440002</v>
          </cell>
          <cell r="J71">
            <v>52692.731441099997</v>
          </cell>
          <cell r="K71">
            <v>55141.695230140002</v>
          </cell>
          <cell r="L71">
            <v>55576.785082189999</v>
          </cell>
          <cell r="M71">
            <v>50397.406701369997</v>
          </cell>
          <cell r="O71">
            <v>627868.52216986998</v>
          </cell>
        </row>
        <row r="72">
          <cell r="A72" t="str">
            <v xml:space="preserve">    Short Terms</v>
          </cell>
          <cell r="B72">
            <v>321747.40009228</v>
          </cell>
          <cell r="C72">
            <v>266995.58958953002</v>
          </cell>
          <cell r="D72">
            <v>261876.8061402</v>
          </cell>
          <cell r="E72">
            <v>249791.75272349999</v>
          </cell>
          <cell r="F72">
            <v>260960.48361066001</v>
          </cell>
          <cell r="G72">
            <v>264841.03940390999</v>
          </cell>
          <cell r="H72">
            <v>260455.00998291001</v>
          </cell>
          <cell r="I72">
            <v>274033.38070032001</v>
          </cell>
          <cell r="J72">
            <v>268520.72850497998</v>
          </cell>
          <cell r="K72">
            <v>281002.31721568003</v>
          </cell>
          <cell r="L72">
            <v>283230.78552595002</v>
          </cell>
          <cell r="M72">
            <v>256848.40124461</v>
          </cell>
          <cell r="O72">
            <v>3250303.6947345301</v>
          </cell>
        </row>
        <row r="73">
          <cell r="A73" t="str">
            <v xml:space="preserve">     RSP/GIC 1 year</v>
          </cell>
          <cell r="B73">
            <v>849095.28806565003</v>
          </cell>
          <cell r="C73">
            <v>826416.25503758003</v>
          </cell>
          <cell r="D73">
            <v>862649.61182478</v>
          </cell>
          <cell r="E73">
            <v>828715.79895188997</v>
          </cell>
          <cell r="F73">
            <v>855309.90539003001</v>
          </cell>
          <cell r="G73">
            <v>862743.40349861002</v>
          </cell>
          <cell r="H73">
            <v>842322.31219752994</v>
          </cell>
          <cell r="I73">
            <v>867052.32661186997</v>
          </cell>
          <cell r="J73">
            <v>824087.08165743004</v>
          </cell>
          <cell r="K73">
            <v>839452.96671698999</v>
          </cell>
          <cell r="L73">
            <v>831308.91417424998</v>
          </cell>
          <cell r="M73">
            <v>743831.28472877003</v>
          </cell>
          <cell r="O73">
            <v>10032985.148855381</v>
          </cell>
        </row>
        <row r="74">
          <cell r="A74" t="str">
            <v xml:space="preserve">     RSP/GIC 2 year</v>
          </cell>
          <cell r="B74">
            <v>302869.23997394001</v>
          </cell>
          <cell r="C74">
            <v>294317.01359546999</v>
          </cell>
          <cell r="D74">
            <v>305103.13281014998</v>
          </cell>
          <cell r="E74">
            <v>290340.76613015</v>
          </cell>
          <cell r="F74">
            <v>296118.99846715003</v>
          </cell>
          <cell r="G74">
            <v>293471.39131679002</v>
          </cell>
          <cell r="H74">
            <v>283253.25266356999</v>
          </cell>
          <cell r="I74">
            <v>293870.65792898001</v>
          </cell>
          <cell r="J74">
            <v>284583.99636426999</v>
          </cell>
          <cell r="K74">
            <v>294994.19523164001</v>
          </cell>
          <cell r="L74">
            <v>295701.52573483001</v>
          </cell>
          <cell r="M74">
            <v>267626.90089872997</v>
          </cell>
          <cell r="O74">
            <v>3502251.0711156698</v>
          </cell>
        </row>
        <row r="75">
          <cell r="A75" t="str">
            <v xml:space="preserve">     RSP/GIC 3 year</v>
          </cell>
          <cell r="B75">
            <v>487536.33260457998</v>
          </cell>
          <cell r="C75">
            <v>468366.9576815</v>
          </cell>
          <cell r="D75">
            <v>481285.31166216999</v>
          </cell>
          <cell r="E75">
            <v>456349.19983176002</v>
          </cell>
          <cell r="F75">
            <v>464838.06902087003</v>
          </cell>
          <cell r="G75">
            <v>459911.28192014998</v>
          </cell>
          <cell r="H75">
            <v>441953.16637979</v>
          </cell>
          <cell r="I75">
            <v>453993.3173158</v>
          </cell>
          <cell r="J75">
            <v>433054.59070523002</v>
          </cell>
          <cell r="K75">
            <v>441059.47156893002</v>
          </cell>
          <cell r="L75">
            <v>438951.80998533999</v>
          </cell>
          <cell r="M75">
            <v>397272.17478783999</v>
          </cell>
          <cell r="O75">
            <v>5424571.68346396</v>
          </cell>
        </row>
        <row r="76">
          <cell r="A76" t="str">
            <v xml:space="preserve">     RSP/GIC 4 year</v>
          </cell>
          <cell r="B76">
            <v>172322.85298098999</v>
          </cell>
          <cell r="C76">
            <v>169045.50411710999</v>
          </cell>
          <cell r="D76">
            <v>176966.15117416999</v>
          </cell>
          <cell r="E76">
            <v>170926.51802762001</v>
          </cell>
          <cell r="F76">
            <v>177635.34004769</v>
          </cell>
          <cell r="G76">
            <v>179198.61108546</v>
          </cell>
          <cell r="H76">
            <v>175249.07755197</v>
          </cell>
          <cell r="I76">
            <v>183364.70570244</v>
          </cell>
          <cell r="J76">
            <v>178404.33078155</v>
          </cell>
          <cell r="K76">
            <v>185294.2959309</v>
          </cell>
          <cell r="L76">
            <v>186065.03195296001</v>
          </cell>
          <cell r="M76">
            <v>168593.89836384001</v>
          </cell>
          <cell r="O76">
            <v>2123066.3177167</v>
          </cell>
        </row>
        <row r="77">
          <cell r="A77" t="str">
            <v xml:space="preserve">     RSP/GIC 5 year</v>
          </cell>
          <cell r="B77">
            <v>928784.87360697996</v>
          </cell>
          <cell r="C77">
            <v>906946.89557623002</v>
          </cell>
          <cell r="D77">
            <v>947123.96970540006</v>
          </cell>
          <cell r="E77">
            <v>911640.91720833001</v>
          </cell>
          <cell r="F77">
            <v>943296.25797624001</v>
          </cell>
          <cell r="G77">
            <v>948547.27687609999</v>
          </cell>
          <cell r="H77">
            <v>925493.97457375994</v>
          </cell>
          <cell r="I77">
            <v>966898.46849785</v>
          </cell>
          <cell r="J77">
            <v>940044.66860947001</v>
          </cell>
          <cell r="K77">
            <v>976236.91560238996</v>
          </cell>
          <cell r="L77">
            <v>981293.85823714</v>
          </cell>
          <cell r="M77">
            <v>892490.45443722</v>
          </cell>
          <cell r="O77">
            <v>11268798.530907109</v>
          </cell>
        </row>
        <row r="78">
          <cell r="A78" t="str">
            <v xml:space="preserve">    GICs</v>
          </cell>
          <cell r="B78">
            <v>2740608.5872321399</v>
          </cell>
          <cell r="C78">
            <v>2665092.6260078899</v>
          </cell>
          <cell r="D78">
            <v>2773128.1771766702</v>
          </cell>
          <cell r="E78">
            <v>2657973.2001497499</v>
          </cell>
          <cell r="F78">
            <v>2737198.5709019802</v>
          </cell>
          <cell r="G78">
            <v>2743871.96469711</v>
          </cell>
          <cell r="H78">
            <v>2668271.7833666201</v>
          </cell>
          <cell r="I78">
            <v>2765179.4760569399</v>
          </cell>
          <cell r="J78">
            <v>2660174.6681179502</v>
          </cell>
          <cell r="K78">
            <v>2737037.84505085</v>
          </cell>
          <cell r="L78">
            <v>2733321.14008452</v>
          </cell>
          <cell r="M78">
            <v>2469814.7132163998</v>
          </cell>
          <cell r="O78">
            <v>32351672.752058819</v>
          </cell>
        </row>
        <row r="79">
          <cell r="A79" t="str">
            <v xml:space="preserve">     LTR 1 year</v>
          </cell>
          <cell r="B79">
            <v>210665.94226178</v>
          </cell>
          <cell r="C79">
            <v>196167.35486436001</v>
          </cell>
          <cell r="D79">
            <v>193587.55247075</v>
          </cell>
          <cell r="E79">
            <v>178789.53586285</v>
          </cell>
          <cell r="F79">
            <v>172730.68051067</v>
          </cell>
          <cell r="G79">
            <v>161940.07549687001</v>
          </cell>
          <cell r="H79">
            <v>144605.71319599001</v>
          </cell>
          <cell r="I79">
            <v>139388.12006707999</v>
          </cell>
          <cell r="J79">
            <v>128089.77336876999</v>
          </cell>
          <cell r="K79">
            <v>124288.5159074</v>
          </cell>
          <cell r="L79">
            <v>115782.45557178</v>
          </cell>
          <cell r="M79">
            <v>98224.942499180004</v>
          </cell>
          <cell r="O79">
            <v>1864260.66207748</v>
          </cell>
        </row>
        <row r="80">
          <cell r="A80" t="str">
            <v xml:space="preserve">     LTR 2 year</v>
          </cell>
          <cell r="B80">
            <v>2888.0583238200002</v>
          </cell>
          <cell r="C80">
            <v>2738.85942785</v>
          </cell>
          <cell r="D80">
            <v>2726.29913558</v>
          </cell>
          <cell r="E80">
            <v>2563.7830608999998</v>
          </cell>
          <cell r="F80">
            <v>2565.02059844</v>
          </cell>
          <cell r="G80">
            <v>2495.0641074999999</v>
          </cell>
          <cell r="H80">
            <v>2410.0440162599998</v>
          </cell>
          <cell r="I80">
            <v>2446.23890407</v>
          </cell>
          <cell r="J80">
            <v>2315.5782812000002</v>
          </cell>
          <cell r="K80">
            <v>2350.5254667300001</v>
          </cell>
          <cell r="L80">
            <v>2328.0237414399999</v>
          </cell>
          <cell r="M80">
            <v>2101.3797993399999</v>
          </cell>
          <cell r="O80">
            <v>29928.87486313</v>
          </cell>
        </row>
        <row r="81">
          <cell r="A81" t="str">
            <v xml:space="preserve">     LTR 3 year</v>
          </cell>
          <cell r="B81">
            <v>6975.8898252700001</v>
          </cell>
          <cell r="C81">
            <v>6671.5813670500002</v>
          </cell>
          <cell r="D81">
            <v>6742.3245097099998</v>
          </cell>
          <cell r="E81">
            <v>6325.5852132099999</v>
          </cell>
          <cell r="F81">
            <v>6405.3095110800004</v>
          </cell>
          <cell r="G81">
            <v>6330.8881907200002</v>
          </cell>
          <cell r="H81">
            <v>6125.6191343199998</v>
          </cell>
          <cell r="I81">
            <v>6232.9602010799999</v>
          </cell>
          <cell r="J81">
            <v>5873.3384352399999</v>
          </cell>
          <cell r="K81">
            <v>6020.3817252700001</v>
          </cell>
          <cell r="L81">
            <v>5976.1683695600004</v>
          </cell>
          <cell r="M81">
            <v>5367.8620634299996</v>
          </cell>
          <cell r="O81">
            <v>75047.908545939994</v>
          </cell>
        </row>
        <row r="82">
          <cell r="A82" t="str">
            <v xml:space="preserve">     LTR 4 year</v>
          </cell>
          <cell r="B82">
            <v>7268.3046440899998</v>
          </cell>
          <cell r="C82">
            <v>7035.2528353500002</v>
          </cell>
          <cell r="D82">
            <v>7199.73402437</v>
          </cell>
          <cell r="E82">
            <v>6846.63259801</v>
          </cell>
          <cell r="F82">
            <v>7077.6952887099997</v>
          </cell>
          <cell r="G82">
            <v>7108.3366584799996</v>
          </cell>
          <cell r="H82">
            <v>6919.29959461</v>
          </cell>
          <cell r="I82">
            <v>7185.6277092199998</v>
          </cell>
          <cell r="J82">
            <v>6949.6561734300003</v>
          </cell>
          <cell r="K82">
            <v>7179.8687269299999</v>
          </cell>
          <cell r="L82">
            <v>7188.7899501499996</v>
          </cell>
          <cell r="M82">
            <v>6506.2252299499996</v>
          </cell>
          <cell r="O82">
            <v>84465.423433300006</v>
          </cell>
        </row>
        <row r="83">
          <cell r="A83" t="str">
            <v xml:space="preserve">     LTR 5 year</v>
          </cell>
          <cell r="B83">
            <v>60410.79399577</v>
          </cell>
          <cell r="C83">
            <v>58564.080937940002</v>
          </cell>
          <cell r="D83">
            <v>60594.342092109997</v>
          </cell>
          <cell r="E83">
            <v>57960.159538090003</v>
          </cell>
          <cell r="F83">
            <v>59225.68301044</v>
          </cell>
          <cell r="G83">
            <v>57486.593067889997</v>
          </cell>
          <cell r="H83">
            <v>54355.07117874</v>
          </cell>
          <cell r="I83">
            <v>55930.992931859997</v>
          </cell>
          <cell r="J83">
            <v>53750.94400684</v>
          </cell>
          <cell r="K83">
            <v>55251.324335259997</v>
          </cell>
          <cell r="L83">
            <v>55030.885371869997</v>
          </cell>
          <cell r="M83">
            <v>49642.227121290001</v>
          </cell>
          <cell r="O83">
            <v>678203.0975881</v>
          </cell>
        </row>
        <row r="84">
          <cell r="A84" t="str">
            <v xml:space="preserve">    Cashable GICs</v>
          </cell>
          <cell r="B84">
            <v>288208.98905073002</v>
          </cell>
          <cell r="C84">
            <v>271177.12943254999</v>
          </cell>
          <cell r="D84">
            <v>270850.25223252003</v>
          </cell>
          <cell r="E84">
            <v>252485.69627305999</v>
          </cell>
          <cell r="F84">
            <v>248004.38891934001</v>
          </cell>
          <cell r="G84">
            <v>235360.95752145999</v>
          </cell>
          <cell r="H84">
            <v>214415.74711992001</v>
          </cell>
          <cell r="I84">
            <v>211183.93981330999</v>
          </cell>
          <cell r="J84">
            <v>196979.29026548</v>
          </cell>
          <cell r="K84">
            <v>195090.61616159001</v>
          </cell>
          <cell r="L84">
            <v>186306.32300480001</v>
          </cell>
          <cell r="M84">
            <v>161842.63671319</v>
          </cell>
          <cell r="O84">
            <v>2731905.9665079499</v>
          </cell>
        </row>
        <row r="85">
          <cell r="A85" t="str">
            <v xml:space="preserve">     GIC 11-23 mth</v>
          </cell>
          <cell r="B85">
            <v>2896699.5908083301</v>
          </cell>
          <cell r="C85">
            <v>2647238.9602399301</v>
          </cell>
          <cell r="D85">
            <v>2549616.28699996</v>
          </cell>
          <cell r="E85">
            <v>2361980.6394368601</v>
          </cell>
          <cell r="F85">
            <v>2446269.6523173</v>
          </cell>
          <cell r="G85">
            <v>2467835.3055942398</v>
          </cell>
          <cell r="H85">
            <v>2416876.8367156698</v>
          </cell>
          <cell r="I85">
            <v>2537047.97448288</v>
          </cell>
          <cell r="J85">
            <v>2470992.8631905098</v>
          </cell>
          <cell r="K85">
            <v>2566061.6846679202</v>
          </cell>
          <cell r="L85">
            <v>2576920.3162253802</v>
          </cell>
          <cell r="M85">
            <v>2335980.39662336</v>
          </cell>
          <cell r="O85">
            <v>30273520.50730234</v>
          </cell>
        </row>
        <row r="86">
          <cell r="A86" t="str">
            <v xml:space="preserve">     GIC 25-35 mth</v>
          </cell>
          <cell r="B86">
            <v>455214.55999585002</v>
          </cell>
          <cell r="C86">
            <v>444323.59265835001</v>
          </cell>
          <cell r="D86">
            <v>463901.44191654999</v>
          </cell>
          <cell r="E86">
            <v>446172.12452393997</v>
          </cell>
          <cell r="F86">
            <v>461837.73869824997</v>
          </cell>
          <cell r="G86">
            <v>464375.16796428</v>
          </cell>
          <cell r="H86">
            <v>452953.50132143998</v>
          </cell>
          <cell r="I86">
            <v>473175.67729163001</v>
          </cell>
          <cell r="J86">
            <v>459785.61517854</v>
          </cell>
          <cell r="K86">
            <v>477101.32597090001</v>
          </cell>
          <cell r="L86">
            <v>478853.78031453001</v>
          </cell>
          <cell r="M86">
            <v>433873.34467455</v>
          </cell>
          <cell r="O86">
            <v>5511567.8705088096</v>
          </cell>
        </row>
        <row r="87">
          <cell r="A87" t="str">
            <v xml:space="preserve">     GIC 36-47 mth</v>
          </cell>
          <cell r="B87">
            <v>86813.191655410003</v>
          </cell>
          <cell r="C87">
            <v>84776.578823379998</v>
          </cell>
          <cell r="D87">
            <v>88551.959289959996</v>
          </cell>
          <cell r="E87">
            <v>85213.860785579993</v>
          </cell>
          <cell r="F87">
            <v>88239.342744480004</v>
          </cell>
          <cell r="G87">
            <v>88758.329500260006</v>
          </cell>
          <cell r="H87">
            <v>86580.934940299994</v>
          </cell>
          <cell r="I87">
            <v>90414.697438100004</v>
          </cell>
          <cell r="J87">
            <v>87881.349827169994</v>
          </cell>
          <cell r="K87">
            <v>91238.610217520007</v>
          </cell>
          <cell r="L87">
            <v>91593.60248627</v>
          </cell>
          <cell r="M87">
            <v>82999.965621309995</v>
          </cell>
          <cell r="O87">
            <v>1053062.4233297401</v>
          </cell>
        </row>
        <row r="88">
          <cell r="A88" t="str">
            <v xml:space="preserve">     GIC 49-59 mth</v>
          </cell>
          <cell r="B88">
            <v>119785.40752613</v>
          </cell>
          <cell r="C88">
            <v>117104.23099518</v>
          </cell>
          <cell r="D88">
            <v>122470.44639404</v>
          </cell>
          <cell r="E88">
            <v>117765.34320547</v>
          </cell>
          <cell r="F88">
            <v>121987.56597712</v>
          </cell>
          <cell r="G88">
            <v>122847.1160315</v>
          </cell>
          <cell r="H88">
            <v>120018.47833348</v>
          </cell>
          <cell r="I88">
            <v>125552.23295961</v>
          </cell>
          <cell r="J88">
            <v>122086.60348786</v>
          </cell>
          <cell r="K88">
            <v>126801.18145569001</v>
          </cell>
          <cell r="L88">
            <v>127383.00417742001</v>
          </cell>
          <cell r="M88">
            <v>115506.12657841</v>
          </cell>
          <cell r="O88">
            <v>1459307.7371219101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3558512.74998572</v>
          </cell>
          <cell r="C90">
            <v>3293443.3627168401</v>
          </cell>
          <cell r="D90">
            <v>3224540.1346005099</v>
          </cell>
          <cell r="E90">
            <v>3011131.96795185</v>
          </cell>
          <cell r="F90">
            <v>3118334.2997371498</v>
          </cell>
          <cell r="G90">
            <v>3143815.9190902798</v>
          </cell>
          <cell r="H90">
            <v>3076429.7513108901</v>
          </cell>
          <cell r="I90">
            <v>3226190.5821722201</v>
          </cell>
          <cell r="J90">
            <v>3140746.43168408</v>
          </cell>
          <cell r="K90">
            <v>3261202.80231203</v>
          </cell>
          <cell r="L90">
            <v>3274750.7032035999</v>
          </cell>
          <cell r="M90">
            <v>2968359.83349763</v>
          </cell>
          <cell r="O90">
            <v>38297458.538262799</v>
          </cell>
        </row>
        <row r="91">
          <cell r="A91" t="str">
            <v xml:space="preserve">     Brokerage Long Term</v>
          </cell>
          <cell r="B91">
            <v>149973.38725805</v>
          </cell>
          <cell r="C91">
            <v>149245.61156023</v>
          </cell>
          <cell r="D91">
            <v>160184.64857121999</v>
          </cell>
          <cell r="E91">
            <v>160612.96966775</v>
          </cell>
          <cell r="F91">
            <v>169252.87950004</v>
          </cell>
          <cell r="G91">
            <v>176389.75585464999</v>
          </cell>
          <cell r="H91">
            <v>172182.53610808001</v>
          </cell>
          <cell r="I91">
            <v>184835.92771680999</v>
          </cell>
          <cell r="J91">
            <v>182521.50986957</v>
          </cell>
          <cell r="K91">
            <v>197244.87494887999</v>
          </cell>
          <cell r="L91">
            <v>197614.23171982</v>
          </cell>
          <cell r="M91">
            <v>178468.28192097001</v>
          </cell>
          <cell r="O91">
            <v>2078526.6146960701</v>
          </cell>
        </row>
        <row r="92">
          <cell r="A92" t="str">
            <v xml:space="preserve">     Brokerage Specific Length</v>
          </cell>
          <cell r="B92">
            <v>24791.843749849999</v>
          </cell>
          <cell r="C92">
            <v>24777.793786189999</v>
          </cell>
          <cell r="D92">
            <v>24628.42410801</v>
          </cell>
          <cell r="E92">
            <v>23382.584057610002</v>
          </cell>
          <cell r="F92">
            <v>24973.88002207</v>
          </cell>
          <cell r="G92">
            <v>25785.756517950002</v>
          </cell>
          <cell r="H92">
            <v>25739.64343163</v>
          </cell>
          <cell r="I92">
            <v>27409.508041900001</v>
          </cell>
          <cell r="J92">
            <v>27311.01729462</v>
          </cell>
          <cell r="K92">
            <v>29033.259565849999</v>
          </cell>
          <cell r="L92">
            <v>29493.303489490001</v>
          </cell>
          <cell r="M92">
            <v>26737.056281990001</v>
          </cell>
          <cell r="O92">
            <v>314064.07034715998</v>
          </cell>
        </row>
        <row r="93">
          <cell r="A93" t="str">
            <v xml:space="preserve">    Brokerage Deposit</v>
          </cell>
          <cell r="B93">
            <v>174765.2310079</v>
          </cell>
          <cell r="C93">
            <v>174023.40534642001</v>
          </cell>
          <cell r="D93">
            <v>184813.07267923001</v>
          </cell>
          <cell r="E93">
            <v>183995.55372535999</v>
          </cell>
          <cell r="F93">
            <v>194226.75952210999</v>
          </cell>
          <cell r="G93">
            <v>202175.5123726</v>
          </cell>
          <cell r="H93">
            <v>197922.17953970999</v>
          </cell>
          <cell r="I93">
            <v>212245.43575870999</v>
          </cell>
          <cell r="J93">
            <v>209832.52716418999</v>
          </cell>
          <cell r="K93">
            <v>226278.13451472999</v>
          </cell>
          <cell r="L93">
            <v>227107.53520931001</v>
          </cell>
          <cell r="M93">
            <v>205205.33820296</v>
          </cell>
          <cell r="O93">
            <v>2392590.6850432302</v>
          </cell>
        </row>
        <row r="94">
          <cell r="A94" t="str">
            <v xml:space="preserve">     Indexed Linked</v>
          </cell>
          <cell r="B94">
            <v>128169.54560907</v>
          </cell>
          <cell r="C94">
            <v>121969.02667077001</v>
          </cell>
          <cell r="D94">
            <v>126208.22954057</v>
          </cell>
          <cell r="E94">
            <v>121290.19331776</v>
          </cell>
          <cell r="F94">
            <v>125199.2259344</v>
          </cell>
          <cell r="G94">
            <v>125031.19293364001</v>
          </cell>
          <cell r="H94">
            <v>121381.90860113</v>
          </cell>
          <cell r="I94">
            <v>125958.85512126</v>
          </cell>
          <cell r="J94">
            <v>121185.02863457</v>
          </cell>
          <cell r="K94">
            <v>124568.56014637</v>
          </cell>
          <cell r="L94">
            <v>123965.31221999</v>
          </cell>
          <cell r="M94">
            <v>111814.58738663</v>
          </cell>
          <cell r="O94">
            <v>1476741.6661161601</v>
          </cell>
        </row>
        <row r="95">
          <cell r="A95" t="str">
            <v xml:space="preserve">     5 Yr Escalator</v>
          </cell>
          <cell r="B95">
            <v>390385.12731965003</v>
          </cell>
          <cell r="C95">
            <v>381336.53051945998</v>
          </cell>
          <cell r="D95">
            <v>398306.75263827998</v>
          </cell>
          <cell r="E95">
            <v>382868.24287304998</v>
          </cell>
          <cell r="F95">
            <v>396339.87242154998</v>
          </cell>
          <cell r="G95">
            <v>398820.43042644998</v>
          </cell>
          <cell r="H95">
            <v>389310.67284665001</v>
          </cell>
          <cell r="I95">
            <v>406784.05996783997</v>
          </cell>
          <cell r="J95">
            <v>395071.77832710999</v>
          </cell>
          <cell r="K95">
            <v>409743.82137684</v>
          </cell>
          <cell r="L95">
            <v>411121.19510577002</v>
          </cell>
          <cell r="M95">
            <v>372905.36382720998</v>
          </cell>
          <cell r="O95">
            <v>4732993.8476498602</v>
          </cell>
        </row>
        <row r="96">
          <cell r="A96" t="str">
            <v xml:space="preserve">     3 Yr Escalator</v>
          </cell>
          <cell r="B96">
            <v>800089.55165816995</v>
          </cell>
          <cell r="C96">
            <v>779559.13438995997</v>
          </cell>
          <cell r="D96">
            <v>813024.37328094</v>
          </cell>
          <cell r="E96">
            <v>781950.93311327999</v>
          </cell>
          <cell r="F96">
            <v>808105.00346983003</v>
          </cell>
          <cell r="G96">
            <v>811220.99859665998</v>
          </cell>
          <cell r="H96">
            <v>790375.71769902005</v>
          </cell>
          <cell r="I96">
            <v>822436.17002784996</v>
          </cell>
          <cell r="J96">
            <v>794341.75322485005</v>
          </cell>
          <cell r="K96">
            <v>821314.50549448002</v>
          </cell>
          <cell r="L96">
            <v>823874.88408882997</v>
          </cell>
          <cell r="M96">
            <v>745419.17199594004</v>
          </cell>
          <cell r="O96">
            <v>9591712.1970398091</v>
          </cell>
        </row>
        <row r="97">
          <cell r="A97" t="str">
            <v xml:space="preserve">    Special Terms</v>
          </cell>
          <cell r="B97">
            <v>1318644.2245868901</v>
          </cell>
          <cell r="C97">
            <v>1282864.6915801901</v>
          </cell>
          <cell r="D97">
            <v>1337539.35545979</v>
          </cell>
          <cell r="E97">
            <v>1286109.36930409</v>
          </cell>
          <cell r="F97">
            <v>1329644.10182578</v>
          </cell>
          <cell r="G97">
            <v>1335072.6219567501</v>
          </cell>
          <cell r="H97">
            <v>1301068.2991468001</v>
          </cell>
          <cell r="I97">
            <v>1355179.0851169501</v>
          </cell>
          <cell r="J97">
            <v>1310598.56018653</v>
          </cell>
          <cell r="K97">
            <v>1355626.8870176901</v>
          </cell>
          <cell r="L97">
            <v>1358961.3914145899</v>
          </cell>
          <cell r="M97">
            <v>1230139.1232097801</v>
          </cell>
          <cell r="O97">
            <v>15801447.71080583</v>
          </cell>
        </row>
        <row r="98">
          <cell r="A98" t="str">
            <v xml:space="preserve">   Fixed Deposits</v>
          </cell>
          <cell r="B98">
            <v>8402487.1819556598</v>
          </cell>
          <cell r="C98">
            <v>7953596.8046734203</v>
          </cell>
          <cell r="D98">
            <v>8052747.79828892</v>
          </cell>
          <cell r="E98">
            <v>7641487.5401276099</v>
          </cell>
          <cell r="F98">
            <v>7888368.6045170203</v>
          </cell>
          <cell r="G98">
            <v>7925138.0150421103</v>
          </cell>
          <cell r="H98">
            <v>7718562.7704668501</v>
          </cell>
          <cell r="I98">
            <v>8044011.8996184496</v>
          </cell>
          <cell r="J98">
            <v>7786852.2059232099</v>
          </cell>
          <cell r="K98">
            <v>8056238.6022725701</v>
          </cell>
          <cell r="L98">
            <v>8063677.8784427699</v>
          </cell>
          <cell r="M98">
            <v>7292210.0460845698</v>
          </cell>
          <cell r="O98">
            <v>94825379.347413152</v>
          </cell>
        </row>
        <row r="99">
          <cell r="A99" t="str">
            <v xml:space="preserve">  Member Deposits</v>
          </cell>
          <cell r="B99">
            <v>9937340.9808227904</v>
          </cell>
          <cell r="C99">
            <v>9418360.7874283399</v>
          </cell>
          <cell r="D99">
            <v>9598405.8214480206</v>
          </cell>
          <cell r="E99">
            <v>9169438.2071270496</v>
          </cell>
          <cell r="F99">
            <v>9487213.2429842595</v>
          </cell>
          <cell r="G99">
            <v>9547326.5337863192</v>
          </cell>
          <cell r="H99">
            <v>9283909.9940433502</v>
          </cell>
          <cell r="I99">
            <v>9642810.3039519396</v>
          </cell>
          <cell r="J99">
            <v>9341505.8488427997</v>
          </cell>
          <cell r="K99">
            <v>9670621.3100788593</v>
          </cell>
          <cell r="L99">
            <v>9685624.1951780599</v>
          </cell>
          <cell r="M99">
            <v>8763297.9157488104</v>
          </cell>
          <cell r="O99">
            <v>113545855.14144059</v>
          </cell>
        </row>
        <row r="100">
          <cell r="A100" t="str">
            <v xml:space="preserve">   Cuco Loan</v>
          </cell>
          <cell r="B100">
            <v>571868.49315068999</v>
          </cell>
          <cell r="C100">
            <v>367846.57534247002</v>
          </cell>
          <cell r="D100">
            <v>282438.35616437998</v>
          </cell>
          <cell r="E100">
            <v>240339.7260274</v>
          </cell>
          <cell r="F100">
            <v>200093.15068493001</v>
          </cell>
          <cell r="G100">
            <v>155145.20547945</v>
          </cell>
          <cell r="H100">
            <v>144175.34246575</v>
          </cell>
          <cell r="I100">
            <v>168536.98630136999</v>
          </cell>
          <cell r="J100">
            <v>202301.36986301001</v>
          </cell>
          <cell r="K100">
            <v>209068.49315068999</v>
          </cell>
          <cell r="L100">
            <v>211490.4109589</v>
          </cell>
          <cell r="M100">
            <v>232361.64383561999</v>
          </cell>
          <cell r="O100">
            <v>2985665.7534246598</v>
          </cell>
        </row>
        <row r="101">
          <cell r="A101" t="str">
            <v xml:space="preserve">   50th Anniversary Shares</v>
          </cell>
          <cell r="B101">
            <v>261495.35654795001</v>
          </cell>
          <cell r="C101">
            <v>253060.02246574999</v>
          </cell>
          <cell r="D101">
            <v>261495.35654795001</v>
          </cell>
          <cell r="E101">
            <v>253060.02246574999</v>
          </cell>
          <cell r="F101">
            <v>261495.35654795001</v>
          </cell>
          <cell r="G101">
            <v>261495.35654795001</v>
          </cell>
          <cell r="H101">
            <v>450320.29643836</v>
          </cell>
          <cell r="I101">
            <v>465330.97298630001</v>
          </cell>
          <cell r="J101">
            <v>450320.29643836</v>
          </cell>
          <cell r="K101">
            <v>465330.97298630001</v>
          </cell>
          <cell r="L101">
            <v>490580.45769862999</v>
          </cell>
          <cell r="M101">
            <v>443104.92953425</v>
          </cell>
          <cell r="O101">
            <v>4317089.3972054999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247768.45068492999</v>
          </cell>
          <cell r="D103">
            <v>296794.52232877002</v>
          </cell>
          <cell r="E103">
            <v>326672.56027397001</v>
          </cell>
          <cell r="F103">
            <v>378328.76890411001</v>
          </cell>
          <cell r="G103">
            <v>419095.89219177997</v>
          </cell>
          <cell r="H103">
            <v>208316.39589041</v>
          </cell>
          <cell r="I103">
            <v>215260.27575343</v>
          </cell>
          <cell r="J103">
            <v>208316.39589041</v>
          </cell>
          <cell r="K103">
            <v>226984.44178081999</v>
          </cell>
          <cell r="L103">
            <v>226984.44178081999</v>
          </cell>
          <cell r="M103">
            <v>205018.20547945</v>
          </cell>
          <cell r="O103">
            <v>3174800.6267123302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-48.113013700000003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-49.716780819999997</v>
          </cell>
          <cell r="M106">
            <v>-44.905479450000001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1207269.6462534401</v>
          </cell>
          <cell r="C107">
            <v>1022202.97184931</v>
          </cell>
          <cell r="D107">
            <v>999373.75584246998</v>
          </cell>
          <cell r="E107">
            <v>973600.23212327994</v>
          </cell>
          <cell r="F107">
            <v>998562.79693835997</v>
          </cell>
          <cell r="G107">
            <v>994381.97502054996</v>
          </cell>
          <cell r="H107">
            <v>957664.55178082001</v>
          </cell>
          <cell r="I107">
            <v>1015986.23634932</v>
          </cell>
          <cell r="J107">
            <v>1022413.54732877</v>
          </cell>
          <cell r="K107">
            <v>1068241.9092260301</v>
          </cell>
          <cell r="L107">
            <v>1095913.31174657</v>
          </cell>
          <cell r="M107">
            <v>1031195.23164384</v>
          </cell>
          <cell r="O107">
            <v>12386806.16610276</v>
          </cell>
        </row>
        <row r="108">
          <cell r="A108" t="str">
            <v xml:space="preserve"> Total Interest Expense</v>
          </cell>
          <cell r="B108">
            <v>11144610.627076199</v>
          </cell>
          <cell r="C108">
            <v>10440563.7592777</v>
          </cell>
          <cell r="D108">
            <v>10597779.5772905</v>
          </cell>
          <cell r="E108">
            <v>10143038.4392503</v>
          </cell>
          <cell r="F108">
            <v>10485776.039922601</v>
          </cell>
          <cell r="G108">
            <v>10541708.508806899</v>
          </cell>
          <cell r="H108">
            <v>10241574.5458242</v>
          </cell>
          <cell r="I108">
            <v>10658796.540301301</v>
          </cell>
          <cell r="J108">
            <v>10363919.3961716</v>
          </cell>
          <cell r="K108">
            <v>10738863.219304901</v>
          </cell>
          <cell r="L108">
            <v>10781537.506924599</v>
          </cell>
          <cell r="M108">
            <v>9794493.1473926492</v>
          </cell>
          <cell r="O108">
            <v>125932661.30754346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244664.38356163999</v>
          </cell>
          <cell r="C113">
            <v>285821.91780822002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295349.31506848999</v>
          </cell>
          <cell r="H113">
            <v>274869.8630137</v>
          </cell>
          <cell r="I113">
            <v>269232.87671232998</v>
          </cell>
          <cell r="J113">
            <v>260547.94520548001</v>
          </cell>
          <cell r="K113">
            <v>269232.87671232998</v>
          </cell>
          <cell r="L113">
            <v>191643.83561643999</v>
          </cell>
          <cell r="M113">
            <v>168383.56164383999</v>
          </cell>
          <cell r="O113">
            <v>3136267.1232876698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244664.38356163999</v>
          </cell>
          <cell r="C115">
            <v>285821.91780822002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295349.31506848999</v>
          </cell>
          <cell r="H115">
            <v>274869.8630137</v>
          </cell>
          <cell r="I115">
            <v>269232.87671232998</v>
          </cell>
          <cell r="J115">
            <v>260547.94520548001</v>
          </cell>
          <cell r="K115">
            <v>269232.87671232998</v>
          </cell>
          <cell r="L115">
            <v>191643.83561643999</v>
          </cell>
          <cell r="M115">
            <v>168383.56164383999</v>
          </cell>
          <cell r="O115">
            <v>3136267.1232876698</v>
          </cell>
        </row>
        <row r="117">
          <cell r="A117" t="str">
            <v xml:space="preserve"> Net Interest Income</v>
          </cell>
          <cell r="B117">
            <v>8545918.8764549196</v>
          </cell>
          <cell r="C117">
            <v>8428116.2965706699</v>
          </cell>
          <cell r="D117">
            <v>8797592.0554030705</v>
          </cell>
          <cell r="E117">
            <v>8561209.7925127503</v>
          </cell>
          <cell r="F117">
            <v>8770539.3164260704</v>
          </cell>
          <cell r="G117">
            <v>8732566.5261495505</v>
          </cell>
          <cell r="H117">
            <v>8379692.4636541801</v>
          </cell>
          <cell r="I117">
            <v>8558020.6502806395</v>
          </cell>
          <cell r="J117">
            <v>8261621.5001927996</v>
          </cell>
          <cell r="K117">
            <v>8504813.6948523801</v>
          </cell>
          <cell r="L117">
            <v>8384583.1929088002</v>
          </cell>
          <cell r="M117">
            <v>7556841.7830655295</v>
          </cell>
          <cell r="O117">
            <v>101481516.14847137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1179809.8764549196</v>
          </cell>
          <cell r="C127">
            <v>1492806.2965706699</v>
          </cell>
          <cell r="D127">
            <v>1795973.0554030705</v>
          </cell>
          <cell r="E127">
            <v>1738552.7925127503</v>
          </cell>
          <cell r="F127">
            <v>2073279.3164260704</v>
          </cell>
          <cell r="G127">
            <v>2216990.5261495505</v>
          </cell>
          <cell r="H127">
            <v>1612546.4636541791</v>
          </cell>
          <cell r="I127">
            <v>1686211.6502806395</v>
          </cell>
          <cell r="J127">
            <v>1792857.5001927987</v>
          </cell>
          <cell r="K127">
            <v>1466137.6948523801</v>
          </cell>
          <cell r="L127">
            <v>1245044.1929088011</v>
          </cell>
          <cell r="M127">
            <v>417302.78306552954</v>
          </cell>
          <cell r="O127">
            <v>18717512.148471355</v>
          </cell>
        </row>
        <row r="129">
          <cell r="A129" t="str">
            <v xml:space="preserve"> Pretax Income</v>
          </cell>
          <cell r="B129">
            <v>1179809.87645492</v>
          </cell>
          <cell r="C129">
            <v>1492806.2965706701</v>
          </cell>
          <cell r="D129">
            <v>1795973.0554030701</v>
          </cell>
          <cell r="E129">
            <v>1738552.79251275</v>
          </cell>
          <cell r="F129">
            <v>2073279.3164260699</v>
          </cell>
          <cell r="G129">
            <v>2216990.52614955</v>
          </cell>
          <cell r="H129">
            <v>1612546.4636541901</v>
          </cell>
          <cell r="I129">
            <v>1686211.65028065</v>
          </cell>
          <cell r="J129">
            <v>1792857.5001928001</v>
          </cell>
          <cell r="K129">
            <v>1466137.6948523801</v>
          </cell>
          <cell r="L129">
            <v>1245044.19290881</v>
          </cell>
          <cell r="M129">
            <v>417302.78306553001</v>
          </cell>
          <cell r="O129">
            <v>18717512.148471389</v>
          </cell>
        </row>
        <row r="130">
          <cell r="A130" t="str">
            <v xml:space="preserve"> Local Tax #1</v>
          </cell>
          <cell r="B130">
            <v>219680.59899591</v>
          </cell>
          <cell r="C130">
            <v>277960.53242147999</v>
          </cell>
          <cell r="D130">
            <v>334410.18291605002</v>
          </cell>
          <cell r="E130">
            <v>323718.5299659</v>
          </cell>
          <cell r="F130">
            <v>386044.60871855001</v>
          </cell>
          <cell r="G130">
            <v>412803.63596902997</v>
          </cell>
          <cell r="H130">
            <v>300256.15153238998</v>
          </cell>
          <cell r="I130">
            <v>313972.60928228998</v>
          </cell>
          <cell r="J130">
            <v>333830.06653593999</v>
          </cell>
          <cell r="K130">
            <v>272994.83878152998</v>
          </cell>
          <cell r="L130">
            <v>231827.22871962</v>
          </cell>
          <cell r="M130">
            <v>77701.77820678</v>
          </cell>
          <cell r="O130">
            <v>3485200.7620454701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219680.59899591</v>
          </cell>
          <cell r="C134">
            <v>277960.53242147999</v>
          </cell>
          <cell r="D134">
            <v>334410.18291605002</v>
          </cell>
          <cell r="E134">
            <v>323718.5299659</v>
          </cell>
          <cell r="F134">
            <v>386044.60871855001</v>
          </cell>
          <cell r="G134">
            <v>412803.63596902997</v>
          </cell>
          <cell r="H134">
            <v>300256.15153238998</v>
          </cell>
          <cell r="I134">
            <v>313972.60928228998</v>
          </cell>
          <cell r="J134">
            <v>333830.06653593999</v>
          </cell>
          <cell r="K134">
            <v>272994.83878152998</v>
          </cell>
          <cell r="L134">
            <v>231827.22871962</v>
          </cell>
          <cell r="M134">
            <v>77701.77820678</v>
          </cell>
          <cell r="O134">
            <v>3485200.7620454701</v>
          </cell>
        </row>
        <row r="136">
          <cell r="A136" t="str">
            <v xml:space="preserve"> Net Tax</v>
          </cell>
          <cell r="B136">
            <v>219680.59899591</v>
          </cell>
          <cell r="C136">
            <v>277960.53242147999</v>
          </cell>
          <cell r="D136">
            <v>334410.18291605002</v>
          </cell>
          <cell r="E136">
            <v>323718.5299659</v>
          </cell>
          <cell r="F136">
            <v>386044.60871855001</v>
          </cell>
          <cell r="G136">
            <v>412803.63596902997</v>
          </cell>
          <cell r="H136">
            <v>300256.15153238998</v>
          </cell>
          <cell r="I136">
            <v>313972.60928228998</v>
          </cell>
          <cell r="J136">
            <v>333830.06653593999</v>
          </cell>
          <cell r="K136">
            <v>272994.83878152998</v>
          </cell>
          <cell r="L136">
            <v>231827.22871962</v>
          </cell>
          <cell r="M136">
            <v>77701.77820678</v>
          </cell>
          <cell r="O136">
            <v>3485200.7620454701</v>
          </cell>
        </row>
        <row r="138">
          <cell r="A138" t="str">
            <v xml:space="preserve"> Net Income</v>
          </cell>
          <cell r="B138">
            <v>960129.27745901002</v>
          </cell>
          <cell r="C138">
            <v>1214845.7641491799</v>
          </cell>
          <cell r="D138">
            <v>1461562.87248702</v>
          </cell>
          <cell r="E138">
            <v>1414834.2625468499</v>
          </cell>
          <cell r="F138">
            <v>1687234.7077075201</v>
          </cell>
          <cell r="G138">
            <v>1804186.89018053</v>
          </cell>
          <cell r="H138">
            <v>1312290.3121217999</v>
          </cell>
          <cell r="I138">
            <v>1372239.0409983599</v>
          </cell>
          <cell r="J138">
            <v>1459027.4336568499</v>
          </cell>
          <cell r="K138">
            <v>1193142.85607085</v>
          </cell>
          <cell r="L138">
            <v>1013216.9641891801</v>
          </cell>
          <cell r="M138">
            <v>339601.00485874998</v>
          </cell>
          <cell r="O138">
            <v>15232311.386425899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"/>
      <sheetName val="Summary"/>
      <sheetName val="Archive"/>
      <sheetName val="Sheet1"/>
      <sheetName val="Net CAD cash"/>
      <sheetName val="Net USD cash"/>
      <sheetName val="Investment approval doc"/>
      <sheetName val="Investment archive"/>
      <sheetName val="Data"/>
      <sheetName val="Sheet structure"/>
      <sheetName val="Approval formula"/>
      <sheetName val="Sheet2"/>
      <sheetName val="Meridian cash wires 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US Cash Position"/>
      <sheetName val="Foreign Exposure"/>
      <sheetName val="Forward Contract"/>
      <sheetName val="Cyrstal Querry"/>
      <sheetName val="Reconciliation"/>
      <sheetName val="CDN investments"/>
      <sheetName val="USD Investments"/>
      <sheetName val="CDN Liq. Investment"/>
      <sheetName val="Posting Sheet"/>
      <sheetName val="CND LIQ RESERVE"/>
      <sheetName val="US INVESTMENTS"/>
      <sheetName val="USD GL Category Oct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D12" t="str">
            <v>true</v>
          </cell>
        </row>
        <row r="13">
          <cell r="D13" t="str">
            <v>true</v>
          </cell>
        </row>
        <row r="14">
          <cell r="D14" t="str">
            <v>true</v>
          </cell>
        </row>
        <row r="15">
          <cell r="D15" t="str">
            <v>true</v>
          </cell>
        </row>
        <row r="16">
          <cell r="D16" t="str">
            <v>true</v>
          </cell>
        </row>
        <row r="17">
          <cell r="D17" t="str">
            <v>true</v>
          </cell>
        </row>
        <row r="18">
          <cell r="D18" t="str">
            <v>true</v>
          </cell>
        </row>
        <row r="19">
          <cell r="D19" t="str">
            <v>true</v>
          </cell>
        </row>
        <row r="20">
          <cell r="D20" t="str">
            <v>true</v>
          </cell>
        </row>
        <row r="21">
          <cell r="D21" t="str">
            <v>true</v>
          </cell>
        </row>
        <row r="22">
          <cell r="D22" t="str">
            <v>true</v>
          </cell>
        </row>
        <row r="23">
          <cell r="D23" t="str">
            <v>true</v>
          </cell>
        </row>
        <row r="24">
          <cell r="D24" t="str">
            <v>true</v>
          </cell>
        </row>
        <row r="25">
          <cell r="D25" t="str">
            <v>true</v>
          </cell>
        </row>
        <row r="26">
          <cell r="D26" t="str">
            <v>true</v>
          </cell>
        </row>
        <row r="27">
          <cell r="D27" t="str">
            <v>true</v>
          </cell>
        </row>
        <row r="28">
          <cell r="D28" t="str">
            <v>true</v>
          </cell>
        </row>
        <row r="29">
          <cell r="D29" t="str">
            <v>true</v>
          </cell>
        </row>
        <row r="30">
          <cell r="D30" t="str">
            <v>true</v>
          </cell>
        </row>
        <row r="31">
          <cell r="D31" t="str">
            <v>true</v>
          </cell>
        </row>
        <row r="32">
          <cell r="D32" t="str">
            <v>true</v>
          </cell>
        </row>
        <row r="33">
          <cell r="D33" t="str">
            <v>true</v>
          </cell>
        </row>
        <row r="34">
          <cell r="D34" t="str">
            <v>true</v>
          </cell>
        </row>
        <row r="35">
          <cell r="D35" t="str">
            <v>true</v>
          </cell>
        </row>
        <row r="36">
          <cell r="D36" t="str">
            <v>true</v>
          </cell>
        </row>
        <row r="37">
          <cell r="D37" t="str">
            <v>true</v>
          </cell>
        </row>
        <row r="38">
          <cell r="D38" t="str">
            <v>true</v>
          </cell>
        </row>
        <row r="39">
          <cell r="D39" t="str">
            <v>true</v>
          </cell>
        </row>
        <row r="40">
          <cell r="D40" t="str">
            <v>true</v>
          </cell>
        </row>
        <row r="41">
          <cell r="D41" t="str">
            <v>true</v>
          </cell>
        </row>
        <row r="42">
          <cell r="D42" t="str">
            <v>true</v>
          </cell>
        </row>
        <row r="43">
          <cell r="D43" t="str">
            <v>true</v>
          </cell>
        </row>
        <row r="44">
          <cell r="D44" t="str">
            <v>true</v>
          </cell>
        </row>
        <row r="45">
          <cell r="D45" t="str">
            <v>true</v>
          </cell>
        </row>
        <row r="46">
          <cell r="D46" t="str">
            <v>true</v>
          </cell>
        </row>
        <row r="47">
          <cell r="D47" t="str">
            <v>true</v>
          </cell>
        </row>
        <row r="48">
          <cell r="D48" t="str">
            <v>true</v>
          </cell>
        </row>
        <row r="49">
          <cell r="D49" t="str">
            <v>true</v>
          </cell>
        </row>
        <row r="50">
          <cell r="D50" t="str">
            <v>true</v>
          </cell>
        </row>
        <row r="51">
          <cell r="D51" t="str">
            <v>true</v>
          </cell>
        </row>
        <row r="52">
          <cell r="D52" t="str">
            <v>true</v>
          </cell>
        </row>
        <row r="53">
          <cell r="D53" t="str">
            <v>true</v>
          </cell>
        </row>
        <row r="54">
          <cell r="D54" t="str">
            <v>true</v>
          </cell>
        </row>
        <row r="55">
          <cell r="D55" t="str">
            <v>true</v>
          </cell>
        </row>
        <row r="56">
          <cell r="D56" t="str">
            <v>true</v>
          </cell>
        </row>
        <row r="57">
          <cell r="D57" t="str">
            <v>true</v>
          </cell>
        </row>
        <row r="58">
          <cell r="D58" t="str">
            <v>true</v>
          </cell>
        </row>
        <row r="59">
          <cell r="D59" t="str">
            <v>true</v>
          </cell>
        </row>
        <row r="60">
          <cell r="D60" t="str">
            <v>true</v>
          </cell>
        </row>
        <row r="61">
          <cell r="D61" t="str">
            <v>true</v>
          </cell>
        </row>
        <row r="62">
          <cell r="D62"/>
        </row>
        <row r="63">
          <cell r="D63"/>
        </row>
        <row r="64">
          <cell r="D64" t="str">
            <v>true</v>
          </cell>
        </row>
        <row r="65">
          <cell r="D65" t="str">
            <v>true</v>
          </cell>
        </row>
        <row r="66">
          <cell r="D66" t="str">
            <v>true</v>
          </cell>
        </row>
        <row r="67">
          <cell r="D67"/>
        </row>
        <row r="68">
          <cell r="D68" t="str">
            <v>true</v>
          </cell>
        </row>
        <row r="69">
          <cell r="D69" t="str">
            <v>true</v>
          </cell>
        </row>
        <row r="70">
          <cell r="D70" t="str">
            <v>true</v>
          </cell>
        </row>
        <row r="71">
          <cell r="D71" t="str">
            <v>true</v>
          </cell>
        </row>
        <row r="72">
          <cell r="D72"/>
        </row>
        <row r="73">
          <cell r="D73"/>
        </row>
        <row r="74">
          <cell r="D74" t="str">
            <v>true</v>
          </cell>
        </row>
        <row r="75">
          <cell r="D75"/>
        </row>
        <row r="76">
          <cell r="D76" t="str">
            <v>true</v>
          </cell>
        </row>
        <row r="77">
          <cell r="D77" t="str">
            <v>true</v>
          </cell>
        </row>
        <row r="78">
          <cell r="D78" t="str">
            <v>true</v>
          </cell>
        </row>
        <row r="79">
          <cell r="D79" t="str">
            <v>true</v>
          </cell>
        </row>
        <row r="80">
          <cell r="D80" t="str">
            <v>true</v>
          </cell>
        </row>
        <row r="81">
          <cell r="D81" t="str">
            <v>true</v>
          </cell>
        </row>
        <row r="82">
          <cell r="D82" t="str">
            <v>true</v>
          </cell>
        </row>
        <row r="83">
          <cell r="D83" t="str">
            <v>true</v>
          </cell>
        </row>
        <row r="84">
          <cell r="D84" t="str">
            <v>true</v>
          </cell>
        </row>
        <row r="85">
          <cell r="D85" t="str">
            <v>true</v>
          </cell>
        </row>
        <row r="86">
          <cell r="D86" t="str">
            <v>true</v>
          </cell>
        </row>
        <row r="87">
          <cell r="D87" t="str">
            <v>true</v>
          </cell>
        </row>
        <row r="88">
          <cell r="D88"/>
        </row>
        <row r="89">
          <cell r="D89" t="str">
            <v>true</v>
          </cell>
        </row>
        <row r="90">
          <cell r="D90" t="str">
            <v>true</v>
          </cell>
        </row>
        <row r="91">
          <cell r="D91" t="str">
            <v>true</v>
          </cell>
        </row>
        <row r="92">
          <cell r="D92" t="str">
            <v>true</v>
          </cell>
        </row>
        <row r="93">
          <cell r="D93" t="str">
            <v>true</v>
          </cell>
        </row>
        <row r="94">
          <cell r="D94"/>
        </row>
        <row r="95">
          <cell r="D95"/>
        </row>
        <row r="96">
          <cell r="D96"/>
        </row>
        <row r="97">
          <cell r="D97" t="str">
            <v>true</v>
          </cell>
        </row>
        <row r="98">
          <cell r="D98" t="str">
            <v>true</v>
          </cell>
        </row>
        <row r="99">
          <cell r="D99" t="str">
            <v>true</v>
          </cell>
        </row>
        <row r="100">
          <cell r="D100"/>
        </row>
        <row r="101">
          <cell r="D101" t="str">
            <v>true</v>
          </cell>
        </row>
        <row r="102">
          <cell r="D102"/>
        </row>
        <row r="103">
          <cell r="D103" t="str">
            <v>true</v>
          </cell>
        </row>
        <row r="104">
          <cell r="D104" t="str">
            <v>true</v>
          </cell>
        </row>
        <row r="105">
          <cell r="D105" t="str">
            <v>true</v>
          </cell>
        </row>
        <row r="106">
          <cell r="D106" t="str">
            <v>true</v>
          </cell>
        </row>
        <row r="107">
          <cell r="D107" t="str">
            <v>true</v>
          </cell>
        </row>
        <row r="108">
          <cell r="D108" t="str">
            <v>true</v>
          </cell>
        </row>
        <row r="109">
          <cell r="D109" t="str">
            <v>true</v>
          </cell>
        </row>
        <row r="110">
          <cell r="D110" t="str">
            <v>true</v>
          </cell>
        </row>
        <row r="111">
          <cell r="D111" t="str">
            <v>true</v>
          </cell>
        </row>
        <row r="112">
          <cell r="D112"/>
        </row>
        <row r="113">
          <cell r="D113" t="str">
            <v>true</v>
          </cell>
        </row>
        <row r="114">
          <cell r="D114" t="str">
            <v>true</v>
          </cell>
        </row>
        <row r="115">
          <cell r="D115" t="str">
            <v>true</v>
          </cell>
        </row>
        <row r="116">
          <cell r="D116" t="str">
            <v>true</v>
          </cell>
        </row>
        <row r="117">
          <cell r="D117" t="str">
            <v>true</v>
          </cell>
        </row>
        <row r="118">
          <cell r="D118"/>
        </row>
        <row r="119">
          <cell r="D119"/>
        </row>
        <row r="120">
          <cell r="D120"/>
        </row>
        <row r="121">
          <cell r="D121" t="str">
            <v>true</v>
          </cell>
        </row>
        <row r="122">
          <cell r="D122"/>
        </row>
        <row r="123">
          <cell r="D123"/>
        </row>
        <row r="124">
          <cell r="D124"/>
        </row>
        <row r="125">
          <cell r="D125"/>
        </row>
        <row r="126">
          <cell r="D126"/>
        </row>
        <row r="127">
          <cell r="D127"/>
        </row>
        <row r="128">
          <cell r="D128"/>
        </row>
        <row r="129">
          <cell r="D129"/>
        </row>
        <row r="130">
          <cell r="D130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  <row r="136">
          <cell r="D136"/>
        </row>
        <row r="137">
          <cell r="D137"/>
        </row>
        <row r="138">
          <cell r="D138"/>
        </row>
        <row r="139">
          <cell r="D139"/>
        </row>
        <row r="140">
          <cell r="D140"/>
        </row>
        <row r="141">
          <cell r="D141"/>
        </row>
        <row r="142">
          <cell r="D142"/>
        </row>
        <row r="143">
          <cell r="D143"/>
        </row>
        <row r="144">
          <cell r="D144"/>
        </row>
        <row r="145">
          <cell r="D145"/>
        </row>
        <row r="146">
          <cell r="D146"/>
        </row>
        <row r="147">
          <cell r="D147"/>
        </row>
        <row r="148">
          <cell r="D148"/>
        </row>
        <row r="149">
          <cell r="D149"/>
        </row>
        <row r="150">
          <cell r="D150"/>
        </row>
        <row r="151">
          <cell r="D151"/>
        </row>
        <row r="152">
          <cell r="D152"/>
        </row>
        <row r="153">
          <cell r="D153"/>
        </row>
        <row r="154">
          <cell r="D154"/>
        </row>
        <row r="155">
          <cell r="D155"/>
        </row>
        <row r="156">
          <cell r="D156"/>
        </row>
        <row r="157">
          <cell r="D157"/>
        </row>
        <row r="158">
          <cell r="D158"/>
        </row>
        <row r="159">
          <cell r="D159"/>
        </row>
        <row r="160">
          <cell r="D160"/>
        </row>
        <row r="161">
          <cell r="D161"/>
        </row>
        <row r="162">
          <cell r="D162"/>
        </row>
        <row r="163">
          <cell r="D163"/>
        </row>
        <row r="164">
          <cell r="D164"/>
        </row>
        <row r="165">
          <cell r="D165"/>
        </row>
        <row r="166">
          <cell r="D166"/>
        </row>
        <row r="167">
          <cell r="D167"/>
        </row>
        <row r="168">
          <cell r="D168"/>
        </row>
        <row r="169">
          <cell r="D169"/>
        </row>
        <row r="170">
          <cell r="D170"/>
        </row>
        <row r="171">
          <cell r="D171"/>
        </row>
        <row r="172">
          <cell r="D172"/>
        </row>
        <row r="173">
          <cell r="D173"/>
        </row>
        <row r="174">
          <cell r="D174"/>
        </row>
        <row r="175">
          <cell r="D175"/>
        </row>
        <row r="176">
          <cell r="D176"/>
        </row>
        <row r="177">
          <cell r="D177"/>
        </row>
        <row r="178">
          <cell r="D178"/>
        </row>
        <row r="179">
          <cell r="D179"/>
        </row>
        <row r="180">
          <cell r="D180"/>
        </row>
        <row r="181">
          <cell r="D181"/>
        </row>
        <row r="182">
          <cell r="D182"/>
        </row>
        <row r="183">
          <cell r="D183"/>
        </row>
        <row r="184">
          <cell r="D184"/>
        </row>
        <row r="185">
          <cell r="D185"/>
        </row>
        <row r="186">
          <cell r="D186"/>
        </row>
        <row r="187">
          <cell r="D187"/>
        </row>
        <row r="188">
          <cell r="D188"/>
        </row>
        <row r="189">
          <cell r="D189"/>
        </row>
        <row r="190">
          <cell r="D190"/>
        </row>
        <row r="191">
          <cell r="D191"/>
        </row>
        <row r="192">
          <cell r="D192"/>
        </row>
        <row r="193">
          <cell r="D193"/>
        </row>
        <row r="194">
          <cell r="D194"/>
        </row>
        <row r="195">
          <cell r="D195"/>
        </row>
        <row r="196">
          <cell r="D196"/>
        </row>
        <row r="197">
          <cell r="D197"/>
        </row>
        <row r="198">
          <cell r="D198"/>
        </row>
        <row r="199">
          <cell r="D199"/>
        </row>
        <row r="200">
          <cell r="D200"/>
        </row>
        <row r="201">
          <cell r="D201"/>
        </row>
        <row r="202">
          <cell r="D202"/>
        </row>
        <row r="203">
          <cell r="D203"/>
        </row>
        <row r="204">
          <cell r="D204"/>
        </row>
        <row r="205">
          <cell r="D205"/>
        </row>
        <row r="206">
          <cell r="D206"/>
        </row>
        <row r="207">
          <cell r="D207"/>
        </row>
        <row r="208">
          <cell r="D208"/>
        </row>
        <row r="209">
          <cell r="D209"/>
        </row>
        <row r="210">
          <cell r="D210"/>
        </row>
        <row r="211">
          <cell r="D211"/>
        </row>
        <row r="212">
          <cell r="D212"/>
        </row>
        <row r="213">
          <cell r="D213"/>
        </row>
        <row r="214">
          <cell r="D214"/>
        </row>
        <row r="215">
          <cell r="D215"/>
        </row>
        <row r="216">
          <cell r="D216"/>
        </row>
        <row r="217">
          <cell r="D217"/>
        </row>
        <row r="218">
          <cell r="D218"/>
        </row>
        <row r="219">
          <cell r="D219"/>
        </row>
        <row r="220">
          <cell r="D220"/>
        </row>
        <row r="221">
          <cell r="D221"/>
        </row>
        <row r="222">
          <cell r="D222"/>
        </row>
        <row r="223">
          <cell r="D223"/>
        </row>
        <row r="224">
          <cell r="D224"/>
        </row>
        <row r="225">
          <cell r="D225"/>
        </row>
        <row r="226">
          <cell r="D226"/>
        </row>
        <row r="227">
          <cell r="D227"/>
        </row>
        <row r="228">
          <cell r="D228"/>
        </row>
        <row r="229">
          <cell r="D229"/>
        </row>
        <row r="230">
          <cell r="D230"/>
        </row>
        <row r="231">
          <cell r="D231"/>
        </row>
        <row r="232">
          <cell r="D232"/>
        </row>
        <row r="233">
          <cell r="D233"/>
        </row>
        <row r="234">
          <cell r="D234"/>
        </row>
        <row r="235">
          <cell r="D235"/>
        </row>
        <row r="236">
          <cell r="D236"/>
        </row>
        <row r="237">
          <cell r="D237"/>
        </row>
        <row r="238">
          <cell r="D238"/>
        </row>
        <row r="239">
          <cell r="D239"/>
        </row>
        <row r="240">
          <cell r="D240"/>
        </row>
        <row r="241">
          <cell r="D241"/>
        </row>
        <row r="242">
          <cell r="D242"/>
        </row>
        <row r="243">
          <cell r="D243"/>
        </row>
        <row r="244">
          <cell r="D244"/>
        </row>
      </sheetData>
      <sheetData sheetId="8" refreshError="1"/>
      <sheetData sheetId="9" refreshError="1">
        <row r="13">
          <cell r="D13" t="str">
            <v>L-04-13</v>
          </cell>
        </row>
        <row r="14">
          <cell r="D14" t="str">
            <v>L-04-17</v>
          </cell>
        </row>
        <row r="15">
          <cell r="D15" t="str">
            <v>L-04-18</v>
          </cell>
        </row>
        <row r="16">
          <cell r="D16" t="str">
            <v>L-04-19</v>
          </cell>
        </row>
        <row r="17">
          <cell r="D17" t="str">
            <v>L-05-1</v>
          </cell>
        </row>
        <row r="18">
          <cell r="D18" t="str">
            <v>L-05-2</v>
          </cell>
        </row>
        <row r="19">
          <cell r="D19" t="str">
            <v>L-05-3</v>
          </cell>
        </row>
        <row r="20">
          <cell r="D20" t="str">
            <v>L-05-4</v>
          </cell>
        </row>
        <row r="21">
          <cell r="D21" t="str">
            <v>L-05-5</v>
          </cell>
        </row>
        <row r="22">
          <cell r="D22" t="str">
            <v>L-05-6</v>
          </cell>
        </row>
        <row r="23">
          <cell r="D23" t="str">
            <v>L-05-7</v>
          </cell>
        </row>
        <row r="24">
          <cell r="D24" t="str">
            <v>L-05-8</v>
          </cell>
        </row>
        <row r="25">
          <cell r="D25" t="str">
            <v>L-05-9</v>
          </cell>
        </row>
        <row r="26">
          <cell r="D26" t="str">
            <v>L-05-10</v>
          </cell>
        </row>
        <row r="27">
          <cell r="D27" t="str">
            <v>L-05-12</v>
          </cell>
        </row>
        <row r="28">
          <cell r="D28" t="str">
            <v>L-05-13</v>
          </cell>
        </row>
        <row r="29">
          <cell r="D29" t="str">
            <v>L-05-14</v>
          </cell>
        </row>
        <row r="30">
          <cell r="D30" t="str">
            <v>L-05-15</v>
          </cell>
        </row>
        <row r="31">
          <cell r="D31" t="str">
            <v>L-05-16</v>
          </cell>
        </row>
        <row r="32">
          <cell r="D32" t="str">
            <v>L-05-17</v>
          </cell>
        </row>
        <row r="33">
          <cell r="D33" t="str">
            <v>L-05-18</v>
          </cell>
        </row>
        <row r="34">
          <cell r="D34" t="str">
            <v>L-05-19</v>
          </cell>
        </row>
        <row r="35">
          <cell r="D35" t="str">
            <v>L-05-20</v>
          </cell>
        </row>
        <row r="36">
          <cell r="D36" t="str">
            <v>L-05-21</v>
          </cell>
        </row>
        <row r="37">
          <cell r="D37" t="str">
            <v>L-05-22</v>
          </cell>
        </row>
        <row r="38">
          <cell r="D38" t="str">
            <v>L-05-23</v>
          </cell>
        </row>
        <row r="39">
          <cell r="D39" t="str">
            <v>L-05-24</v>
          </cell>
        </row>
        <row r="40">
          <cell r="D40" t="str">
            <v>L-05-25</v>
          </cell>
        </row>
        <row r="41">
          <cell r="D41" t="str">
            <v>L-05-26</v>
          </cell>
        </row>
        <row r="42">
          <cell r="D42" t="str">
            <v>L-05-27</v>
          </cell>
        </row>
        <row r="43">
          <cell r="D43" t="str">
            <v>L-05-28</v>
          </cell>
        </row>
        <row r="44">
          <cell r="D44" t="str">
            <v>L-05-29</v>
          </cell>
        </row>
        <row r="45">
          <cell r="D45" t="str">
            <v>L-05-30</v>
          </cell>
        </row>
        <row r="46">
          <cell r="D46" t="str">
            <v>L-05-31</v>
          </cell>
        </row>
        <row r="47">
          <cell r="D47" t="str">
            <v>L-05-32</v>
          </cell>
        </row>
        <row r="48">
          <cell r="D48" t="str">
            <v>L-05-33</v>
          </cell>
        </row>
        <row r="49">
          <cell r="D49" t="str">
            <v>L-05-34</v>
          </cell>
        </row>
        <row r="52">
          <cell r="D52" t="str">
            <v>L-06-1</v>
          </cell>
        </row>
        <row r="53">
          <cell r="D53" t="str">
            <v>L-06-2</v>
          </cell>
        </row>
        <row r="54">
          <cell r="D54" t="str">
            <v>L-06-3</v>
          </cell>
        </row>
        <row r="55">
          <cell r="D55" t="str">
            <v>L-06-4</v>
          </cell>
        </row>
        <row r="56">
          <cell r="D56" t="str">
            <v>L-06-5</v>
          </cell>
        </row>
        <row r="57">
          <cell r="D57" t="str">
            <v>L-06-6</v>
          </cell>
        </row>
        <row r="58">
          <cell r="D58" t="str">
            <v>L-06-7</v>
          </cell>
        </row>
        <row r="59">
          <cell r="D59" t="str">
            <v>L-06-8</v>
          </cell>
        </row>
        <row r="60">
          <cell r="D60" t="str">
            <v>L-06-9</v>
          </cell>
        </row>
        <row r="61">
          <cell r="D61" t="str">
            <v>L-06-10</v>
          </cell>
        </row>
        <row r="62">
          <cell r="D62" t="str">
            <v>L-06-11</v>
          </cell>
        </row>
        <row r="63">
          <cell r="D63" t="str">
            <v>L-06-12</v>
          </cell>
        </row>
        <row r="64">
          <cell r="D64" t="str">
            <v>L-06-13</v>
          </cell>
        </row>
        <row r="65">
          <cell r="D65" t="str">
            <v>L-06-14</v>
          </cell>
        </row>
        <row r="66">
          <cell r="D66" t="str">
            <v>L-06-15</v>
          </cell>
        </row>
        <row r="67">
          <cell r="D67" t="str">
            <v>L-06-16</v>
          </cell>
        </row>
        <row r="68">
          <cell r="D68" t="str">
            <v>L-06-17</v>
          </cell>
        </row>
        <row r="69">
          <cell r="D69" t="str">
            <v>L-06-18</v>
          </cell>
        </row>
        <row r="70">
          <cell r="D70" t="str">
            <v>L-06-19</v>
          </cell>
        </row>
        <row r="71">
          <cell r="D71" t="str">
            <v>L-06-20</v>
          </cell>
        </row>
        <row r="72">
          <cell r="D72" t="str">
            <v>L-06-21</v>
          </cell>
        </row>
        <row r="73">
          <cell r="D73" t="str">
            <v>L-06-22</v>
          </cell>
        </row>
        <row r="74">
          <cell r="D74" t="str">
            <v>L-06-23</v>
          </cell>
        </row>
        <row r="75">
          <cell r="D75" t="str">
            <v>L-06-24</v>
          </cell>
        </row>
        <row r="76">
          <cell r="D76" t="str">
            <v>L-06-25</v>
          </cell>
        </row>
        <row r="77">
          <cell r="D77" t="str">
            <v>L-06-26</v>
          </cell>
        </row>
        <row r="78">
          <cell r="D78" t="str">
            <v>L-06-27</v>
          </cell>
        </row>
        <row r="79">
          <cell r="D79" t="str">
            <v>L-06-28</v>
          </cell>
        </row>
        <row r="80">
          <cell r="D80" t="str">
            <v>L-06-29</v>
          </cell>
        </row>
        <row r="81">
          <cell r="D81" t="str">
            <v>L-06-30</v>
          </cell>
        </row>
        <row r="82">
          <cell r="D82" t="str">
            <v>L-06-31</v>
          </cell>
        </row>
        <row r="83">
          <cell r="D83" t="str">
            <v>L-06-32</v>
          </cell>
        </row>
        <row r="84">
          <cell r="D84" t="str">
            <v>L-06-33</v>
          </cell>
        </row>
        <row r="85">
          <cell r="D85" t="str">
            <v>L-06-34</v>
          </cell>
        </row>
        <row r="86">
          <cell r="D86" t="str">
            <v>L-06-35</v>
          </cell>
        </row>
        <row r="87">
          <cell r="D87" t="str">
            <v>L-06-36</v>
          </cell>
        </row>
        <row r="88">
          <cell r="D88" t="str">
            <v>L-06-37</v>
          </cell>
        </row>
        <row r="89">
          <cell r="D89" t="str">
            <v>L-06-38</v>
          </cell>
        </row>
        <row r="90">
          <cell r="D90" t="str">
            <v>L-06-39</v>
          </cell>
        </row>
        <row r="91">
          <cell r="D91" t="str">
            <v>L-06-40</v>
          </cell>
        </row>
        <row r="92">
          <cell r="D92" t="str">
            <v>L-06-41</v>
          </cell>
        </row>
        <row r="93">
          <cell r="D93" t="str">
            <v>L-06-42</v>
          </cell>
        </row>
        <row r="94">
          <cell r="D94" t="str">
            <v>L-06-43</v>
          </cell>
        </row>
        <row r="95">
          <cell r="D95" t="str">
            <v>L-06-44</v>
          </cell>
        </row>
        <row r="96">
          <cell r="D96" t="str">
            <v>L-06-45</v>
          </cell>
        </row>
        <row r="101">
          <cell r="D101" t="str">
            <v>L-07-1</v>
          </cell>
        </row>
        <row r="102">
          <cell r="D102" t="str">
            <v>L-07-2</v>
          </cell>
        </row>
        <row r="103">
          <cell r="D103" t="str">
            <v>L-07-3</v>
          </cell>
        </row>
        <row r="104">
          <cell r="D104" t="str">
            <v>L-07-4</v>
          </cell>
        </row>
        <row r="105">
          <cell r="D105" t="str">
            <v>L-07-5</v>
          </cell>
        </row>
        <row r="106">
          <cell r="D106" t="str">
            <v>L-07-6</v>
          </cell>
        </row>
        <row r="107">
          <cell r="D107" t="str">
            <v>L-07-7</v>
          </cell>
        </row>
        <row r="108">
          <cell r="D108" t="str">
            <v>L-07-8</v>
          </cell>
        </row>
        <row r="109">
          <cell r="D109" t="str">
            <v>L-07-9</v>
          </cell>
        </row>
        <row r="110">
          <cell r="D110" t="str">
            <v>L-07-10</v>
          </cell>
        </row>
        <row r="111">
          <cell r="D111" t="str">
            <v>L-07-11</v>
          </cell>
        </row>
        <row r="112">
          <cell r="D112" t="str">
            <v>L-07-12</v>
          </cell>
        </row>
        <row r="113">
          <cell r="D113" t="str">
            <v>L-07-13</v>
          </cell>
        </row>
        <row r="114">
          <cell r="D114" t="str">
            <v>L-07-14</v>
          </cell>
        </row>
        <row r="115">
          <cell r="D115" t="str">
            <v>L-07-15</v>
          </cell>
        </row>
        <row r="116">
          <cell r="D116" t="str">
            <v>L-07-16</v>
          </cell>
        </row>
        <row r="117">
          <cell r="D117" t="str">
            <v>L-07-17</v>
          </cell>
        </row>
        <row r="118">
          <cell r="D118" t="str">
            <v>L-07-18</v>
          </cell>
        </row>
        <row r="119">
          <cell r="D119" t="str">
            <v>L-07-19</v>
          </cell>
        </row>
        <row r="120">
          <cell r="D120" t="str">
            <v>L-07-20</v>
          </cell>
        </row>
        <row r="121">
          <cell r="D121" t="str">
            <v>L-07-21</v>
          </cell>
        </row>
        <row r="122">
          <cell r="D122" t="str">
            <v>L-07-22</v>
          </cell>
        </row>
        <row r="123">
          <cell r="D123" t="str">
            <v>L-07-23</v>
          </cell>
        </row>
        <row r="124">
          <cell r="D124" t="str">
            <v>L-07-24</v>
          </cell>
        </row>
        <row r="125">
          <cell r="D125" t="str">
            <v>L-07-25</v>
          </cell>
        </row>
        <row r="126">
          <cell r="D126" t="str">
            <v>L-07-26</v>
          </cell>
        </row>
        <row r="127">
          <cell r="D127" t="str">
            <v>L-07-27</v>
          </cell>
        </row>
        <row r="128">
          <cell r="D128" t="str">
            <v>L-07-28</v>
          </cell>
        </row>
        <row r="129">
          <cell r="D129" t="str">
            <v>L-07-29</v>
          </cell>
        </row>
        <row r="130">
          <cell r="D130" t="str">
            <v>L-07-30</v>
          </cell>
        </row>
        <row r="131">
          <cell r="D131" t="str">
            <v>L-07-31</v>
          </cell>
        </row>
        <row r="134">
          <cell r="D134" t="str">
            <v>L-08-1</v>
          </cell>
        </row>
        <row r="135">
          <cell r="D135" t="str">
            <v>L-08-2</v>
          </cell>
        </row>
        <row r="136">
          <cell r="D136" t="str">
            <v>L-08-3</v>
          </cell>
        </row>
        <row r="137">
          <cell r="D137" t="str">
            <v>L-08-4</v>
          </cell>
        </row>
        <row r="138">
          <cell r="D138" t="str">
            <v>L-08-5</v>
          </cell>
        </row>
        <row r="139">
          <cell r="D139" t="str">
            <v>L-08-6</v>
          </cell>
        </row>
        <row r="140">
          <cell r="D140" t="str">
            <v>L-08-7</v>
          </cell>
        </row>
        <row r="141">
          <cell r="D141" t="str">
            <v>L-08-8</v>
          </cell>
        </row>
        <row r="142">
          <cell r="D142" t="str">
            <v>L-08-9</v>
          </cell>
        </row>
        <row r="143">
          <cell r="D143" t="str">
            <v>L-08-10</v>
          </cell>
        </row>
        <row r="144">
          <cell r="D144" t="str">
            <v>L-08-11</v>
          </cell>
        </row>
        <row r="145">
          <cell r="D145" t="str">
            <v>L-08-12</v>
          </cell>
        </row>
        <row r="146">
          <cell r="D146" t="str">
            <v>L-08-13</v>
          </cell>
        </row>
        <row r="147">
          <cell r="D147" t="str">
            <v>L-08-14</v>
          </cell>
        </row>
        <row r="148">
          <cell r="D148" t="str">
            <v>L-08-15</v>
          </cell>
        </row>
        <row r="149">
          <cell r="D149" t="str">
            <v>L-08-16</v>
          </cell>
        </row>
        <row r="150">
          <cell r="D150" t="str">
            <v>L-08-17</v>
          </cell>
        </row>
        <row r="151">
          <cell r="D151" t="str">
            <v>L-08-18</v>
          </cell>
        </row>
        <row r="152">
          <cell r="D152" t="str">
            <v>L-08-19</v>
          </cell>
        </row>
        <row r="153">
          <cell r="D153" t="str">
            <v>L-08-20</v>
          </cell>
        </row>
        <row r="154">
          <cell r="D154" t="str">
            <v>L-08-21</v>
          </cell>
        </row>
        <row r="155">
          <cell r="D155" t="str">
            <v>L-08-22</v>
          </cell>
        </row>
        <row r="156">
          <cell r="D156" t="str">
            <v>L-08-23</v>
          </cell>
        </row>
        <row r="157">
          <cell r="D157" t="str">
            <v>L-08-24</v>
          </cell>
        </row>
        <row r="158">
          <cell r="D158" t="str">
            <v>L-08-25</v>
          </cell>
        </row>
        <row r="159">
          <cell r="D159" t="str">
            <v>L-08-26</v>
          </cell>
        </row>
        <row r="160">
          <cell r="D160" t="str">
            <v>L-08-27</v>
          </cell>
        </row>
        <row r="161">
          <cell r="D161" t="str">
            <v>L-08-28</v>
          </cell>
        </row>
        <row r="162">
          <cell r="D162" t="str">
            <v>L-08-29</v>
          </cell>
        </row>
        <row r="163">
          <cell r="D163" t="str">
            <v>L-08-30</v>
          </cell>
        </row>
        <row r="164">
          <cell r="D164" t="str">
            <v>L-08-31</v>
          </cell>
        </row>
        <row r="165">
          <cell r="D165" t="str">
            <v>L-08-32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Instructions"/>
      <sheetName val="Cover"/>
      <sheetName val="Requirements"/>
      <sheetName val="A-Balance sheet"/>
      <sheetName val="I-BV"/>
      <sheetName val="B-OCI"/>
      <sheetName val="C-Revenues Current Month"/>
      <sheetName val="rev liquidités"/>
      <sheetName val="D-Loans"/>
      <sheetName val="F-Summary Investment"/>
      <sheetName val="G-Detail"/>
      <sheetName val="E-Concil accrued interests"/>
      <sheetName val="reval"/>
      <sheetName val="pivot reval"/>
      <sheetName val="H-Derivatives"/>
      <sheetName val="rev june"/>
      <sheetName val="rev july"/>
      <sheetName val="rev aug"/>
      <sheetName val="rev sept"/>
      <sheetName val="rev oct"/>
      <sheetName val="rev nov"/>
      <sheetName val="BV DCU"/>
      <sheetName val="Feuil1"/>
      <sheetName val="Sheet1"/>
      <sheetName val="rev janv"/>
      <sheetName val="rev fév"/>
      <sheetName val="rev mars"/>
      <sheetName val="rev avril"/>
      <sheetName val="rev mai"/>
      <sheetName val="rev juin"/>
      <sheetName val="rev juil"/>
      <sheetName val="rev août"/>
      <sheetName val="rev sept 09"/>
      <sheetName val="rev oct 09"/>
      <sheetName val="rev nov 09"/>
      <sheetName val="Revenues - cumulative"/>
      <sheetName val="Journal entries"/>
      <sheetName val="V moyen"/>
      <sheetName val="Feuil2"/>
      <sheetName val="PCAA"/>
      <sheetName val="MAV 21-01-2009"/>
    </sheetNames>
    <sheetDataSet>
      <sheetData sheetId="0" refreshError="1"/>
      <sheetData sheetId="1" refreshError="1"/>
      <sheetData sheetId="2">
        <row r="1">
          <cell r="A1">
            <v>40178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Rpts"/>
      <sheetName val="TBals"/>
      <sheetName val="ALM_TBal"/>
      <sheetName val="CP-Brokerage"/>
      <sheetName val="ALM_CP-Sec'n"/>
      <sheetName val="Fixed Assets_2010"/>
      <sheetName val="Fixed Assets_2011"/>
      <sheetName val="ProvLnFCast"/>
      <sheetName val="ProvLn"/>
      <sheetName val="RelGrowth"/>
      <sheetName val="2010FC"/>
      <sheetName val="TARGET BALANCE"/>
      <sheetName val="LiquidityFlow"/>
      <sheetName val="Liquidity"/>
      <sheetName val="Growth"/>
      <sheetName val="Seasonality"/>
      <sheetName val="Strategic"/>
      <sheetName val="BalstoPlan"/>
      <sheetName val="Gap"/>
      <sheetName val="FundingGap"/>
      <sheetName val="FundingChart"/>
      <sheetName val="FC2009"/>
      <sheetName val="BalstoPlan (2)"/>
      <sheetName val="CHECK"/>
      <sheetName val="2010"/>
      <sheetName val="Liquidity Risk"/>
      <sheetName val="J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15000000</v>
          </cell>
          <cell r="E6">
            <v>15000000</v>
          </cell>
          <cell r="F6">
            <v>15000000</v>
          </cell>
          <cell r="G6">
            <v>15000000</v>
          </cell>
          <cell r="H6">
            <v>15000000</v>
          </cell>
          <cell r="I6">
            <v>15000000</v>
          </cell>
          <cell r="J6">
            <v>15000000</v>
          </cell>
          <cell r="K6">
            <v>15000000</v>
          </cell>
          <cell r="L6">
            <v>15000000</v>
          </cell>
          <cell r="M6">
            <v>15000000</v>
          </cell>
          <cell r="N6">
            <v>15000000</v>
          </cell>
          <cell r="O6">
            <v>15000000</v>
          </cell>
          <cell r="P6">
            <v>15000000</v>
          </cell>
          <cell r="Q6">
            <v>15000000</v>
          </cell>
          <cell r="R6">
            <v>15000000</v>
          </cell>
          <cell r="S6">
            <v>15000000</v>
          </cell>
          <cell r="T6">
            <v>15000000</v>
          </cell>
          <cell r="U6">
            <v>15000000</v>
          </cell>
          <cell r="V6">
            <v>15000000</v>
          </cell>
          <cell r="W6">
            <v>15000000</v>
          </cell>
          <cell r="X6">
            <v>15000000</v>
          </cell>
          <cell r="Y6">
            <v>15000000</v>
          </cell>
          <cell r="Z6">
            <v>15000000</v>
          </cell>
          <cell r="AA6">
            <v>15000000</v>
          </cell>
        </row>
        <row r="7">
          <cell r="D7">
            <v>10000000</v>
          </cell>
          <cell r="E7">
            <v>10000000</v>
          </cell>
          <cell r="F7">
            <v>10000000</v>
          </cell>
          <cell r="G7">
            <v>10000000</v>
          </cell>
          <cell r="H7">
            <v>10000000</v>
          </cell>
          <cell r="I7">
            <v>10000000</v>
          </cell>
          <cell r="J7">
            <v>10000000</v>
          </cell>
          <cell r="K7">
            <v>10000000</v>
          </cell>
          <cell r="L7">
            <v>10000000</v>
          </cell>
          <cell r="M7">
            <v>10000000</v>
          </cell>
          <cell r="N7">
            <v>10000000</v>
          </cell>
          <cell r="O7">
            <v>10000000</v>
          </cell>
          <cell r="P7">
            <v>10000000</v>
          </cell>
          <cell r="Q7">
            <v>10000000</v>
          </cell>
          <cell r="R7">
            <v>10000000</v>
          </cell>
          <cell r="S7">
            <v>10000000</v>
          </cell>
          <cell r="T7">
            <v>10000000</v>
          </cell>
          <cell r="U7">
            <v>10000000</v>
          </cell>
          <cell r="V7">
            <v>10000000</v>
          </cell>
          <cell r="W7">
            <v>10000000</v>
          </cell>
          <cell r="X7">
            <v>10000000</v>
          </cell>
          <cell r="Y7">
            <v>10000000</v>
          </cell>
          <cell r="Z7">
            <v>10000000</v>
          </cell>
          <cell r="AA7">
            <v>10000000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25000000</v>
          </cell>
          <cell r="E9">
            <v>25000000</v>
          </cell>
          <cell r="F9">
            <v>25000000</v>
          </cell>
          <cell r="G9">
            <v>25000000</v>
          </cell>
          <cell r="H9">
            <v>25000000</v>
          </cell>
          <cell r="I9">
            <v>25000000</v>
          </cell>
          <cell r="J9">
            <v>25000000</v>
          </cell>
          <cell r="K9">
            <v>25000000</v>
          </cell>
          <cell r="L9">
            <v>25000000</v>
          </cell>
          <cell r="M9">
            <v>25000000</v>
          </cell>
          <cell r="N9">
            <v>25000000</v>
          </cell>
          <cell r="O9">
            <v>25000000</v>
          </cell>
          <cell r="P9">
            <v>25000000</v>
          </cell>
          <cell r="Q9">
            <v>25000000</v>
          </cell>
          <cell r="R9">
            <v>25000000</v>
          </cell>
          <cell r="S9">
            <v>25000000</v>
          </cell>
          <cell r="T9">
            <v>25000000</v>
          </cell>
          <cell r="U9">
            <v>25000000</v>
          </cell>
          <cell r="V9">
            <v>25000000</v>
          </cell>
          <cell r="W9">
            <v>25000000</v>
          </cell>
          <cell r="X9">
            <v>25000000</v>
          </cell>
          <cell r="Y9">
            <v>25000000</v>
          </cell>
          <cell r="Z9">
            <v>25000000</v>
          </cell>
          <cell r="AA9">
            <v>25000000</v>
          </cell>
        </row>
        <row r="10">
          <cell r="D10">
            <v>63943726.928361893</v>
          </cell>
          <cell r="E10">
            <v>201384530.99708843</v>
          </cell>
          <cell r="F10">
            <v>137045755.663764</v>
          </cell>
          <cell r="G10">
            <v>141150231.99786568</v>
          </cell>
          <cell r="H10">
            <v>140551846.82908249</v>
          </cell>
          <cell r="I10">
            <v>117050770.27961922</v>
          </cell>
          <cell r="J10">
            <v>94700430.877830505</v>
          </cell>
          <cell r="K10">
            <v>81494001.938637733</v>
          </cell>
          <cell r="L10">
            <v>10568803.859658241</v>
          </cell>
          <cell r="M10">
            <v>311985.43009090424</v>
          </cell>
          <cell r="N10">
            <v>10907396.504343033</v>
          </cell>
          <cell r="O10">
            <v>486037.18479442596</v>
          </cell>
          <cell r="P10">
            <v>245725.79420089722</v>
          </cell>
          <cell r="Q10">
            <v>29340604.583600044</v>
          </cell>
          <cell r="R10">
            <v>1635284.7206468582</v>
          </cell>
          <cell r="S10">
            <v>736647.38248538971</v>
          </cell>
          <cell r="T10">
            <v>2255444.9476661682</v>
          </cell>
          <cell r="U10">
            <v>783225.42611980438</v>
          </cell>
          <cell r="V10">
            <v>11893.288896560669</v>
          </cell>
          <cell r="W10">
            <v>843133.78928565979</v>
          </cell>
          <cell r="X10">
            <v>440331.50814533234</v>
          </cell>
          <cell r="Y10">
            <v>66167.142570495605</v>
          </cell>
          <cell r="Z10">
            <v>808461.9000005722</v>
          </cell>
          <cell r="AA10">
            <v>826592.83776664734</v>
          </cell>
        </row>
        <row r="11">
          <cell r="D11">
            <v>267205724.65350011</v>
          </cell>
          <cell r="E11">
            <v>269836648.90346909</v>
          </cell>
          <cell r="F11">
            <v>311801188.67982286</v>
          </cell>
          <cell r="G11">
            <v>310517172.18019921</v>
          </cell>
          <cell r="H11">
            <v>312655699.40594226</v>
          </cell>
          <cell r="I11">
            <v>316062335.26022303</v>
          </cell>
          <cell r="J11">
            <v>317901781.51748842</v>
          </cell>
          <cell r="K11">
            <v>320255644.22621191</v>
          </cell>
          <cell r="L11">
            <v>321251016.64192492</v>
          </cell>
          <cell r="M11">
            <v>321350539.49936771</v>
          </cell>
          <cell r="N11">
            <v>321383356.75257641</v>
          </cell>
          <cell r="O11">
            <v>321967100.43136144</v>
          </cell>
          <cell r="P11">
            <v>323954200.08508539</v>
          </cell>
          <cell r="Q11">
            <v>325717683.53222299</v>
          </cell>
          <cell r="R11">
            <v>326936870.47537744</v>
          </cell>
          <cell r="S11">
            <v>329601759.60996437</v>
          </cell>
          <cell r="T11">
            <v>334209445.27530676</v>
          </cell>
          <cell r="U11">
            <v>335579464.82239217</v>
          </cell>
          <cell r="V11">
            <v>339822431.35994267</v>
          </cell>
          <cell r="W11">
            <v>344323200.32648361</v>
          </cell>
          <cell r="X11">
            <v>345466140.71230257</v>
          </cell>
          <cell r="Y11">
            <v>349849002.71874446</v>
          </cell>
          <cell r="Z11">
            <v>354498365.14726651</v>
          </cell>
          <cell r="AA11">
            <v>355610908.87991512</v>
          </cell>
        </row>
        <row r="12">
          <cell r="D12">
            <v>100443472.09</v>
          </cell>
          <cell r="E12">
            <v>100443472.09</v>
          </cell>
          <cell r="F12">
            <v>100443472.09</v>
          </cell>
          <cell r="G12">
            <v>100443472.09</v>
          </cell>
          <cell r="H12">
            <v>100443472.09</v>
          </cell>
          <cell r="I12">
            <v>100443472.09</v>
          </cell>
          <cell r="J12">
            <v>100443472.09</v>
          </cell>
          <cell r="K12">
            <v>100443472.09</v>
          </cell>
          <cell r="L12">
            <v>100443472.09</v>
          </cell>
          <cell r="M12">
            <v>100443472.09</v>
          </cell>
          <cell r="N12">
            <v>100443472.09</v>
          </cell>
          <cell r="O12">
            <v>100443472.09</v>
          </cell>
          <cell r="P12">
            <v>100443472.09</v>
          </cell>
          <cell r="Q12">
            <v>100443472.09</v>
          </cell>
          <cell r="R12">
            <v>100443472.09</v>
          </cell>
          <cell r="S12">
            <v>100443472.09</v>
          </cell>
          <cell r="T12">
            <v>100443472.09</v>
          </cell>
          <cell r="U12">
            <v>100443472.09</v>
          </cell>
          <cell r="V12">
            <v>100443472.09</v>
          </cell>
          <cell r="W12">
            <v>100443472.09</v>
          </cell>
          <cell r="X12">
            <v>100443472.09</v>
          </cell>
          <cell r="Y12">
            <v>100443472.09</v>
          </cell>
          <cell r="Z12">
            <v>100443472.09</v>
          </cell>
          <cell r="AA12">
            <v>100443472.09</v>
          </cell>
        </row>
        <row r="13">
          <cell r="D13">
            <v>43983307.090000004</v>
          </cell>
          <cell r="E13">
            <v>43983307.090000004</v>
          </cell>
          <cell r="F13">
            <v>43983307.090000004</v>
          </cell>
          <cell r="G13">
            <v>43983307.090000004</v>
          </cell>
          <cell r="H13">
            <v>43983307.090000004</v>
          </cell>
          <cell r="I13">
            <v>43983307.090000004</v>
          </cell>
          <cell r="J13">
            <v>43983307.090000004</v>
          </cell>
          <cell r="K13">
            <v>43983307.090000004</v>
          </cell>
          <cell r="L13">
            <v>43983307.090000004</v>
          </cell>
          <cell r="M13">
            <v>7983307.0900000036</v>
          </cell>
          <cell r="N13">
            <v>7983307.0900000036</v>
          </cell>
          <cell r="O13">
            <v>6983307.0900000036</v>
          </cell>
          <cell r="P13">
            <v>83307.090000003576</v>
          </cell>
          <cell r="Q13">
            <v>83307.090000003576</v>
          </cell>
          <cell r="R13">
            <v>83307.090000003576</v>
          </cell>
          <cell r="S13">
            <v>83307.090000003576</v>
          </cell>
          <cell r="T13">
            <v>83307.090000003576</v>
          </cell>
          <cell r="U13">
            <v>83307.090000003576</v>
          </cell>
          <cell r="V13">
            <v>83307.090000003576</v>
          </cell>
          <cell r="W13">
            <v>83307.090000003576</v>
          </cell>
          <cell r="X13">
            <v>83307.090000003576</v>
          </cell>
          <cell r="Y13">
            <v>83307.090000003576</v>
          </cell>
          <cell r="Z13">
            <v>83307.090000003576</v>
          </cell>
          <cell r="AA13">
            <v>83307.090000003576</v>
          </cell>
        </row>
        <row r="14">
          <cell r="D14">
            <v>65105593.579999998</v>
          </cell>
          <cell r="E14">
            <v>30105593.579999998</v>
          </cell>
          <cell r="F14">
            <v>30105593.579999998</v>
          </cell>
          <cell r="G14">
            <v>21105593.579999998</v>
          </cell>
          <cell r="H14">
            <v>21105593.579999998</v>
          </cell>
          <cell r="I14">
            <v>21105593.579999998</v>
          </cell>
          <cell r="J14">
            <v>21105593.579999998</v>
          </cell>
          <cell r="K14">
            <v>21105593.579999998</v>
          </cell>
          <cell r="L14">
            <v>21105593.579999998</v>
          </cell>
          <cell r="M14">
            <v>1105593.5799999982</v>
          </cell>
          <cell r="N14">
            <v>1105593.5799999982</v>
          </cell>
          <cell r="O14">
            <v>1105593.5799999982</v>
          </cell>
          <cell r="P14">
            <v>1105593.5799999982</v>
          </cell>
          <cell r="Q14">
            <v>1105593.5799999982</v>
          </cell>
          <cell r="R14">
            <v>1105593.5799999982</v>
          </cell>
          <cell r="S14">
            <v>1105593.5799999982</v>
          </cell>
          <cell r="T14">
            <v>1105593.5799999982</v>
          </cell>
          <cell r="U14">
            <v>1105593.5799999982</v>
          </cell>
          <cell r="V14">
            <v>1105593.5799999982</v>
          </cell>
          <cell r="W14">
            <v>1105593.5799999982</v>
          </cell>
          <cell r="X14">
            <v>1105593.5799999982</v>
          </cell>
          <cell r="Y14">
            <v>1105593.5799999982</v>
          </cell>
          <cell r="Z14">
            <v>1105593.5799999982</v>
          </cell>
          <cell r="AA14">
            <v>1105593.5799999982</v>
          </cell>
        </row>
        <row r="15">
          <cell r="D15">
            <v>540681824.34186208</v>
          </cell>
          <cell r="E15">
            <v>645753552.66055763</v>
          </cell>
          <cell r="F15">
            <v>623379317.10358691</v>
          </cell>
          <cell r="G15">
            <v>617199776.93806493</v>
          </cell>
          <cell r="H15">
            <v>618739918.9950248</v>
          </cell>
          <cell r="I15">
            <v>598645478.29984236</v>
          </cell>
          <cell r="J15">
            <v>578134585.15531898</v>
          </cell>
          <cell r="K15">
            <v>567282018.92484975</v>
          </cell>
          <cell r="L15">
            <v>497352193.26158315</v>
          </cell>
          <cell r="M15">
            <v>431194897.68945867</v>
          </cell>
          <cell r="N15">
            <v>441823126.01691943</v>
          </cell>
          <cell r="O15">
            <v>430985510.37615591</v>
          </cell>
          <cell r="P15">
            <v>425832298.63928634</v>
          </cell>
          <cell r="Q15">
            <v>456690660.87582308</v>
          </cell>
          <cell r="R15">
            <v>430204527.95602435</v>
          </cell>
          <cell r="S15">
            <v>431970779.75244981</v>
          </cell>
          <cell r="T15">
            <v>438097262.98297292</v>
          </cell>
          <cell r="U15">
            <v>437995063.00851196</v>
          </cell>
          <cell r="V15">
            <v>441466697.40883929</v>
          </cell>
          <cell r="W15">
            <v>446798706.87576932</v>
          </cell>
          <cell r="X15">
            <v>447538844.98044795</v>
          </cell>
          <cell r="Y15">
            <v>451547542.62131494</v>
          </cell>
          <cell r="Z15">
            <v>456939199.80726713</v>
          </cell>
          <cell r="AA15">
            <v>458069874.47768182</v>
          </cell>
        </row>
        <row r="16">
          <cell r="D16">
            <v>342091250.67304075</v>
          </cell>
          <cell r="E16">
            <v>343414943.21865243</v>
          </cell>
          <cell r="F16">
            <v>344794688.48104364</v>
          </cell>
          <cell r="G16">
            <v>347140404.10132301</v>
          </cell>
          <cell r="H16">
            <v>350026892.41780305</v>
          </cell>
          <cell r="I16">
            <v>354061007.25702494</v>
          </cell>
          <cell r="J16">
            <v>359049825.40068358</v>
          </cell>
          <cell r="K16">
            <v>366431636.91699761</v>
          </cell>
          <cell r="L16">
            <v>373783288.71267033</v>
          </cell>
          <cell r="M16">
            <v>380313802.75173968</v>
          </cell>
          <cell r="N16">
            <v>384951137.2733587</v>
          </cell>
          <cell r="O16">
            <v>387680361.35660297</v>
          </cell>
          <cell r="P16">
            <v>390148799.85985768</v>
          </cell>
          <cell r="Q16">
            <v>391326203.9947896</v>
          </cell>
          <cell r="R16">
            <v>394433343.49822497</v>
          </cell>
          <cell r="S16">
            <v>397533227.51700997</v>
          </cell>
          <cell r="T16">
            <v>400649779.41425359</v>
          </cell>
          <cell r="U16">
            <v>403736087.20310992</v>
          </cell>
          <cell r="V16">
            <v>406827208.62743336</v>
          </cell>
          <cell r="W16">
            <v>410149695.22681922</v>
          </cell>
          <cell r="X16">
            <v>413710902.93638736</v>
          </cell>
          <cell r="Y16">
            <v>417023253.23802364</v>
          </cell>
          <cell r="Z16">
            <v>420231506.29201174</v>
          </cell>
          <cell r="AA16">
            <v>423292263.65542769</v>
          </cell>
        </row>
        <row r="17">
          <cell r="D17">
            <v>2934795.64</v>
          </cell>
          <cell r="E17">
            <v>2934795.64</v>
          </cell>
          <cell r="F17">
            <v>2934795.64</v>
          </cell>
          <cell r="G17">
            <v>2934795.64</v>
          </cell>
          <cell r="H17">
            <v>2934795.64</v>
          </cell>
          <cell r="I17">
            <v>2934795.64</v>
          </cell>
          <cell r="J17">
            <v>2934795.64</v>
          </cell>
          <cell r="K17">
            <v>2934795.64</v>
          </cell>
          <cell r="L17">
            <v>2934795.64</v>
          </cell>
          <cell r="M17">
            <v>2934795.64</v>
          </cell>
          <cell r="N17">
            <v>2934795.64</v>
          </cell>
          <cell r="O17">
            <v>2934795.64</v>
          </cell>
          <cell r="P17">
            <v>2934795.64</v>
          </cell>
          <cell r="Q17">
            <v>2934795.64</v>
          </cell>
          <cell r="R17">
            <v>2934795.64</v>
          </cell>
          <cell r="S17">
            <v>2934795.64</v>
          </cell>
          <cell r="T17">
            <v>2934795.64</v>
          </cell>
          <cell r="U17">
            <v>2934795.64</v>
          </cell>
          <cell r="V17">
            <v>2934795.64</v>
          </cell>
          <cell r="W17">
            <v>2934795.64</v>
          </cell>
          <cell r="X17">
            <v>2934795.64</v>
          </cell>
          <cell r="Y17">
            <v>2934795.64</v>
          </cell>
          <cell r="Z17">
            <v>2934795.64</v>
          </cell>
          <cell r="AA17">
            <v>2934795.64</v>
          </cell>
        </row>
        <row r="18">
          <cell r="D18">
            <v>52897947.053240918</v>
          </cell>
          <cell r="E18">
            <v>53910806.388380729</v>
          </cell>
          <cell r="F18">
            <v>53910806.388380729</v>
          </cell>
          <cell r="G18">
            <v>53910806.388380729</v>
          </cell>
          <cell r="H18">
            <v>53910806.388380729</v>
          </cell>
          <cell r="I18">
            <v>53910806.388380729</v>
          </cell>
          <cell r="J18">
            <v>53910806.388380729</v>
          </cell>
          <cell r="K18">
            <v>53910806.388380729</v>
          </cell>
          <cell r="L18">
            <v>53910806.388380729</v>
          </cell>
          <cell r="M18">
            <v>53910806.388380729</v>
          </cell>
          <cell r="N18">
            <v>53910806.388380729</v>
          </cell>
          <cell r="O18">
            <v>53910806.388380729</v>
          </cell>
          <cell r="P18">
            <v>53910806.388380729</v>
          </cell>
          <cell r="Q18">
            <v>53910806.388380729</v>
          </cell>
          <cell r="R18">
            <v>55188874.335321046</v>
          </cell>
          <cell r="S18">
            <v>56465033.039614715</v>
          </cell>
          <cell r="T18">
            <v>57701338.624166355</v>
          </cell>
          <cell r="U18">
            <v>58808279.03223674</v>
          </cell>
          <cell r="V18">
            <v>59915912.607742921</v>
          </cell>
          <cell r="W18">
            <v>61019886.548984125</v>
          </cell>
          <cell r="X18">
            <v>62130304.027228259</v>
          </cell>
          <cell r="Y18">
            <v>63266570.002707899</v>
          </cell>
          <cell r="Z18">
            <v>64329973.932992265</v>
          </cell>
          <cell r="AA18">
            <v>65427091.396469437</v>
          </cell>
        </row>
        <row r="19">
          <cell r="D19">
            <v>31532887.57</v>
          </cell>
          <cell r="E19">
            <v>31532887.57</v>
          </cell>
          <cell r="F19">
            <v>31532887.57</v>
          </cell>
          <cell r="G19">
            <v>31532887.57</v>
          </cell>
          <cell r="H19">
            <v>31532887.57</v>
          </cell>
          <cell r="I19">
            <v>31532887.57</v>
          </cell>
          <cell r="J19">
            <v>31532887.57</v>
          </cell>
          <cell r="K19">
            <v>31532887.57</v>
          </cell>
          <cell r="L19">
            <v>31532887.57</v>
          </cell>
          <cell r="M19">
            <v>31532887.57</v>
          </cell>
          <cell r="N19">
            <v>31532887.57</v>
          </cell>
          <cell r="O19">
            <v>31532887.57</v>
          </cell>
          <cell r="P19">
            <v>31532887.57</v>
          </cell>
          <cell r="Q19">
            <v>31532887.57</v>
          </cell>
          <cell r="R19">
            <v>31532887.57</v>
          </cell>
          <cell r="S19">
            <v>31532887.57</v>
          </cell>
          <cell r="T19">
            <v>31532887.57</v>
          </cell>
          <cell r="U19">
            <v>31532887.57</v>
          </cell>
          <cell r="V19">
            <v>31532887.57</v>
          </cell>
          <cell r="W19">
            <v>31532887.57</v>
          </cell>
          <cell r="X19">
            <v>31532887.57</v>
          </cell>
          <cell r="Y19">
            <v>31532887.57</v>
          </cell>
          <cell r="Z19">
            <v>31532887.57</v>
          </cell>
          <cell r="AA19">
            <v>31532887.57</v>
          </cell>
        </row>
        <row r="20">
          <cell r="D20">
            <v>66651281.479999997</v>
          </cell>
          <cell r="E20">
            <v>66651281.479999997</v>
          </cell>
          <cell r="F20">
            <v>66651281.479999997</v>
          </cell>
          <cell r="G20">
            <v>66651281.479999997</v>
          </cell>
          <cell r="H20">
            <v>66651281.479999997</v>
          </cell>
          <cell r="I20">
            <v>66651281.479999997</v>
          </cell>
          <cell r="J20">
            <v>66651281.479999997</v>
          </cell>
          <cell r="K20">
            <v>66651281.479999997</v>
          </cell>
          <cell r="L20">
            <v>66651281.479999997</v>
          </cell>
          <cell r="M20">
            <v>66651281.479999997</v>
          </cell>
          <cell r="N20">
            <v>66651281.479999997</v>
          </cell>
          <cell r="O20">
            <v>66651281.479999997</v>
          </cell>
          <cell r="P20">
            <v>66651281.479999997</v>
          </cell>
          <cell r="Q20">
            <v>66651281.479999997</v>
          </cell>
          <cell r="R20">
            <v>66651281.479999997</v>
          </cell>
          <cell r="S20">
            <v>66651281.479999997</v>
          </cell>
          <cell r="T20">
            <v>66651281.479999997</v>
          </cell>
          <cell r="U20">
            <v>66651281.479999997</v>
          </cell>
          <cell r="V20">
            <v>66651281.479999997</v>
          </cell>
          <cell r="W20">
            <v>66651281.479999997</v>
          </cell>
          <cell r="X20">
            <v>66651281.479999997</v>
          </cell>
          <cell r="Y20">
            <v>66651281.479999997</v>
          </cell>
          <cell r="Z20">
            <v>66651281.479999997</v>
          </cell>
          <cell r="AA20">
            <v>66651281.479999997</v>
          </cell>
        </row>
        <row r="21">
          <cell r="D21">
            <v>308784166.0674305</v>
          </cell>
          <cell r="E21">
            <v>309543810.56878537</v>
          </cell>
          <cell r="F21">
            <v>318092211.03158677</v>
          </cell>
          <cell r="G21">
            <v>328855931.91981989</v>
          </cell>
          <cell r="H21">
            <v>342915178.35866761</v>
          </cell>
          <cell r="I21">
            <v>360315546.7794506</v>
          </cell>
          <cell r="J21">
            <v>380537976.45440292</v>
          </cell>
          <cell r="K21">
            <v>408739425.03856117</v>
          </cell>
          <cell r="L21">
            <v>433904383.83120537</v>
          </cell>
          <cell r="M21">
            <v>457029727.49968839</v>
          </cell>
          <cell r="N21">
            <v>474915129.98352319</v>
          </cell>
          <cell r="O21">
            <v>486732158.78915966</v>
          </cell>
          <cell r="P21">
            <v>495310467.93643439</v>
          </cell>
          <cell r="Q21">
            <v>506064847.82324284</v>
          </cell>
          <cell r="R21">
            <v>507023398.7834481</v>
          </cell>
          <cell r="S21">
            <v>507980517.81166834</v>
          </cell>
          <cell r="T21">
            <v>508907747.00008208</v>
          </cell>
          <cell r="U21">
            <v>509737952.30613488</v>
          </cell>
          <cell r="V21">
            <v>510568677.48776454</v>
          </cell>
          <cell r="W21">
            <v>511396657.94369543</v>
          </cell>
          <cell r="X21">
            <v>512229471.05237854</v>
          </cell>
          <cell r="Y21">
            <v>513081670.5339883</v>
          </cell>
          <cell r="Z21">
            <v>513879223.48170155</v>
          </cell>
          <cell r="AA21">
            <v>514702061.5793094</v>
          </cell>
        </row>
        <row r="22">
          <cell r="D22">
            <v>1071670575.6767161</v>
          </cell>
          <cell r="E22">
            <v>1089395614.0416629</v>
          </cell>
          <cell r="F22">
            <v>1097944014.5044644</v>
          </cell>
          <cell r="G22">
            <v>1108707735.3926976</v>
          </cell>
          <cell r="H22">
            <v>1122766981.8315454</v>
          </cell>
          <cell r="I22">
            <v>1140167350.2523284</v>
          </cell>
          <cell r="J22">
            <v>1160389779.9272807</v>
          </cell>
          <cell r="K22">
            <v>1188591228.5114388</v>
          </cell>
          <cell r="L22">
            <v>1213756187.3040831</v>
          </cell>
          <cell r="M22">
            <v>1236881530.9725661</v>
          </cell>
          <cell r="N22">
            <v>1254766933.4564009</v>
          </cell>
          <cell r="O22">
            <v>1266583962.2620373</v>
          </cell>
          <cell r="P22">
            <v>1275162271.409312</v>
          </cell>
          <cell r="Q22">
            <v>1285916651.2961204</v>
          </cell>
          <cell r="R22">
            <v>1308282840.3675759</v>
          </cell>
          <cell r="S22">
            <v>1330615617.6927152</v>
          </cell>
          <cell r="T22">
            <v>1352250965.422369</v>
          </cell>
          <cell r="U22">
            <v>1371622422.5636008</v>
          </cell>
          <cell r="V22">
            <v>1391006010.134959</v>
          </cell>
          <cell r="W22">
            <v>1410325554.1066802</v>
          </cell>
          <cell r="X22">
            <v>1429757859.9759524</v>
          </cell>
          <cell r="Y22">
            <v>1449642514.5468462</v>
          </cell>
          <cell r="Z22">
            <v>1468252083.3268225</v>
          </cell>
          <cell r="AA22">
            <v>1487451638.9376731</v>
          </cell>
        </row>
        <row r="23">
          <cell r="D23">
            <v>54424521.849722758</v>
          </cell>
          <cell r="E23">
            <v>57463099.855142199</v>
          </cell>
          <cell r="F23">
            <v>57463099.855142199</v>
          </cell>
          <cell r="G23">
            <v>57463099.855142199</v>
          </cell>
          <cell r="H23">
            <v>57463099.855142199</v>
          </cell>
          <cell r="I23">
            <v>57463099.855142199</v>
          </cell>
          <cell r="J23">
            <v>57463099.855142199</v>
          </cell>
          <cell r="K23">
            <v>57463099.855142199</v>
          </cell>
          <cell r="L23">
            <v>57463099.855142199</v>
          </cell>
          <cell r="M23">
            <v>57463099.855142199</v>
          </cell>
          <cell r="N23">
            <v>57463099.855142199</v>
          </cell>
          <cell r="O23">
            <v>57463099.855142199</v>
          </cell>
          <cell r="P23">
            <v>57463099.855142199</v>
          </cell>
          <cell r="Q23">
            <v>57463099.855142199</v>
          </cell>
          <cell r="R23">
            <v>61297303.695963159</v>
          </cell>
          <cell r="S23">
            <v>65125779.808844171</v>
          </cell>
          <cell r="T23">
            <v>68834696.562499091</v>
          </cell>
          <cell r="U23">
            <v>72155517.786710232</v>
          </cell>
          <cell r="V23">
            <v>75478418.513228774</v>
          </cell>
          <cell r="W23">
            <v>78790340.336952388</v>
          </cell>
          <cell r="X23">
            <v>82121592.771684781</v>
          </cell>
          <cell r="Y23">
            <v>85530390.698123708</v>
          </cell>
          <cell r="Z23">
            <v>88720602.488976806</v>
          </cell>
          <cell r="AA23">
            <v>92011954.87940833</v>
          </cell>
        </row>
        <row r="24">
          <cell r="D24">
            <v>22259171.133912526</v>
          </cell>
          <cell r="E24">
            <v>25044534.305547014</v>
          </cell>
          <cell r="F24">
            <v>25044534.305547014</v>
          </cell>
          <cell r="G24">
            <v>25044534.305547014</v>
          </cell>
          <cell r="H24">
            <v>25044534.305547014</v>
          </cell>
          <cell r="I24">
            <v>25044534.305547014</v>
          </cell>
          <cell r="J24">
            <v>25044534.305547014</v>
          </cell>
          <cell r="K24">
            <v>25044534.305547014</v>
          </cell>
          <cell r="L24">
            <v>25044534.305547014</v>
          </cell>
          <cell r="M24">
            <v>25044534.305547014</v>
          </cell>
          <cell r="N24">
            <v>25044534.305547014</v>
          </cell>
          <cell r="O24">
            <v>25044534.305547014</v>
          </cell>
          <cell r="P24">
            <v>25044534.305547014</v>
          </cell>
          <cell r="Q24">
            <v>25044534.305547014</v>
          </cell>
          <cell r="R24">
            <v>28559221.159632891</v>
          </cell>
          <cell r="S24">
            <v>32068657.596440487</v>
          </cell>
          <cell r="T24">
            <v>35468497.953957498</v>
          </cell>
          <cell r="U24">
            <v>38512584.076151051</v>
          </cell>
          <cell r="V24">
            <v>41558576.408793047</v>
          </cell>
          <cell r="W24">
            <v>44594504.74720636</v>
          </cell>
          <cell r="X24">
            <v>47648152.812377721</v>
          </cell>
          <cell r="Y24">
            <v>50772884.244946741</v>
          </cell>
          <cell r="Z24">
            <v>53697245.053228751</v>
          </cell>
          <cell r="AA24">
            <v>56714318.077790976</v>
          </cell>
        </row>
        <row r="25">
          <cell r="D25">
            <v>0</v>
          </cell>
          <cell r="E25">
            <v>-100000000</v>
          </cell>
          <cell r="F25">
            <v>-98437130.506594688</v>
          </cell>
          <cell r="G25">
            <v>-96917867.123730823</v>
          </cell>
          <cell r="H25">
            <v>-95364993.185788587</v>
          </cell>
          <cell r="I25">
            <v>-93882575.438028455</v>
          </cell>
          <cell r="J25">
            <v>-92420414.164113149</v>
          </cell>
          <cell r="K25">
            <v>-140957414.58642757</v>
          </cell>
          <cell r="L25">
            <v>-138704127.70037219</v>
          </cell>
          <cell r="M25">
            <v>-136527529.6212</v>
          </cell>
          <cell r="N25">
            <v>-189344194.92793989</v>
          </cell>
          <cell r="O25">
            <v>-186321868.7194477</v>
          </cell>
          <cell r="P25">
            <v>-183388085.27895319</v>
          </cell>
          <cell r="Q25">
            <v>-230406285.36304367</v>
          </cell>
          <cell r="R25">
            <v>-226739180.34038383</v>
          </cell>
          <cell r="S25">
            <v>-223151484.53895965</v>
          </cell>
          <cell r="T25">
            <v>-269511734.17151952</v>
          </cell>
          <cell r="U25">
            <v>-265181741.50716925</v>
          </cell>
          <cell r="V25">
            <v>-260957991.60828844</v>
          </cell>
          <cell r="W25">
            <v>-306666319.7955066</v>
          </cell>
          <cell r="X25">
            <v>-301717892.70179188</v>
          </cell>
          <cell r="Y25">
            <v>-296867446.81413645</v>
          </cell>
          <cell r="Z25">
            <v>-341957559.93972677</v>
          </cell>
          <cell r="AA25">
            <v>-336408785.36109787</v>
          </cell>
        </row>
        <row r="26">
          <cell r="D26">
            <v>1953246597.1440637</v>
          </cell>
          <cell r="E26">
            <v>1879891773.0681705</v>
          </cell>
          <cell r="F26">
            <v>1899931188.7495699</v>
          </cell>
          <cell r="G26">
            <v>1925323609.5291793</v>
          </cell>
          <cell r="H26">
            <v>1957881464.6612971</v>
          </cell>
          <cell r="I26">
            <v>1998198734.0898452</v>
          </cell>
          <cell r="J26">
            <v>2045094572.8573239</v>
          </cell>
          <cell r="K26">
            <v>2060342281.1196399</v>
          </cell>
          <cell r="L26">
            <v>2120277137.3866568</v>
          </cell>
          <cell r="M26">
            <v>2175234936.8418641</v>
          </cell>
          <cell r="N26">
            <v>2162826411.0244126</v>
          </cell>
          <cell r="O26">
            <v>2192212018.927422</v>
          </cell>
          <cell r="P26">
            <v>2214770859.1657209</v>
          </cell>
          <cell r="Q26">
            <v>2190438822.9901791</v>
          </cell>
          <cell r="R26">
            <v>2229164766.1897821</v>
          </cell>
          <cell r="S26">
            <v>2267756313.6173329</v>
          </cell>
          <cell r="T26">
            <v>2255420255.4958086</v>
          </cell>
          <cell r="U26">
            <v>2290510066.150774</v>
          </cell>
          <cell r="V26">
            <v>2325515776.8616333</v>
          </cell>
          <cell r="W26">
            <v>2310729283.804831</v>
          </cell>
          <cell r="X26">
            <v>2346999355.5642176</v>
          </cell>
          <cell r="Y26">
            <v>2383568801.1405005</v>
          </cell>
          <cell r="Z26">
            <v>2368272039.3260069</v>
          </cell>
          <cell r="AA26">
            <v>2404309507.8549809</v>
          </cell>
        </row>
        <row r="27">
          <cell r="D27">
            <v>91683072.870000005</v>
          </cell>
          <cell r="E27">
            <v>91683072.870000005</v>
          </cell>
          <cell r="F27">
            <v>91683072.870000005</v>
          </cell>
          <cell r="G27">
            <v>91683072.870000005</v>
          </cell>
          <cell r="H27">
            <v>91683072.870000005</v>
          </cell>
          <cell r="I27">
            <v>91683072.870000005</v>
          </cell>
          <cell r="J27">
            <v>91583072.870000005</v>
          </cell>
          <cell r="K27">
            <v>91483072.870000005</v>
          </cell>
          <cell r="L27">
            <v>91383072.870000005</v>
          </cell>
          <cell r="M27">
            <v>91283072.870000005</v>
          </cell>
          <cell r="N27">
            <v>91183072.870000005</v>
          </cell>
          <cell r="O27">
            <v>91083072.870000005</v>
          </cell>
          <cell r="P27">
            <v>90927072.870000005</v>
          </cell>
          <cell r="Q27">
            <v>90727072.870000005</v>
          </cell>
          <cell r="R27">
            <v>91335074.525983676</v>
          </cell>
          <cell r="S27">
            <v>91943076.181967348</v>
          </cell>
          <cell r="T27">
            <v>92551077.837951019</v>
          </cell>
          <cell r="U27">
            <v>93159079.493934691</v>
          </cell>
          <cell r="V27">
            <v>93767081.149918362</v>
          </cell>
          <cell r="W27">
            <v>94375082.805902034</v>
          </cell>
          <cell r="X27">
            <v>94983084.461885706</v>
          </cell>
          <cell r="Y27">
            <v>95591086.117869377</v>
          </cell>
          <cell r="Z27">
            <v>96199087.773853049</v>
          </cell>
          <cell r="AA27">
            <v>96807089.42983672</v>
          </cell>
        </row>
        <row r="28">
          <cell r="D28">
            <v>8827475.6999999993</v>
          </cell>
          <cell r="E28">
            <v>8827475.6999999993</v>
          </cell>
          <cell r="F28">
            <v>8472725.6999999993</v>
          </cell>
          <cell r="G28">
            <v>8117975.6999999993</v>
          </cell>
          <cell r="H28">
            <v>7763225.6999999993</v>
          </cell>
          <cell r="I28">
            <v>7408475.6999999993</v>
          </cell>
          <cell r="J28">
            <v>7153725.6999999993</v>
          </cell>
          <cell r="K28">
            <v>6898975.6999999993</v>
          </cell>
          <cell r="L28">
            <v>6644225.6999999993</v>
          </cell>
          <cell r="M28">
            <v>6389475.6999999993</v>
          </cell>
          <cell r="N28">
            <v>6134725.6999999993</v>
          </cell>
          <cell r="O28">
            <v>5879975.6999999993</v>
          </cell>
          <cell r="P28">
            <v>5681225.6999999993</v>
          </cell>
          <cell r="Q28">
            <v>5526475.6999999993</v>
          </cell>
          <cell r="R28">
            <v>5582496.835242304</v>
          </cell>
          <cell r="S28">
            <v>5638517.9704846088</v>
          </cell>
          <cell r="T28">
            <v>5694539.1057269135</v>
          </cell>
          <cell r="U28">
            <v>5750560.2409692183</v>
          </cell>
          <cell r="V28">
            <v>5806581.3762115231</v>
          </cell>
          <cell r="W28">
            <v>5862602.5114538278</v>
          </cell>
          <cell r="X28">
            <v>5918623.6466961326</v>
          </cell>
          <cell r="Y28">
            <v>5974644.7819384374</v>
          </cell>
          <cell r="Z28">
            <v>6030665.9171807421</v>
          </cell>
          <cell r="AA28">
            <v>6086687.0524230469</v>
          </cell>
        </row>
        <row r="29">
          <cell r="D29">
            <v>9940506.7400000002</v>
          </cell>
          <cell r="E29">
            <v>9940506.7400000002</v>
          </cell>
          <cell r="F29">
            <v>9940506.7400000002</v>
          </cell>
          <cell r="G29">
            <v>9940506.7400000002</v>
          </cell>
          <cell r="H29">
            <v>9940506.7400000002</v>
          </cell>
          <cell r="I29">
            <v>9940506.7400000002</v>
          </cell>
          <cell r="J29">
            <v>9940506.7400000002</v>
          </cell>
          <cell r="K29">
            <v>9940506.7400000002</v>
          </cell>
          <cell r="L29">
            <v>9940506.7400000002</v>
          </cell>
          <cell r="M29">
            <v>9940506.7400000002</v>
          </cell>
          <cell r="N29">
            <v>9940506.7400000002</v>
          </cell>
          <cell r="O29">
            <v>9940506.7400000002</v>
          </cell>
          <cell r="P29">
            <v>9940506.7400000002</v>
          </cell>
          <cell r="Q29">
            <v>9940506.7400000002</v>
          </cell>
          <cell r="R29">
            <v>10006427.791400695</v>
          </cell>
          <cell r="S29">
            <v>10072348.84280139</v>
          </cell>
          <cell r="T29">
            <v>10138269.894202085</v>
          </cell>
          <cell r="U29">
            <v>10204190.94560278</v>
          </cell>
          <cell r="V29">
            <v>10270111.997003475</v>
          </cell>
          <cell r="W29">
            <v>10336033.04840417</v>
          </cell>
          <cell r="X29">
            <v>10401954.099804865</v>
          </cell>
          <cell r="Y29">
            <v>10467875.15120556</v>
          </cell>
          <cell r="Z29">
            <v>10533796.202606255</v>
          </cell>
          <cell r="AA29">
            <v>10599717.25400695</v>
          </cell>
        </row>
        <row r="30">
          <cell r="D30">
            <v>7644400.2199999997</v>
          </cell>
          <cell r="E30">
            <v>7644400.2199999997</v>
          </cell>
          <cell r="F30">
            <v>7644400.2199999997</v>
          </cell>
          <cell r="G30">
            <v>7644400.2199999997</v>
          </cell>
          <cell r="H30">
            <v>7644400.2199999997</v>
          </cell>
          <cell r="I30">
            <v>7644400.2199999997</v>
          </cell>
          <cell r="J30">
            <v>7644400.2199999997</v>
          </cell>
          <cell r="K30">
            <v>7644400.2199999997</v>
          </cell>
          <cell r="L30">
            <v>7644400.2199999997</v>
          </cell>
          <cell r="M30">
            <v>7644400.2199999997</v>
          </cell>
          <cell r="N30">
            <v>7644400.2199999997</v>
          </cell>
          <cell r="O30">
            <v>7644400.2199999997</v>
          </cell>
          <cell r="P30">
            <v>7644400.2199999997</v>
          </cell>
          <cell r="Q30">
            <v>7644400.2199999997</v>
          </cell>
          <cell r="R30">
            <v>7644400.2199999997</v>
          </cell>
          <cell r="S30">
            <v>7644400.2199999997</v>
          </cell>
          <cell r="T30">
            <v>7644400.2199999997</v>
          </cell>
          <cell r="U30">
            <v>7644400.2199999997</v>
          </cell>
          <cell r="V30">
            <v>7644400.2199999997</v>
          </cell>
          <cell r="W30">
            <v>7644400.2199999997</v>
          </cell>
          <cell r="X30">
            <v>7644400.2199999997</v>
          </cell>
          <cell r="Y30">
            <v>7644400.2199999997</v>
          </cell>
          <cell r="Z30">
            <v>7644400.2199999997</v>
          </cell>
          <cell r="AA30">
            <v>7644400.2199999997</v>
          </cell>
        </row>
        <row r="31">
          <cell r="D31">
            <v>518349708.07000101</v>
          </cell>
          <cell r="E31">
            <v>518349708.07000101</v>
          </cell>
          <cell r="F31">
            <v>520241085.67000103</v>
          </cell>
          <cell r="G31">
            <v>522235850.47000104</v>
          </cell>
          <cell r="H31">
            <v>527985568.87000102</v>
          </cell>
          <cell r="I31">
            <v>524866576.87000102</v>
          </cell>
          <cell r="J31">
            <v>523608554.47000104</v>
          </cell>
          <cell r="K31">
            <v>524797941.67000103</v>
          </cell>
          <cell r="L31">
            <v>527694520.87000102</v>
          </cell>
          <cell r="M31">
            <v>530733583.27000099</v>
          </cell>
          <cell r="N31">
            <v>532848242.47000098</v>
          </cell>
          <cell r="O31">
            <v>534050661.67000097</v>
          </cell>
          <cell r="P31">
            <v>535174888.87000096</v>
          </cell>
          <cell r="Q31">
            <v>535725708.07000095</v>
          </cell>
          <cell r="R31">
            <v>541719390.71782053</v>
          </cell>
          <cell r="S31">
            <v>547713073.36564016</v>
          </cell>
          <cell r="T31">
            <v>553706756.0134598</v>
          </cell>
          <cell r="U31">
            <v>559700438.66127944</v>
          </cell>
          <cell r="V31">
            <v>565694121.30909908</v>
          </cell>
          <cell r="W31">
            <v>571687803.95691872</v>
          </cell>
          <cell r="X31">
            <v>577681486.60473835</v>
          </cell>
          <cell r="Y31">
            <v>583675169.25255799</v>
          </cell>
          <cell r="Z31">
            <v>589668851.90037763</v>
          </cell>
          <cell r="AA31">
            <v>595662534.54819727</v>
          </cell>
        </row>
        <row r="32">
          <cell r="D32">
            <v>18711.62</v>
          </cell>
          <cell r="E32">
            <v>18711.62</v>
          </cell>
          <cell r="F32">
            <v>18711.62</v>
          </cell>
          <cell r="G32">
            <v>18711.62</v>
          </cell>
          <cell r="H32">
            <v>18711.62</v>
          </cell>
          <cell r="I32">
            <v>18711.62</v>
          </cell>
          <cell r="J32">
            <v>18711.62</v>
          </cell>
          <cell r="K32">
            <v>18711.62</v>
          </cell>
          <cell r="L32">
            <v>18711.62</v>
          </cell>
          <cell r="M32">
            <v>18711.62</v>
          </cell>
          <cell r="N32">
            <v>18711.62</v>
          </cell>
          <cell r="O32">
            <v>18711.62</v>
          </cell>
          <cell r="P32">
            <v>18711.62</v>
          </cell>
          <cell r="Q32">
            <v>18711.62</v>
          </cell>
          <cell r="R32">
            <v>18830.368125766305</v>
          </cell>
          <cell r="S32">
            <v>18949.11625153261</v>
          </cell>
          <cell r="T32">
            <v>19067.864377298916</v>
          </cell>
          <cell r="U32">
            <v>19186.612503065222</v>
          </cell>
          <cell r="V32">
            <v>19305.360628831528</v>
          </cell>
          <cell r="W32">
            <v>19424.108754597833</v>
          </cell>
          <cell r="X32">
            <v>19542.856880364139</v>
          </cell>
          <cell r="Y32">
            <v>19661.605006130445</v>
          </cell>
          <cell r="Z32">
            <v>19780.353131896751</v>
          </cell>
          <cell r="AA32">
            <v>19899.101257663056</v>
          </cell>
        </row>
        <row r="33">
          <cell r="D33">
            <v>164803992.799999</v>
          </cell>
          <cell r="E33">
            <v>164803992.799999</v>
          </cell>
          <cell r="F33">
            <v>164803992.799999</v>
          </cell>
          <cell r="G33">
            <v>164803992.799999</v>
          </cell>
          <cell r="H33">
            <v>164803992.799999</v>
          </cell>
          <cell r="I33">
            <v>164803992.799999</v>
          </cell>
          <cell r="J33">
            <v>164803992.799999</v>
          </cell>
          <cell r="K33">
            <v>164803992.799999</v>
          </cell>
          <cell r="L33">
            <v>164803992.799999</v>
          </cell>
          <cell r="M33">
            <v>164803992.799999</v>
          </cell>
          <cell r="N33">
            <v>164803992.799999</v>
          </cell>
          <cell r="O33">
            <v>164803992.799999</v>
          </cell>
          <cell r="P33">
            <v>164803992.799999</v>
          </cell>
          <cell r="Q33">
            <v>164803992.799999</v>
          </cell>
          <cell r="R33">
            <v>164803992.799999</v>
          </cell>
          <cell r="S33">
            <v>164803992.799999</v>
          </cell>
          <cell r="T33">
            <v>164803992.799999</v>
          </cell>
          <cell r="U33">
            <v>164803992.799999</v>
          </cell>
          <cell r="V33">
            <v>164803992.799999</v>
          </cell>
          <cell r="W33">
            <v>164803992.799999</v>
          </cell>
          <cell r="X33">
            <v>164803992.799999</v>
          </cell>
          <cell r="Y33">
            <v>164803992.799999</v>
          </cell>
          <cell r="Z33">
            <v>164803992.799999</v>
          </cell>
          <cell r="AA33">
            <v>164803992.799999</v>
          </cell>
        </row>
        <row r="34">
          <cell r="D34">
            <v>-374305.72</v>
          </cell>
          <cell r="E34">
            <v>-374305.72</v>
          </cell>
          <cell r="F34">
            <v>-374305.72</v>
          </cell>
          <cell r="G34">
            <v>-374305.72</v>
          </cell>
          <cell r="H34">
            <v>-374305.72</v>
          </cell>
          <cell r="I34">
            <v>-374305.72</v>
          </cell>
          <cell r="J34">
            <v>-374305.72</v>
          </cell>
          <cell r="K34">
            <v>-374305.72</v>
          </cell>
          <cell r="L34">
            <v>-374305.72</v>
          </cell>
          <cell r="M34">
            <v>-374305.72</v>
          </cell>
          <cell r="N34">
            <v>-374305.72</v>
          </cell>
          <cell r="O34">
            <v>-374305.72</v>
          </cell>
          <cell r="P34">
            <v>-374305.72</v>
          </cell>
          <cell r="Q34">
            <v>-374305.72</v>
          </cell>
          <cell r="R34">
            <v>-374305.72</v>
          </cell>
          <cell r="S34">
            <v>-374305.72</v>
          </cell>
          <cell r="T34">
            <v>-374305.72</v>
          </cell>
          <cell r="U34">
            <v>-374305.72</v>
          </cell>
          <cell r="V34">
            <v>-374305.72</v>
          </cell>
          <cell r="W34">
            <v>-374305.72</v>
          </cell>
          <cell r="X34">
            <v>-374305.72</v>
          </cell>
          <cell r="Y34">
            <v>-374305.72</v>
          </cell>
          <cell r="Z34">
            <v>-374305.72</v>
          </cell>
          <cell r="AA34">
            <v>-374305.72</v>
          </cell>
        </row>
        <row r="35">
          <cell r="D35">
            <v>1339430.9099999999</v>
          </cell>
          <cell r="E35">
            <v>1339430.9099999999</v>
          </cell>
          <cell r="F35">
            <v>1339430.9099999999</v>
          </cell>
          <cell r="G35">
            <v>1339430.9099999999</v>
          </cell>
          <cell r="H35">
            <v>1339430.9099999999</v>
          </cell>
          <cell r="I35">
            <v>1339430.9099999999</v>
          </cell>
          <cell r="J35">
            <v>1339430.9099999999</v>
          </cell>
          <cell r="K35">
            <v>1339430.9099999999</v>
          </cell>
          <cell r="L35">
            <v>1339430.9099999999</v>
          </cell>
          <cell r="M35">
            <v>1339430.9099999999</v>
          </cell>
          <cell r="N35">
            <v>1339430.9099999999</v>
          </cell>
          <cell r="O35">
            <v>1339430.9099999999</v>
          </cell>
          <cell r="P35">
            <v>1339430.9099999999</v>
          </cell>
          <cell r="Q35">
            <v>1339430.9099999999</v>
          </cell>
          <cell r="R35">
            <v>1339430.9099999999</v>
          </cell>
          <cell r="S35">
            <v>1339430.9099999999</v>
          </cell>
          <cell r="T35">
            <v>1339430.9099999999</v>
          </cell>
          <cell r="U35">
            <v>1339430.9099999999</v>
          </cell>
          <cell r="V35">
            <v>1339430.9099999999</v>
          </cell>
          <cell r="W35">
            <v>1339430.9099999999</v>
          </cell>
          <cell r="X35">
            <v>1339430.9099999999</v>
          </cell>
          <cell r="Y35">
            <v>1339430.9099999999</v>
          </cell>
          <cell r="Z35">
            <v>1339430.9099999999</v>
          </cell>
          <cell r="AA35">
            <v>1339430.9099999999</v>
          </cell>
        </row>
        <row r="36">
          <cell r="D36">
            <v>2759400.48</v>
          </cell>
          <cell r="E36">
            <v>2759400.48</v>
          </cell>
          <cell r="F36">
            <v>2759400.48</v>
          </cell>
          <cell r="G36">
            <v>2759400.48</v>
          </cell>
          <cell r="H36">
            <v>2759400.48</v>
          </cell>
          <cell r="I36">
            <v>2759400.48</v>
          </cell>
          <cell r="J36">
            <v>2759400.48</v>
          </cell>
          <cell r="K36">
            <v>2759400.48</v>
          </cell>
          <cell r="L36">
            <v>2759400.48</v>
          </cell>
          <cell r="M36">
            <v>2759400.48</v>
          </cell>
          <cell r="N36">
            <v>2759400.48</v>
          </cell>
          <cell r="O36">
            <v>2759400.48</v>
          </cell>
          <cell r="P36">
            <v>2759400.48</v>
          </cell>
          <cell r="Q36">
            <v>2759400.48</v>
          </cell>
          <cell r="R36">
            <v>2759400.48</v>
          </cell>
          <cell r="S36">
            <v>2759400.48</v>
          </cell>
          <cell r="T36">
            <v>2759400.48</v>
          </cell>
          <cell r="U36">
            <v>2759400.48</v>
          </cell>
          <cell r="V36">
            <v>2759400.48</v>
          </cell>
          <cell r="W36">
            <v>2759400.48</v>
          </cell>
          <cell r="X36">
            <v>2759400.48</v>
          </cell>
          <cell r="Y36">
            <v>2759400.48</v>
          </cell>
          <cell r="Z36">
            <v>2759400.48</v>
          </cell>
          <cell r="AA36">
            <v>2759400.48</v>
          </cell>
        </row>
        <row r="37">
          <cell r="D37">
            <v>804992393.68999994</v>
          </cell>
          <cell r="E37">
            <v>804992393.68999994</v>
          </cell>
          <cell r="F37">
            <v>806529021.28999996</v>
          </cell>
          <cell r="G37">
            <v>808169036.09000003</v>
          </cell>
          <cell r="H37">
            <v>813564004.49000001</v>
          </cell>
          <cell r="I37">
            <v>810090262.49000001</v>
          </cell>
          <cell r="J37">
            <v>808477490.09000003</v>
          </cell>
          <cell r="K37">
            <v>809312127.28999996</v>
          </cell>
          <cell r="L37">
            <v>811853956.49000001</v>
          </cell>
          <cell r="M37">
            <v>814538268.88999999</v>
          </cell>
          <cell r="N37">
            <v>816298178.08999991</v>
          </cell>
          <cell r="O37">
            <v>817145847.28999996</v>
          </cell>
          <cell r="P37">
            <v>817915324.48999989</v>
          </cell>
          <cell r="Q37">
            <v>818111393.68999994</v>
          </cell>
          <cell r="R37">
            <v>824835138.92857194</v>
          </cell>
          <cell r="S37">
            <v>831558884.16714406</v>
          </cell>
          <cell r="T37">
            <v>838282629.40571606</v>
          </cell>
          <cell r="U37">
            <v>845006374.64428818</v>
          </cell>
          <cell r="V37">
            <v>851730119.8828603</v>
          </cell>
          <cell r="W37">
            <v>858453865.1214323</v>
          </cell>
          <cell r="X37">
            <v>865177610.36000431</v>
          </cell>
          <cell r="Y37">
            <v>871901355.59857643</v>
          </cell>
          <cell r="Z37">
            <v>878625100.83714855</v>
          </cell>
          <cell r="AA37">
            <v>885348846.07572067</v>
          </cell>
        </row>
        <row r="38">
          <cell r="D38">
            <v>2023015.56</v>
          </cell>
          <cell r="E38">
            <v>2023015.56</v>
          </cell>
          <cell r="F38">
            <v>2023015.56</v>
          </cell>
          <cell r="G38">
            <v>2023015.56</v>
          </cell>
          <cell r="H38">
            <v>2023015.56</v>
          </cell>
          <cell r="I38">
            <v>2023015.56</v>
          </cell>
          <cell r="J38">
            <v>2023015.56</v>
          </cell>
          <cell r="K38">
            <v>2023015.56</v>
          </cell>
          <cell r="L38">
            <v>2023015.56</v>
          </cell>
          <cell r="M38">
            <v>2023015.56</v>
          </cell>
          <cell r="N38">
            <v>2023015.56</v>
          </cell>
          <cell r="O38">
            <v>2023015.56</v>
          </cell>
          <cell r="P38">
            <v>2023015.56</v>
          </cell>
          <cell r="Q38">
            <v>2023015.56</v>
          </cell>
          <cell r="R38">
            <v>2060084.2929168879</v>
          </cell>
          <cell r="S38">
            <v>2097153.0258337758</v>
          </cell>
          <cell r="T38">
            <v>2134221.7587506636</v>
          </cell>
          <cell r="U38">
            <v>2171290.4916675515</v>
          </cell>
          <cell r="V38">
            <v>2208359.2245844393</v>
          </cell>
          <cell r="W38">
            <v>2245427.9575013272</v>
          </cell>
          <cell r="X38">
            <v>2282496.690418215</v>
          </cell>
          <cell r="Y38">
            <v>2319565.4233351029</v>
          </cell>
          <cell r="Z38">
            <v>2356634.1562519907</v>
          </cell>
          <cell r="AA38">
            <v>2393702.8891688786</v>
          </cell>
        </row>
        <row r="39">
          <cell r="D39">
            <v>920340.18</v>
          </cell>
          <cell r="E39">
            <v>920340.18</v>
          </cell>
          <cell r="F39">
            <v>920340.18</v>
          </cell>
          <cell r="G39">
            <v>920340.18</v>
          </cell>
          <cell r="H39">
            <v>920340.18</v>
          </cell>
          <cell r="I39">
            <v>920340.18</v>
          </cell>
          <cell r="J39">
            <v>920340.18</v>
          </cell>
          <cell r="K39">
            <v>920340.18</v>
          </cell>
          <cell r="L39">
            <v>920340.18</v>
          </cell>
          <cell r="M39">
            <v>920340.18</v>
          </cell>
          <cell r="N39">
            <v>920340.18</v>
          </cell>
          <cell r="O39">
            <v>920340.18</v>
          </cell>
          <cell r="P39">
            <v>920340.18</v>
          </cell>
          <cell r="Q39">
            <v>920340.18</v>
          </cell>
          <cell r="R39">
            <v>920340.18</v>
          </cell>
          <cell r="S39">
            <v>920340.18</v>
          </cell>
          <cell r="T39">
            <v>920340.18</v>
          </cell>
          <cell r="U39">
            <v>920340.18</v>
          </cell>
          <cell r="V39">
            <v>920340.18</v>
          </cell>
          <cell r="W39">
            <v>920340.18</v>
          </cell>
          <cell r="X39">
            <v>920340.18</v>
          </cell>
          <cell r="Y39">
            <v>920340.18</v>
          </cell>
          <cell r="Z39">
            <v>920340.18</v>
          </cell>
          <cell r="AA39">
            <v>920340.18</v>
          </cell>
        </row>
        <row r="40">
          <cell r="D40">
            <v>11742153.640000001</v>
          </cell>
          <cell r="E40">
            <v>11742153.640000001</v>
          </cell>
          <cell r="F40">
            <v>11742153.640000001</v>
          </cell>
          <cell r="G40">
            <v>11742153.640000001</v>
          </cell>
          <cell r="H40">
            <v>11742153.640000001</v>
          </cell>
          <cell r="I40">
            <v>11742153.640000001</v>
          </cell>
          <cell r="J40">
            <v>11742153.640000001</v>
          </cell>
          <cell r="K40">
            <v>11742153.640000001</v>
          </cell>
          <cell r="L40">
            <v>11742153.640000001</v>
          </cell>
          <cell r="M40">
            <v>11742153.640000001</v>
          </cell>
          <cell r="N40">
            <v>11742153.640000001</v>
          </cell>
          <cell r="O40">
            <v>11742153.640000001</v>
          </cell>
          <cell r="P40">
            <v>11742153.640000001</v>
          </cell>
          <cell r="Q40">
            <v>11742153.640000001</v>
          </cell>
          <cell r="R40">
            <v>11742153.640000001</v>
          </cell>
          <cell r="S40">
            <v>11742153.640000001</v>
          </cell>
          <cell r="T40">
            <v>11742153.640000001</v>
          </cell>
          <cell r="U40">
            <v>11742153.640000001</v>
          </cell>
          <cell r="V40">
            <v>11742153.640000001</v>
          </cell>
          <cell r="W40">
            <v>11742153.640000001</v>
          </cell>
          <cell r="X40">
            <v>11742153.640000001</v>
          </cell>
          <cell r="Y40">
            <v>11742153.640000001</v>
          </cell>
          <cell r="Z40">
            <v>11742153.640000001</v>
          </cell>
          <cell r="AA40">
            <v>11742153.640000001</v>
          </cell>
        </row>
        <row r="41">
          <cell r="D41">
            <v>6352728.6500000004</v>
          </cell>
          <cell r="E41">
            <v>6352728.6500000004</v>
          </cell>
          <cell r="F41">
            <v>6352728.6500000004</v>
          </cell>
          <cell r="G41">
            <v>6352728.6500000004</v>
          </cell>
          <cell r="H41">
            <v>6352728.6500000004</v>
          </cell>
          <cell r="I41">
            <v>6352728.6500000004</v>
          </cell>
          <cell r="J41">
            <v>6352728.6500000004</v>
          </cell>
          <cell r="K41">
            <v>6352728.6500000004</v>
          </cell>
          <cell r="L41">
            <v>6352728.6500000004</v>
          </cell>
          <cell r="M41">
            <v>6352728.6500000004</v>
          </cell>
          <cell r="N41">
            <v>6352728.6500000004</v>
          </cell>
          <cell r="O41">
            <v>6352728.6500000004</v>
          </cell>
          <cell r="P41">
            <v>6352728.6500000004</v>
          </cell>
          <cell r="Q41">
            <v>6352728.6500000004</v>
          </cell>
          <cell r="R41">
            <v>6352728.6500000004</v>
          </cell>
          <cell r="S41">
            <v>6352728.6500000004</v>
          </cell>
          <cell r="T41">
            <v>6352728.6500000004</v>
          </cell>
          <cell r="U41">
            <v>6352728.6500000004</v>
          </cell>
          <cell r="V41">
            <v>6352728.6500000004</v>
          </cell>
          <cell r="W41">
            <v>6352728.6500000004</v>
          </cell>
          <cell r="X41">
            <v>6352728.6500000004</v>
          </cell>
          <cell r="Y41">
            <v>6352728.6500000004</v>
          </cell>
          <cell r="Z41">
            <v>6352728.6500000004</v>
          </cell>
          <cell r="AA41">
            <v>6352728.6500000004</v>
          </cell>
        </row>
        <row r="42">
          <cell r="D42">
            <v>9297186.4800000004</v>
          </cell>
          <cell r="E42">
            <v>9297186.4800000004</v>
          </cell>
          <cell r="F42">
            <v>9297186.4800000004</v>
          </cell>
          <cell r="G42">
            <v>9297186.4800000004</v>
          </cell>
          <cell r="H42">
            <v>9297186.4800000004</v>
          </cell>
          <cell r="I42">
            <v>9297186.4800000004</v>
          </cell>
          <cell r="J42">
            <v>9297186.4800000004</v>
          </cell>
          <cell r="K42">
            <v>9297186.4800000004</v>
          </cell>
          <cell r="L42">
            <v>9297186.4800000004</v>
          </cell>
          <cell r="M42">
            <v>9297186.4800000004</v>
          </cell>
          <cell r="N42">
            <v>9297186.4800000004</v>
          </cell>
          <cell r="O42">
            <v>9297186.4800000004</v>
          </cell>
          <cell r="P42">
            <v>9297186.4800000004</v>
          </cell>
          <cell r="Q42">
            <v>9297186.4800000004</v>
          </cell>
          <cell r="R42">
            <v>9297186.4800000004</v>
          </cell>
          <cell r="S42">
            <v>9297186.4800000004</v>
          </cell>
          <cell r="T42">
            <v>9297186.4800000004</v>
          </cell>
          <cell r="U42">
            <v>9297186.4800000004</v>
          </cell>
          <cell r="V42">
            <v>9297186.4800000004</v>
          </cell>
          <cell r="W42">
            <v>9297186.4800000004</v>
          </cell>
          <cell r="X42">
            <v>9297186.4800000004</v>
          </cell>
          <cell r="Y42">
            <v>9297186.4800000004</v>
          </cell>
          <cell r="Z42">
            <v>9297186.4800000004</v>
          </cell>
          <cell r="AA42">
            <v>9297186.4800000004</v>
          </cell>
        </row>
        <row r="43">
          <cell r="D43">
            <v>9348548.4199999999</v>
          </cell>
          <cell r="E43">
            <v>9348548.4199999999</v>
          </cell>
          <cell r="F43">
            <v>9348548.4199999999</v>
          </cell>
          <cell r="G43">
            <v>9348548.4199999999</v>
          </cell>
          <cell r="H43">
            <v>9348548.4199999999</v>
          </cell>
          <cell r="I43">
            <v>9348548.4199999999</v>
          </cell>
          <cell r="J43">
            <v>9348548.4199999999</v>
          </cell>
          <cell r="K43">
            <v>9348548.4199999999</v>
          </cell>
          <cell r="L43">
            <v>9348548.4199999999</v>
          </cell>
          <cell r="M43">
            <v>9348548.4199999999</v>
          </cell>
          <cell r="N43">
            <v>9348548.4199999999</v>
          </cell>
          <cell r="O43">
            <v>9348548.4199999999</v>
          </cell>
          <cell r="P43">
            <v>9348548.4199999999</v>
          </cell>
          <cell r="Q43">
            <v>9348548.4199999999</v>
          </cell>
          <cell r="R43">
            <v>9348548.4199999999</v>
          </cell>
          <cell r="S43">
            <v>9348548.4199999999</v>
          </cell>
          <cell r="T43">
            <v>9348548.4199999999</v>
          </cell>
          <cell r="U43">
            <v>9348548.4199999999</v>
          </cell>
          <cell r="V43">
            <v>9348548.4199999999</v>
          </cell>
          <cell r="W43">
            <v>9348548.4199999999</v>
          </cell>
          <cell r="X43">
            <v>9348548.4199999999</v>
          </cell>
          <cell r="Y43">
            <v>9348548.4199999999</v>
          </cell>
          <cell r="Z43">
            <v>9348548.4199999999</v>
          </cell>
          <cell r="AA43">
            <v>9348548.4199999999</v>
          </cell>
        </row>
        <row r="44">
          <cell r="D44">
            <v>44113217.090000004</v>
          </cell>
          <cell r="E44">
            <v>44113217.090000004</v>
          </cell>
          <cell r="F44">
            <v>44113217.090000004</v>
          </cell>
          <cell r="G44">
            <v>44113217.090000004</v>
          </cell>
          <cell r="H44">
            <v>44113217.090000004</v>
          </cell>
          <cell r="I44">
            <v>44113217.090000004</v>
          </cell>
          <cell r="J44">
            <v>44113217.090000004</v>
          </cell>
          <cell r="K44">
            <v>44113217.090000004</v>
          </cell>
          <cell r="L44">
            <v>44113217.090000004</v>
          </cell>
          <cell r="M44">
            <v>44113217.090000004</v>
          </cell>
          <cell r="N44">
            <v>44113217.090000004</v>
          </cell>
          <cell r="O44">
            <v>44113217.090000004</v>
          </cell>
          <cell r="P44">
            <v>44113217.090000004</v>
          </cell>
          <cell r="Q44">
            <v>44113217.090000004</v>
          </cell>
          <cell r="R44">
            <v>45092999.069249593</v>
          </cell>
          <cell r="S44">
            <v>46072781.048499182</v>
          </cell>
          <cell r="T44">
            <v>47052563.027748771</v>
          </cell>
          <cell r="U44">
            <v>48032345.00699836</v>
          </cell>
          <cell r="V44">
            <v>49012126.986247949</v>
          </cell>
          <cell r="W44">
            <v>49991908.965497538</v>
          </cell>
          <cell r="X44">
            <v>50971690.944747128</v>
          </cell>
          <cell r="Y44">
            <v>51951472.923996717</v>
          </cell>
          <cell r="Z44">
            <v>52931254.903246306</v>
          </cell>
          <cell r="AA44">
            <v>53911036.882495895</v>
          </cell>
        </row>
        <row r="45">
          <cell r="D45">
            <v>83797190.020000011</v>
          </cell>
          <cell r="E45">
            <v>83797190.020000011</v>
          </cell>
          <cell r="F45">
            <v>83797190.020000011</v>
          </cell>
          <cell r="G45">
            <v>83797190.020000011</v>
          </cell>
          <cell r="H45">
            <v>83797190.020000011</v>
          </cell>
          <cell r="I45">
            <v>83797190.020000011</v>
          </cell>
          <cell r="J45">
            <v>83797190.020000011</v>
          </cell>
          <cell r="K45">
            <v>83797190.020000011</v>
          </cell>
          <cell r="L45">
            <v>83797190.020000011</v>
          </cell>
          <cell r="M45">
            <v>83797190.020000011</v>
          </cell>
          <cell r="N45">
            <v>83797190.020000011</v>
          </cell>
          <cell r="O45">
            <v>83797190.020000011</v>
          </cell>
          <cell r="P45">
            <v>83797190.020000011</v>
          </cell>
          <cell r="Q45">
            <v>83797190.020000011</v>
          </cell>
          <cell r="R45">
            <v>84814040.732166484</v>
          </cell>
          <cell r="S45">
            <v>85830891.444332957</v>
          </cell>
          <cell r="T45">
            <v>86847742.156499445</v>
          </cell>
          <cell r="U45">
            <v>87864592.868665904</v>
          </cell>
          <cell r="V45">
            <v>88881443.580832392</v>
          </cell>
          <cell r="W45">
            <v>89898294.292998865</v>
          </cell>
          <cell r="X45">
            <v>90915145.005165339</v>
          </cell>
          <cell r="Y45">
            <v>91931995.717331827</v>
          </cell>
          <cell r="Z45">
            <v>92948846.4294983</v>
          </cell>
          <cell r="AA45">
            <v>93965697.141664773</v>
          </cell>
        </row>
        <row r="46">
          <cell r="D46">
            <v>329935098.41000003</v>
          </cell>
          <cell r="E46">
            <v>329935098.41000003</v>
          </cell>
          <cell r="F46">
            <v>329935098.41000003</v>
          </cell>
          <cell r="G46">
            <v>329935098.41000003</v>
          </cell>
          <cell r="H46">
            <v>329935098.41000003</v>
          </cell>
          <cell r="I46">
            <v>329935098.41000003</v>
          </cell>
          <cell r="J46">
            <v>329935098.41000003</v>
          </cell>
          <cell r="K46">
            <v>329935098.41000003</v>
          </cell>
          <cell r="L46">
            <v>329935098.41000003</v>
          </cell>
          <cell r="M46">
            <v>329935098.41000003</v>
          </cell>
          <cell r="N46">
            <v>329935098.41000003</v>
          </cell>
          <cell r="O46">
            <v>329935098.41000003</v>
          </cell>
          <cell r="P46">
            <v>329935098.41000003</v>
          </cell>
          <cell r="Q46">
            <v>329935098.41000003</v>
          </cell>
          <cell r="R46">
            <v>329935098.41000003</v>
          </cell>
          <cell r="S46">
            <v>329935098.41000003</v>
          </cell>
          <cell r="T46">
            <v>329935098.41000003</v>
          </cell>
          <cell r="U46">
            <v>329935098.41000003</v>
          </cell>
          <cell r="V46">
            <v>329935098.41000003</v>
          </cell>
          <cell r="W46">
            <v>329935098.41000003</v>
          </cell>
          <cell r="X46">
            <v>329935098.41000003</v>
          </cell>
          <cell r="Y46">
            <v>329935098.41000003</v>
          </cell>
          <cell r="Z46">
            <v>329935098.41000003</v>
          </cell>
          <cell r="AA46">
            <v>329935098.41000003</v>
          </cell>
        </row>
        <row r="47">
          <cell r="D47">
            <v>659263305.04999995</v>
          </cell>
          <cell r="E47">
            <v>659263305.04999995</v>
          </cell>
          <cell r="F47">
            <v>659263305.04999995</v>
          </cell>
          <cell r="G47">
            <v>659263305.04999995</v>
          </cell>
          <cell r="H47">
            <v>659263305.04999995</v>
          </cell>
          <cell r="I47">
            <v>659263305.04999995</v>
          </cell>
          <cell r="J47">
            <v>659263305.04999995</v>
          </cell>
          <cell r="K47">
            <v>659263305.04999995</v>
          </cell>
          <cell r="L47">
            <v>659263305.04999995</v>
          </cell>
          <cell r="M47">
            <v>659263305.04999995</v>
          </cell>
          <cell r="N47">
            <v>659263305.04999995</v>
          </cell>
          <cell r="O47">
            <v>659263305.04999995</v>
          </cell>
          <cell r="P47">
            <v>659263305.04999995</v>
          </cell>
          <cell r="Q47">
            <v>659263305.04999995</v>
          </cell>
          <cell r="R47">
            <v>665606548.36700869</v>
          </cell>
          <cell r="S47">
            <v>671949791.68401742</v>
          </cell>
          <cell r="T47">
            <v>678293035.00102615</v>
          </cell>
          <cell r="U47">
            <v>684636278.31803489</v>
          </cell>
          <cell r="V47">
            <v>690979521.63504362</v>
          </cell>
          <cell r="W47">
            <v>697322764.95205235</v>
          </cell>
          <cell r="X47">
            <v>703666008.26906109</v>
          </cell>
          <cell r="Y47">
            <v>710009251.58606982</v>
          </cell>
          <cell r="Z47">
            <v>716352494.90307856</v>
          </cell>
          <cell r="AA47">
            <v>722695738.22008729</v>
          </cell>
        </row>
        <row r="48">
          <cell r="D48">
            <v>293521080.16000003</v>
          </cell>
          <cell r="E48">
            <v>293521080.16000003</v>
          </cell>
          <cell r="F48">
            <v>293521080.16000003</v>
          </cell>
          <cell r="G48">
            <v>293521080.16000003</v>
          </cell>
          <cell r="H48">
            <v>293521080.16000003</v>
          </cell>
          <cell r="I48">
            <v>293521080.16000003</v>
          </cell>
          <cell r="J48">
            <v>293521080.16000003</v>
          </cell>
          <cell r="K48">
            <v>293521080.16000003</v>
          </cell>
          <cell r="L48">
            <v>293521080.16000003</v>
          </cell>
          <cell r="M48">
            <v>293521080.16000003</v>
          </cell>
          <cell r="N48">
            <v>293521080.16000003</v>
          </cell>
          <cell r="O48">
            <v>293521080.16000003</v>
          </cell>
          <cell r="P48">
            <v>293521080.16000003</v>
          </cell>
          <cell r="Q48">
            <v>293521080.16000003</v>
          </cell>
          <cell r="R48">
            <v>293521080.16000003</v>
          </cell>
          <cell r="S48">
            <v>293521080.16000003</v>
          </cell>
          <cell r="T48">
            <v>293521080.16000003</v>
          </cell>
          <cell r="U48">
            <v>293521080.16000003</v>
          </cell>
          <cell r="V48">
            <v>293521080.16000003</v>
          </cell>
          <cell r="W48">
            <v>293521080.16000003</v>
          </cell>
          <cell r="X48">
            <v>293521080.16000003</v>
          </cell>
          <cell r="Y48">
            <v>293521080.16000003</v>
          </cell>
          <cell r="Z48">
            <v>293521080.16000003</v>
          </cell>
          <cell r="AA48">
            <v>293521080.16000003</v>
          </cell>
        </row>
        <row r="49">
          <cell r="D49">
            <v>8759210.3300000001</v>
          </cell>
          <cell r="E49">
            <v>8759210.3300000001</v>
          </cell>
          <cell r="F49">
            <v>8759210.3300000001</v>
          </cell>
          <cell r="G49">
            <v>8759210.3300000001</v>
          </cell>
          <cell r="H49">
            <v>8759210.3300000001</v>
          </cell>
          <cell r="I49">
            <v>8759210.3300000001</v>
          </cell>
          <cell r="J49">
            <v>8759210.3300000001</v>
          </cell>
          <cell r="K49">
            <v>8759210.3300000001</v>
          </cell>
          <cell r="L49">
            <v>8759210.3300000001</v>
          </cell>
          <cell r="M49">
            <v>8759210.3300000001</v>
          </cell>
          <cell r="N49">
            <v>8759210.3300000001</v>
          </cell>
          <cell r="O49">
            <v>8759210.3300000001</v>
          </cell>
          <cell r="P49">
            <v>8759210.3300000001</v>
          </cell>
          <cell r="Q49">
            <v>8759210.3300000001</v>
          </cell>
          <cell r="R49">
            <v>8843488.9512465335</v>
          </cell>
          <cell r="S49">
            <v>8927767.572493067</v>
          </cell>
          <cell r="T49">
            <v>9012046.1937396005</v>
          </cell>
          <cell r="U49">
            <v>9096324.8149861339</v>
          </cell>
          <cell r="V49">
            <v>9180603.4362326674</v>
          </cell>
          <cell r="W49">
            <v>9264882.0574792009</v>
          </cell>
          <cell r="X49">
            <v>9349160.6787257344</v>
          </cell>
          <cell r="Y49">
            <v>9433439.2999722678</v>
          </cell>
          <cell r="Z49">
            <v>9517717.9212188013</v>
          </cell>
          <cell r="AA49">
            <v>9601996.5424653348</v>
          </cell>
        </row>
        <row r="50">
          <cell r="D50">
            <v>360258032.19999993</v>
          </cell>
          <cell r="E50">
            <v>360258032.19999993</v>
          </cell>
          <cell r="F50">
            <v>360258032.19999993</v>
          </cell>
          <cell r="G50">
            <v>360258032.19999993</v>
          </cell>
          <cell r="H50">
            <v>360258032.19999993</v>
          </cell>
          <cell r="I50">
            <v>360258032.19999993</v>
          </cell>
          <cell r="J50">
            <v>360258032.19999993</v>
          </cell>
          <cell r="K50">
            <v>360258032.19999993</v>
          </cell>
          <cell r="L50">
            <v>360258032.19999993</v>
          </cell>
          <cell r="M50">
            <v>360258032.19999993</v>
          </cell>
          <cell r="N50">
            <v>360258032.19999993</v>
          </cell>
          <cell r="O50">
            <v>360258032.19999993</v>
          </cell>
          <cell r="P50">
            <v>360258032.19999993</v>
          </cell>
          <cell r="Q50">
            <v>360258032.19999993</v>
          </cell>
          <cell r="R50">
            <v>364209742.68187726</v>
          </cell>
          <cell r="S50">
            <v>368161453.16375458</v>
          </cell>
          <cell r="T50">
            <v>372113163.64563191</v>
          </cell>
          <cell r="U50">
            <v>376064874.12750924</v>
          </cell>
          <cell r="V50">
            <v>380016584.60938656</v>
          </cell>
          <cell r="W50">
            <v>383968295.09126389</v>
          </cell>
          <cell r="X50">
            <v>387920005.57314122</v>
          </cell>
          <cell r="Y50">
            <v>391871716.05501854</v>
          </cell>
          <cell r="Z50">
            <v>395823426.53689587</v>
          </cell>
          <cell r="AA50">
            <v>399775137.0187732</v>
          </cell>
        </row>
        <row r="51">
          <cell r="D51">
            <v>0</v>
          </cell>
          <cell r="E51">
            <v>0</v>
          </cell>
          <cell r="F51">
            <v>10254666.666666666</v>
          </cell>
          <cell r="G51">
            <v>20509333.333333332</v>
          </cell>
          <cell r="H51">
            <v>30764000</v>
          </cell>
          <cell r="I51">
            <v>41018666.666666664</v>
          </cell>
          <cell r="J51">
            <v>51273333.333333328</v>
          </cell>
          <cell r="K51">
            <v>61527999.999999993</v>
          </cell>
          <cell r="L51">
            <v>71782666.666666657</v>
          </cell>
          <cell r="M51">
            <v>82037333.333333328</v>
          </cell>
          <cell r="N51">
            <v>92292000</v>
          </cell>
          <cell r="O51">
            <v>102546666.66666667</v>
          </cell>
          <cell r="P51">
            <v>110801333.33333334</v>
          </cell>
          <cell r="Q51">
            <v>123056000.00000001</v>
          </cell>
          <cell r="R51">
            <v>130284075.38761894</v>
          </cell>
          <cell r="S51">
            <v>137512150.77523789</v>
          </cell>
          <cell r="T51">
            <v>144740226.16285682</v>
          </cell>
          <cell r="U51">
            <v>151968301.55047575</v>
          </cell>
          <cell r="V51">
            <v>159196376.93809468</v>
          </cell>
          <cell r="W51">
            <v>166424452.3257136</v>
          </cell>
          <cell r="X51">
            <v>173652527.71333253</v>
          </cell>
          <cell r="Y51">
            <v>180880603.10095146</v>
          </cell>
          <cell r="Z51">
            <v>188108678.48857039</v>
          </cell>
          <cell r="AA51">
            <v>195336753.87618932</v>
          </cell>
        </row>
        <row r="52">
          <cell r="D52">
            <v>1511013.71</v>
          </cell>
          <cell r="E52">
            <v>1511013.71</v>
          </cell>
          <cell r="F52">
            <v>1511013.71</v>
          </cell>
          <cell r="G52">
            <v>1511013.71</v>
          </cell>
          <cell r="H52">
            <v>1511013.71</v>
          </cell>
          <cell r="I52">
            <v>1511013.71</v>
          </cell>
          <cell r="J52">
            <v>1511013.71</v>
          </cell>
          <cell r="K52">
            <v>1511013.71</v>
          </cell>
          <cell r="L52">
            <v>1511013.71</v>
          </cell>
          <cell r="M52">
            <v>1511013.71</v>
          </cell>
          <cell r="N52">
            <v>1511013.71</v>
          </cell>
          <cell r="O52">
            <v>1511013.71</v>
          </cell>
          <cell r="P52">
            <v>1511013.71</v>
          </cell>
          <cell r="Q52">
            <v>1511013.71</v>
          </cell>
          <cell r="R52">
            <v>1511013.71</v>
          </cell>
          <cell r="S52">
            <v>1511013.71</v>
          </cell>
          <cell r="T52">
            <v>1511013.71</v>
          </cell>
          <cell r="U52">
            <v>1511013.71</v>
          </cell>
          <cell r="V52">
            <v>1511013.71</v>
          </cell>
          <cell r="W52">
            <v>1511013.71</v>
          </cell>
          <cell r="X52">
            <v>1511013.71</v>
          </cell>
          <cell r="Y52">
            <v>1511013.71</v>
          </cell>
          <cell r="Z52">
            <v>1511013.71</v>
          </cell>
          <cell r="AA52">
            <v>1511013.71</v>
          </cell>
        </row>
        <row r="53">
          <cell r="D53">
            <v>1653247739.8600001</v>
          </cell>
          <cell r="E53">
            <v>1653247739.8600001</v>
          </cell>
          <cell r="F53">
            <v>1663502406.5266669</v>
          </cell>
          <cell r="G53">
            <v>1673757073.1933334</v>
          </cell>
          <cell r="H53">
            <v>1684011739.8600001</v>
          </cell>
          <cell r="I53">
            <v>1694266406.5266669</v>
          </cell>
          <cell r="J53">
            <v>1704521073.1933334</v>
          </cell>
          <cell r="K53">
            <v>1714775739.8600001</v>
          </cell>
          <cell r="L53">
            <v>1725030406.5266669</v>
          </cell>
          <cell r="M53">
            <v>1735285073.1933334</v>
          </cell>
          <cell r="N53">
            <v>1745539739.8600001</v>
          </cell>
          <cell r="O53">
            <v>1755794406.5266669</v>
          </cell>
          <cell r="P53">
            <v>1764049073.1933334</v>
          </cell>
          <cell r="Q53">
            <v>1776303739.8600001</v>
          </cell>
          <cell r="R53">
            <v>1793911047.6677518</v>
          </cell>
          <cell r="S53">
            <v>1811518355.4755032</v>
          </cell>
          <cell r="T53">
            <v>1829125663.2832549</v>
          </cell>
          <cell r="U53">
            <v>1846732971.0910065</v>
          </cell>
          <cell r="V53">
            <v>1864340278.8987575</v>
          </cell>
          <cell r="W53">
            <v>1881947586.7065091</v>
          </cell>
          <cell r="X53">
            <v>1899554894.5142608</v>
          </cell>
          <cell r="Y53">
            <v>1917162202.3220122</v>
          </cell>
          <cell r="Z53">
            <v>1934769510.1297638</v>
          </cell>
          <cell r="AA53">
            <v>1952376817.9375153</v>
          </cell>
        </row>
        <row r="54">
          <cell r="D54">
            <v>5494741.6500000004</v>
          </cell>
          <cell r="E54">
            <v>5494741.6500000004</v>
          </cell>
          <cell r="F54">
            <v>5237092.2833333332</v>
          </cell>
          <cell r="G54">
            <v>5155896.5666666664</v>
          </cell>
          <cell r="H54">
            <v>5074700.8499999996</v>
          </cell>
          <cell r="I54">
            <v>4993505.1333333328</v>
          </cell>
          <cell r="J54">
            <v>4912309.416666666</v>
          </cell>
          <cell r="K54">
            <v>4831113.6999999993</v>
          </cell>
          <cell r="L54">
            <v>4749917.9833333325</v>
          </cell>
          <cell r="M54">
            <v>4668722.2666666657</v>
          </cell>
          <cell r="N54">
            <v>4587526.5499999989</v>
          </cell>
          <cell r="O54">
            <v>4506330.8333333321</v>
          </cell>
          <cell r="P54">
            <v>4425135.1166666653</v>
          </cell>
          <cell r="Q54">
            <v>4343939.4000000004</v>
          </cell>
          <cell r="R54">
            <v>4343939.4000000004</v>
          </cell>
          <cell r="S54">
            <v>4343939.4000000004</v>
          </cell>
          <cell r="T54">
            <v>4343939.4000000004</v>
          </cell>
          <cell r="U54">
            <v>4343939.4000000004</v>
          </cell>
          <cell r="V54">
            <v>4343939.4000000004</v>
          </cell>
          <cell r="W54">
            <v>4343939.4000000004</v>
          </cell>
          <cell r="X54">
            <v>4343939.4000000004</v>
          </cell>
          <cell r="Y54">
            <v>4343939.4000000004</v>
          </cell>
          <cell r="Z54">
            <v>4343939.4000000004</v>
          </cell>
          <cell r="AA54">
            <v>4343939.4000000004</v>
          </cell>
        </row>
        <row r="55">
          <cell r="D55">
            <v>102705699.51000001</v>
          </cell>
          <cell r="E55">
            <v>102705699.51000001</v>
          </cell>
          <cell r="F55">
            <v>99504753.383333325</v>
          </cell>
          <cell r="G55">
            <v>97962034.766666651</v>
          </cell>
          <cell r="H55">
            <v>96419316.149999976</v>
          </cell>
          <cell r="I55">
            <v>94876597.533333302</v>
          </cell>
          <cell r="J55">
            <v>93333878.916666627</v>
          </cell>
          <cell r="K55">
            <v>91791160.299999952</v>
          </cell>
          <cell r="L55">
            <v>90248441.683333278</v>
          </cell>
          <cell r="M55">
            <v>88705723.066666603</v>
          </cell>
          <cell r="N55">
            <v>87163004.449999928</v>
          </cell>
          <cell r="O55">
            <v>85620285.833333254</v>
          </cell>
          <cell r="P55">
            <v>84077567.216666579</v>
          </cell>
          <cell r="Q55">
            <v>82534848.599999994</v>
          </cell>
          <cell r="R55">
            <v>82534848.599999994</v>
          </cell>
          <cell r="S55">
            <v>82534848.599999994</v>
          </cell>
          <cell r="T55">
            <v>82534848.599999994</v>
          </cell>
          <cell r="U55">
            <v>82534848.599999994</v>
          </cell>
          <cell r="V55">
            <v>82534848.599999994</v>
          </cell>
          <cell r="W55">
            <v>82534848.599999994</v>
          </cell>
          <cell r="X55">
            <v>82534848.599999994</v>
          </cell>
          <cell r="Y55">
            <v>82534848.599999994</v>
          </cell>
          <cell r="Z55">
            <v>82534848.599999994</v>
          </cell>
          <cell r="AA55">
            <v>82534848.599999994</v>
          </cell>
        </row>
        <row r="56">
          <cell r="D56">
            <v>3081892.35</v>
          </cell>
          <cell r="E56">
            <v>3081892.35</v>
          </cell>
          <cell r="F56">
            <v>3469458.0666666669</v>
          </cell>
          <cell r="G56">
            <v>3516964.3333333335</v>
          </cell>
          <cell r="H56">
            <v>3564470.6</v>
          </cell>
          <cell r="I56">
            <v>3611976.8666666667</v>
          </cell>
          <cell r="J56">
            <v>3659483.1333333333</v>
          </cell>
          <cell r="K56">
            <v>3706989.4</v>
          </cell>
          <cell r="L56">
            <v>3754495.6666666665</v>
          </cell>
          <cell r="M56">
            <v>3802001.9333333331</v>
          </cell>
          <cell r="N56">
            <v>3849508.1999999997</v>
          </cell>
          <cell r="O56">
            <v>3897014.4666666663</v>
          </cell>
          <cell r="P56">
            <v>3944520.7333333329</v>
          </cell>
          <cell r="Q56">
            <v>3992027</v>
          </cell>
          <cell r="R56">
            <v>3992027</v>
          </cell>
          <cell r="S56">
            <v>3992027</v>
          </cell>
          <cell r="T56">
            <v>3992027</v>
          </cell>
          <cell r="U56">
            <v>3992027</v>
          </cell>
          <cell r="V56">
            <v>3992027</v>
          </cell>
          <cell r="W56">
            <v>3992027</v>
          </cell>
          <cell r="X56">
            <v>3992027</v>
          </cell>
          <cell r="Y56">
            <v>3992027</v>
          </cell>
          <cell r="Z56">
            <v>3992027</v>
          </cell>
          <cell r="AA56">
            <v>3992027</v>
          </cell>
        </row>
        <row r="57">
          <cell r="D57">
            <v>12546445.57</v>
          </cell>
          <cell r="E57">
            <v>12546445.57</v>
          </cell>
          <cell r="F57">
            <v>13877832.266666668</v>
          </cell>
          <cell r="G57">
            <v>14067857.333333334</v>
          </cell>
          <cell r="H57">
            <v>14257882.4</v>
          </cell>
          <cell r="I57">
            <v>14447907.466666667</v>
          </cell>
          <cell r="J57">
            <v>14637932.533333333</v>
          </cell>
          <cell r="K57">
            <v>14827957.6</v>
          </cell>
          <cell r="L57">
            <v>15017982.666666666</v>
          </cell>
          <cell r="M57">
            <v>15208007.733333332</v>
          </cell>
          <cell r="N57">
            <v>15398032.799999999</v>
          </cell>
          <cell r="O57">
            <v>15588057.866666665</v>
          </cell>
          <cell r="P57">
            <v>15778082.933333332</v>
          </cell>
          <cell r="Q57">
            <v>15968108</v>
          </cell>
          <cell r="R57">
            <v>15968108</v>
          </cell>
          <cell r="S57">
            <v>15968108</v>
          </cell>
          <cell r="T57">
            <v>15968108</v>
          </cell>
          <cell r="U57">
            <v>15968108</v>
          </cell>
          <cell r="V57">
            <v>15968108</v>
          </cell>
          <cell r="W57">
            <v>15968108</v>
          </cell>
          <cell r="X57">
            <v>15968108</v>
          </cell>
          <cell r="Y57">
            <v>15968108</v>
          </cell>
          <cell r="Z57">
            <v>15968108</v>
          </cell>
          <cell r="AA57">
            <v>15968108</v>
          </cell>
        </row>
        <row r="58">
          <cell r="D58">
            <v>123828779.08000001</v>
          </cell>
          <cell r="E58">
            <v>123828779.08000001</v>
          </cell>
          <cell r="F58">
            <v>122089135.99999999</v>
          </cell>
          <cell r="G58">
            <v>120702752.99999997</v>
          </cell>
          <cell r="H58">
            <v>119316369.99999997</v>
          </cell>
          <cell r="I58">
            <v>117929986.99999996</v>
          </cell>
          <cell r="J58">
            <v>116543603.99999997</v>
          </cell>
          <cell r="K58">
            <v>115157220.99999996</v>
          </cell>
          <cell r="L58">
            <v>113770837.99999996</v>
          </cell>
          <cell r="M58">
            <v>112384454.99999994</v>
          </cell>
          <cell r="N58">
            <v>110998071.99999993</v>
          </cell>
          <cell r="O58">
            <v>109611688.99999991</v>
          </cell>
          <cell r="P58">
            <v>108225305.99999991</v>
          </cell>
          <cell r="Q58">
            <v>106838923</v>
          </cell>
          <cell r="R58">
            <v>106838923</v>
          </cell>
          <cell r="S58">
            <v>106838923</v>
          </cell>
          <cell r="T58">
            <v>106838923</v>
          </cell>
          <cell r="U58">
            <v>106838923</v>
          </cell>
          <cell r="V58">
            <v>106838923</v>
          </cell>
          <cell r="W58">
            <v>106838923</v>
          </cell>
          <cell r="X58">
            <v>106838923</v>
          </cell>
          <cell r="Y58">
            <v>106838923</v>
          </cell>
          <cell r="Z58">
            <v>106838923</v>
          </cell>
          <cell r="AA58">
            <v>106838923</v>
          </cell>
        </row>
        <row r="59">
          <cell r="D59">
            <v>-45585727.575000003</v>
          </cell>
          <cell r="E59">
            <v>-47373701</v>
          </cell>
          <cell r="F59">
            <v>-47368901.333333328</v>
          </cell>
          <cell r="G59">
            <v>-47364101.666666664</v>
          </cell>
          <cell r="H59">
            <v>-47359302</v>
          </cell>
          <cell r="I59">
            <v>-47354502.333333328</v>
          </cell>
          <cell r="J59">
            <v>-47349702.666666657</v>
          </cell>
          <cell r="K59">
            <v>-47344902.999999985</v>
          </cell>
          <cell r="L59">
            <v>-47340103.333333321</v>
          </cell>
          <cell r="M59">
            <v>-47335303.666666657</v>
          </cell>
          <cell r="N59">
            <v>-47330503.999999985</v>
          </cell>
          <cell r="O59">
            <v>-47325704.333333313</v>
          </cell>
          <cell r="P59">
            <v>-47320904.666666642</v>
          </cell>
          <cell r="Q59">
            <v>-47316105</v>
          </cell>
          <cell r="R59">
            <v>-47316105</v>
          </cell>
          <cell r="S59">
            <v>-47316105</v>
          </cell>
          <cell r="T59">
            <v>-47316105</v>
          </cell>
          <cell r="U59">
            <v>-47316105</v>
          </cell>
          <cell r="V59">
            <v>-47316105</v>
          </cell>
          <cell r="W59">
            <v>-47316105</v>
          </cell>
          <cell r="X59">
            <v>-47316105</v>
          </cell>
          <cell r="Y59">
            <v>-47316105</v>
          </cell>
          <cell r="Z59">
            <v>-47316105</v>
          </cell>
          <cell r="AA59">
            <v>-47316105</v>
          </cell>
        </row>
        <row r="60">
          <cell r="D60">
            <v>4573526972.2190638</v>
          </cell>
          <cell r="E60">
            <v>4498384174.7181702</v>
          </cell>
          <cell r="F60">
            <v>4528480041.2529039</v>
          </cell>
          <cell r="G60">
            <v>4564385560.1658459</v>
          </cell>
          <cell r="H60">
            <v>4611211467.0312977</v>
          </cell>
          <cell r="I60">
            <v>4656928077.7931795</v>
          </cell>
          <cell r="J60">
            <v>4711084227.4939899</v>
          </cell>
          <cell r="K60">
            <v>4736039656.2896404</v>
          </cell>
          <cell r="L60">
            <v>4807389425.0899906</v>
          </cell>
          <cell r="M60">
            <v>4873904620.2785301</v>
          </cell>
          <cell r="N60">
            <v>4872129086.9944124</v>
          </cell>
          <cell r="O60">
            <v>4911235447.4307556</v>
          </cell>
          <cell r="P60">
            <v>4941436848.2023869</v>
          </cell>
          <cell r="Q60">
            <v>4928173964.5601788</v>
          </cell>
          <cell r="R60">
            <v>4992247811.5182724</v>
          </cell>
          <cell r="S60">
            <v>5056187262.7043133</v>
          </cell>
          <cell r="T60">
            <v>5069199108.341279</v>
          </cell>
          <cell r="U60">
            <v>5129636822.754734</v>
          </cell>
          <cell r="V60">
            <v>5189990437.2240829</v>
          </cell>
          <cell r="W60">
            <v>5200551847.9257717</v>
          </cell>
          <cell r="X60">
            <v>5262169823.4436474</v>
          </cell>
          <cell r="Y60">
            <v>5324087172.7784214</v>
          </cell>
          <cell r="Z60">
            <v>5334138314.7224178</v>
          </cell>
          <cell r="AA60">
            <v>5395523687.009882</v>
          </cell>
        </row>
        <row r="61">
          <cell r="D61">
            <v>57728663.659999996</v>
          </cell>
          <cell r="E61">
            <v>57728663.659999996</v>
          </cell>
          <cell r="F61">
            <v>30755753.659999996</v>
          </cell>
          <cell r="G61">
            <v>31803741.147230163</v>
          </cell>
          <cell r="H61">
            <v>31987043.480865281</v>
          </cell>
          <cell r="I61">
            <v>32279040.839803632</v>
          </cell>
          <cell r="J61">
            <v>32436707.661854956</v>
          </cell>
          <cell r="K61">
            <v>32638467.322602667</v>
          </cell>
          <cell r="L61">
            <v>32723784.958235223</v>
          </cell>
          <cell r="M61">
            <v>32732315.488873176</v>
          </cell>
          <cell r="N61">
            <v>32735128.396291066</v>
          </cell>
          <cell r="O61">
            <v>32785163.56875835</v>
          </cell>
          <cell r="P61">
            <v>32955486.396220408</v>
          </cell>
          <cell r="Q61">
            <v>33106642.120260768</v>
          </cell>
          <cell r="R61">
            <v>33211143.858245432</v>
          </cell>
          <cell r="S61">
            <v>33439562.926924318</v>
          </cell>
          <cell r="T61">
            <v>33834507.412525095</v>
          </cell>
          <cell r="U61">
            <v>33951937.659418121</v>
          </cell>
          <cell r="V61">
            <v>34315620.505493864</v>
          </cell>
          <cell r="W61">
            <v>34701400.702625945</v>
          </cell>
          <cell r="X61">
            <v>34799367.021410458</v>
          </cell>
          <cell r="Y61">
            <v>35175040.90767689</v>
          </cell>
          <cell r="Z61">
            <v>35573557.687264495</v>
          </cell>
          <cell r="AA61">
            <v>35668918.578634389</v>
          </cell>
        </row>
        <row r="62">
          <cell r="D62">
            <v>25525607.379999999</v>
          </cell>
          <cell r="E62">
            <v>25190132.73</v>
          </cell>
          <cell r="F62">
            <v>25151036.650000002</v>
          </cell>
          <cell r="G62">
            <v>25053010.422727276</v>
          </cell>
          <cell r="H62">
            <v>25138125.115454547</v>
          </cell>
          <cell r="I62">
            <v>25406380.258181822</v>
          </cell>
          <cell r="J62">
            <v>25303388.680909093</v>
          </cell>
          <cell r="K62">
            <v>25347795.213636365</v>
          </cell>
          <cell r="L62">
            <v>25228106.776363637</v>
          </cell>
          <cell r="M62">
            <v>25805170.699090909</v>
          </cell>
          <cell r="N62">
            <v>25854391.131818183</v>
          </cell>
          <cell r="O62">
            <v>25762017.684545457</v>
          </cell>
          <cell r="P62">
            <v>25773883.707272731</v>
          </cell>
          <cell r="Q62">
            <v>25511881.210000005</v>
          </cell>
          <cell r="R62">
            <v>25511881.210000005</v>
          </cell>
          <cell r="S62">
            <v>25511881.210000005</v>
          </cell>
          <cell r="T62">
            <v>25511881.210000005</v>
          </cell>
          <cell r="U62">
            <v>25511881.210000005</v>
          </cell>
          <cell r="V62">
            <v>25511881.210000005</v>
          </cell>
          <cell r="W62">
            <v>25511881.210000005</v>
          </cell>
          <cell r="X62">
            <v>25511881.210000005</v>
          </cell>
          <cell r="Y62">
            <v>25511881.210000005</v>
          </cell>
          <cell r="Z62">
            <v>25511881.210000005</v>
          </cell>
          <cell r="AA62">
            <v>25511881.210000005</v>
          </cell>
        </row>
        <row r="63">
          <cell r="D63">
            <v>54217206.600000001</v>
          </cell>
          <cell r="E63">
            <v>54217206.600000001</v>
          </cell>
          <cell r="F63">
            <v>54217206.600000001</v>
          </cell>
          <cell r="G63">
            <v>54217206.600000001</v>
          </cell>
          <cell r="H63">
            <v>54217206.600000001</v>
          </cell>
          <cell r="I63">
            <v>54217206.600000001</v>
          </cell>
          <cell r="J63">
            <v>54217206.600000001</v>
          </cell>
          <cell r="K63">
            <v>54217206.600000001</v>
          </cell>
          <cell r="L63">
            <v>54217206.600000001</v>
          </cell>
          <cell r="M63">
            <v>54217206.600000001</v>
          </cell>
          <cell r="N63">
            <v>54217206.600000001</v>
          </cell>
          <cell r="O63">
            <v>54217206.600000001</v>
          </cell>
          <cell r="P63">
            <v>54217206.600000001</v>
          </cell>
          <cell r="Q63">
            <v>54217206.600000001</v>
          </cell>
          <cell r="R63">
            <v>54217206.600000001</v>
          </cell>
          <cell r="S63">
            <v>54217206.600000001</v>
          </cell>
          <cell r="T63">
            <v>54217206.600000001</v>
          </cell>
          <cell r="U63">
            <v>54217206.600000001</v>
          </cell>
          <cell r="V63">
            <v>54217206.600000001</v>
          </cell>
          <cell r="W63">
            <v>54217206.600000001</v>
          </cell>
          <cell r="X63">
            <v>54217206.600000001</v>
          </cell>
          <cell r="Y63">
            <v>54217206.600000001</v>
          </cell>
          <cell r="Z63">
            <v>54217206.600000001</v>
          </cell>
          <cell r="AA63">
            <v>54217206.600000001</v>
          </cell>
        </row>
        <row r="64">
          <cell r="D64">
            <v>8232348.5499943141</v>
          </cell>
          <cell r="E64">
            <v>8097091.5144927064</v>
          </cell>
          <cell r="F64">
            <v>8151264.0742552271</v>
          </cell>
          <cell r="G64">
            <v>8215894.0082985228</v>
          </cell>
          <cell r="H64">
            <v>8300180.6406563353</v>
          </cell>
          <cell r="I64">
            <v>8382470.5400277227</v>
          </cell>
          <cell r="J64">
            <v>8479951.609489182</v>
          </cell>
          <cell r="K64">
            <v>8524871.381321352</v>
          </cell>
          <cell r="L64">
            <v>8653300.9651619829</v>
          </cell>
          <cell r="M64">
            <v>8773028.3165013548</v>
          </cell>
          <cell r="N64">
            <v>8769832.3565899413</v>
          </cell>
          <cell r="O64">
            <v>8840223.80537536</v>
          </cell>
          <cell r="P64">
            <v>8894586.3267642967</v>
          </cell>
          <cell r="Q64">
            <v>8870713.1362083219</v>
          </cell>
          <cell r="R64">
            <v>8986046.0607328899</v>
          </cell>
          <cell r="S64">
            <v>9101137.0728677642</v>
          </cell>
          <cell r="T64">
            <v>9124558.3950143028</v>
          </cell>
          <cell r="U64">
            <v>9233346.2809585202</v>
          </cell>
          <cell r="V64">
            <v>9341982.7870033495</v>
          </cell>
          <cell r="W64">
            <v>9360993.3262663893</v>
          </cell>
          <cell r="X64">
            <v>9471905.6821985655</v>
          </cell>
          <cell r="Y64">
            <v>9583356.9110011589</v>
          </cell>
          <cell r="Z64">
            <v>9601448.9665003512</v>
          </cell>
          <cell r="AA64">
            <v>9711942.6366177872</v>
          </cell>
        </row>
        <row r="65">
          <cell r="D65">
            <v>4803391.4414950004</v>
          </cell>
          <cell r="E65">
            <v>4595795.5069058277</v>
          </cell>
          <cell r="F65">
            <v>5488905.1976147406</v>
          </cell>
          <cell r="G65">
            <v>5298724.1953804893</v>
          </cell>
          <cell r="H65">
            <v>5246198.1039735526</v>
          </cell>
          <cell r="I65">
            <v>5259289.3114577113</v>
          </cell>
          <cell r="J65">
            <v>5088486.5655486602</v>
          </cell>
          <cell r="K65">
            <v>4914143.9738202114</v>
          </cell>
          <cell r="L65">
            <v>4821897.160861223</v>
          </cell>
          <cell r="M65">
            <v>4227493.642723457</v>
          </cell>
          <cell r="N65">
            <v>3665156.6303603989</v>
          </cell>
          <cell r="O65">
            <v>3755496.5711438153</v>
          </cell>
          <cell r="P65">
            <v>3663376.8381973254</v>
          </cell>
          <cell r="Q65">
            <v>3619574.5384339341</v>
          </cell>
          <cell r="R65">
            <v>3881870.6174444966</v>
          </cell>
          <cell r="S65">
            <v>3656738.4876262071</v>
          </cell>
          <cell r="T65">
            <v>3671751.6278958237</v>
          </cell>
          <cell r="U65">
            <v>3723826.7353552701</v>
          </cell>
          <cell r="V65">
            <v>3722958.0355723519</v>
          </cell>
          <cell r="W65">
            <v>3752466.927975134</v>
          </cell>
          <cell r="X65">
            <v>3797789.0084440396</v>
          </cell>
          <cell r="Y65">
            <v>3804080.1823338079</v>
          </cell>
          <cell r="Z65">
            <v>3838154.1122811772</v>
          </cell>
          <cell r="AA65">
            <v>3883983.1983617707</v>
          </cell>
        </row>
        <row r="66">
          <cell r="D66">
            <v>150507217.63148931</v>
          </cell>
          <cell r="E66">
            <v>149828890.01139855</v>
          </cell>
          <cell r="F66">
            <v>123764166.18186997</v>
          </cell>
          <cell r="G66">
            <v>124588576.37363644</v>
          </cell>
          <cell r="H66">
            <v>124888753.94094971</v>
          </cell>
          <cell r="I66">
            <v>125544387.54947089</v>
          </cell>
          <cell r="J66">
            <v>125525741.11780189</v>
          </cell>
          <cell r="K66">
            <v>125642484.49138059</v>
          </cell>
          <cell r="L66">
            <v>125644296.46062207</v>
          </cell>
          <cell r="M66">
            <v>125755214.74718888</v>
          </cell>
          <cell r="N66">
            <v>125241715.11505958</v>
          </cell>
          <cell r="O66">
            <v>125360108.22982301</v>
          </cell>
          <cell r="P66">
            <v>125504539.86845477</v>
          </cell>
          <cell r="Q66">
            <v>125326017.60490304</v>
          </cell>
          <cell r="R66">
            <v>125808148.34642282</v>
          </cell>
          <cell r="S66">
            <v>125926526.2974183</v>
          </cell>
          <cell r="T66">
            <v>126359905.24543521</v>
          </cell>
          <cell r="U66">
            <v>126638198.48573193</v>
          </cell>
          <cell r="V66">
            <v>127109649.13806958</v>
          </cell>
          <cell r="W66">
            <v>127543948.76686749</v>
          </cell>
          <cell r="X66">
            <v>127798149.52205308</v>
          </cell>
          <cell r="Y66">
            <v>128291565.81101188</v>
          </cell>
          <cell r="Z66">
            <v>128742248.57604603</v>
          </cell>
          <cell r="AA66">
            <v>128993932.22361393</v>
          </cell>
        </row>
        <row r="67">
          <cell r="D67">
            <v>-28361812.377916191</v>
          </cell>
          <cell r="E67">
            <v>-26663517.64148505</v>
          </cell>
          <cell r="F67">
            <v>-24458949.379932322</v>
          </cell>
          <cell r="G67">
            <v>-22498915.345605746</v>
          </cell>
          <cell r="H67">
            <v>-18893136.20731917</v>
          </cell>
          <cell r="I67">
            <v>-16747709.929912563</v>
          </cell>
          <cell r="J67">
            <v>-15427597.359708397</v>
          </cell>
          <cell r="K67">
            <v>-14439850.788962552</v>
          </cell>
          <cell r="L67">
            <v>-13205082.366021665</v>
          </cell>
          <cell r="M67">
            <v>-10513328.647063237</v>
          </cell>
          <cell r="N67">
            <v>-8538282.5059513077</v>
          </cell>
          <cell r="O67">
            <v>-7596316.370245005</v>
          </cell>
          <cell r="P67">
            <v>-5911078.0176021252</v>
          </cell>
          <cell r="Q67">
            <v>-3845230.9103131839</v>
          </cell>
          <cell r="R67">
            <v>-2540247.0351873948</v>
          </cell>
          <cell r="S67">
            <v>-751407.60439065495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-30496108.29924446</v>
          </cell>
          <cell r="E68">
            <v>-29693336.826944593</v>
          </cell>
          <cell r="F68">
            <v>-28931177.80884796</v>
          </cell>
          <cell r="G68">
            <v>-28185330.936846823</v>
          </cell>
          <cell r="H68">
            <v>-25110358.024729129</v>
          </cell>
          <cell r="I68">
            <v>-19553003.103177357</v>
          </cell>
          <cell r="J68">
            <v>-12908740.974033382</v>
          </cell>
          <cell r="K68">
            <v>-4323447.6590412417</v>
          </cell>
          <cell r="L68">
            <v>-1494469.887661306</v>
          </cell>
          <cell r="M68">
            <v>-1236539.9385458794</v>
          </cell>
          <cell r="N68">
            <v>-805881.72484558204</v>
          </cell>
          <cell r="O68">
            <v>-322572.38299657614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-16999301.380056679</v>
          </cell>
          <cell r="E69">
            <v>-16586067.46477746</v>
          </cell>
          <cell r="F69">
            <v>-16190379.157743651</v>
          </cell>
          <cell r="G69">
            <v>-15802813.161801973</v>
          </cell>
          <cell r="H69">
            <v>-15418982.887590587</v>
          </cell>
          <cell r="I69">
            <v>-15042772.944713382</v>
          </cell>
          <cell r="J69">
            <v>-14677484.313306462</v>
          </cell>
          <cell r="K69">
            <v>-12970593.663154554</v>
          </cell>
          <cell r="L69">
            <v>-10917045.631085109</v>
          </cell>
          <cell r="M69">
            <v>-7812508.6679764334</v>
          </cell>
          <cell r="N69">
            <v>-5649624.6662530182</v>
          </cell>
          <cell r="O69">
            <v>-4161481.6271016314</v>
          </cell>
          <cell r="P69">
            <v>-4052506.9679850615</v>
          </cell>
          <cell r="Q69">
            <v>-3941631.0341619486</v>
          </cell>
          <cell r="R69">
            <v>-3837287.5934706354</v>
          </cell>
          <cell r="S69">
            <v>-3734713.4339896487</v>
          </cell>
          <cell r="T69">
            <v>-3631009.5968172355</v>
          </cell>
          <cell r="U69">
            <v>-3532762.7212106059</v>
          </cell>
          <cell r="V69">
            <v>-2950256.7732497905</v>
          </cell>
          <cell r="W69">
            <v>-2423037.321901205</v>
          </cell>
          <cell r="X69">
            <v>-1490534.7162965438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-19988204.894523025</v>
          </cell>
          <cell r="E70">
            <v>-19484253.121002994</v>
          </cell>
          <cell r="F70">
            <v>-19002999.86464972</v>
          </cell>
          <cell r="G70">
            <v>-18532021.513505317</v>
          </cell>
          <cell r="H70">
            <v>-18066838.511855789</v>
          </cell>
          <cell r="I70">
            <v>-17607998.51393649</v>
          </cell>
          <cell r="J70">
            <v>-16360638.816049235</v>
          </cell>
          <cell r="K70">
            <v>-15116279.661622616</v>
          </cell>
          <cell r="L70">
            <v>-13929139.258080585</v>
          </cell>
          <cell r="M70">
            <v>-12575234.48076988</v>
          </cell>
          <cell r="N70">
            <v>-10951041.444723593</v>
          </cell>
          <cell r="O70">
            <v>-10141412.293403536</v>
          </cell>
          <cell r="P70">
            <v>-7739082.5373039115</v>
          </cell>
          <cell r="Q70">
            <v>-5828900.3850838365</v>
          </cell>
          <cell r="R70">
            <v>-3885995.215719779</v>
          </cell>
          <cell r="S70">
            <v>-2239423.2719574641</v>
          </cell>
          <cell r="T70">
            <v>-1536361.6421529092</v>
          </cell>
          <cell r="U70">
            <v>-1484512.6316064021</v>
          </cell>
          <cell r="V70">
            <v>-1432557.4400313676</v>
          </cell>
          <cell r="W70">
            <v>-1381567.7332785646</v>
          </cell>
          <cell r="X70">
            <v>-1332164.6672966683</v>
          </cell>
          <cell r="Y70">
            <v>-1282021.6923755077</v>
          </cell>
          <cell r="Z70">
            <v>-1235355.6307414777</v>
          </cell>
          <cell r="AA70">
            <v>-286483.79187109554</v>
          </cell>
        </row>
        <row r="71">
          <cell r="D71">
            <v>-18848904.407855984</v>
          </cell>
          <cell r="E71">
            <v>-18397990.556502618</v>
          </cell>
          <cell r="F71">
            <v>-17963921.101050742</v>
          </cell>
          <cell r="G71">
            <v>-17539098.3136544</v>
          </cell>
          <cell r="H71">
            <v>-17119989.407222707</v>
          </cell>
          <cell r="I71">
            <v>-16706247.662471266</v>
          </cell>
          <cell r="J71">
            <v>-16306325.063925967</v>
          </cell>
          <cell r="K71">
            <v>-15914145.582333554</v>
          </cell>
          <cell r="L71">
            <v>-15525853.394917144</v>
          </cell>
          <cell r="M71">
            <v>-15150820.768905483</v>
          </cell>
          <cell r="N71">
            <v>-14776505.459214218</v>
          </cell>
          <cell r="O71">
            <v>-14416423.492237778</v>
          </cell>
          <cell r="P71">
            <v>-14064823.808496421</v>
          </cell>
          <cell r="Q71">
            <v>-13712917.691443712</v>
          </cell>
          <cell r="R71">
            <v>-13375398.63686597</v>
          </cell>
          <cell r="S71">
            <v>-13044915.634342955</v>
          </cell>
          <cell r="T71">
            <v>-12712088.818810629</v>
          </cell>
          <cell r="U71">
            <v>-12395026.898834184</v>
          </cell>
          <cell r="V71">
            <v>-12082281.196334122</v>
          </cell>
          <cell r="W71">
            <v>-11773114.714376148</v>
          </cell>
          <cell r="X71">
            <v>-11474609.796197923</v>
          </cell>
          <cell r="Y71">
            <v>-11174739.841909748</v>
          </cell>
          <cell r="Z71">
            <v>-10889924.441573566</v>
          </cell>
          <cell r="AA71">
            <v>-10608850.801479362</v>
          </cell>
        </row>
        <row r="72">
          <cell r="D72">
            <v>-21530089.369419347</v>
          </cell>
          <cell r="E72">
            <v>-20994016.913841374</v>
          </cell>
          <cell r="F72">
            <v>-20479280.611622334</v>
          </cell>
          <cell r="G72">
            <v>-19976319.007451519</v>
          </cell>
          <cell r="H72">
            <v>-19478471.339376651</v>
          </cell>
          <cell r="I72">
            <v>-18985083.661724892</v>
          </cell>
          <cell r="J72">
            <v>-18510402.157018203</v>
          </cell>
          <cell r="K72">
            <v>-18044568.199560825</v>
          </cell>
          <cell r="L72">
            <v>-17583115.445255175</v>
          </cell>
          <cell r="M72">
            <v>-17137742.056419697</v>
          </cell>
          <cell r="N72">
            <v>-16690044.372331848</v>
          </cell>
          <cell r="O72">
            <v>-16262417.178738717</v>
          </cell>
          <cell r="P72">
            <v>-15845774.327384979</v>
          </cell>
          <cell r="Q72">
            <v>-15199907.948579084</v>
          </cell>
          <cell r="R72">
            <v>-14154588.245103417</v>
          </cell>
          <cell r="S72">
            <v>-13114803.484811712</v>
          </cell>
          <cell r="T72">
            <v>-11072226.919286083</v>
          </cell>
          <cell r="U72">
            <v>-10362644.141157698</v>
          </cell>
          <cell r="V72">
            <v>-10073134.54727154</v>
          </cell>
          <cell r="W72">
            <v>-9785547.907088792</v>
          </cell>
          <cell r="X72">
            <v>-9509570.0444939528</v>
          </cell>
          <cell r="Y72">
            <v>-9227250.2586679496</v>
          </cell>
          <cell r="Z72">
            <v>-8964137.6837813966</v>
          </cell>
          <cell r="AA72">
            <v>-8704105.7876221649</v>
          </cell>
        </row>
        <row r="73">
          <cell r="D73">
            <v>-13867328.246880535</v>
          </cell>
          <cell r="E73">
            <v>-13421446.331190132</v>
          </cell>
          <cell r="F73">
            <v>-13011967.603613105</v>
          </cell>
          <cell r="G73">
            <v>-12613330.273915958</v>
          </cell>
          <cell r="H73">
            <v>-12214879.897281678</v>
          </cell>
          <cell r="I73">
            <v>-11815987.132000176</v>
          </cell>
          <cell r="J73">
            <v>-11440776.332900429</v>
          </cell>
          <cell r="K73">
            <v>-11065218.810230741</v>
          </cell>
          <cell r="L73">
            <v>-10687894.805941757</v>
          </cell>
          <cell r="M73">
            <v>-10335160.473932682</v>
          </cell>
          <cell r="N73">
            <v>-9969386.5508675985</v>
          </cell>
          <cell r="O73">
            <v>-9632329.5480585955</v>
          </cell>
          <cell r="P73">
            <v>-9301813.4884181954</v>
          </cell>
          <cell r="Q73">
            <v>-8951185.5550529119</v>
          </cell>
          <cell r="R73">
            <v>-8634483.3704581056</v>
          </cell>
          <cell r="S73">
            <v>-8325036.6705136541</v>
          </cell>
          <cell r="T73">
            <v>-7998922.0921106283</v>
          </cell>
          <cell r="U73">
            <v>-7703051.6220948882</v>
          </cell>
          <cell r="V73">
            <v>-7402367.5166119952</v>
          </cell>
          <cell r="W73">
            <v>-6870318.2360667055</v>
          </cell>
          <cell r="X73">
            <v>-6099547.8453391455</v>
          </cell>
          <cell r="Y73">
            <v>-5577634.8625434516</v>
          </cell>
          <cell r="Z73">
            <v>-5159819.1273959093</v>
          </cell>
          <cell r="AA73">
            <v>-4889499.0828205077</v>
          </cell>
        </row>
        <row r="74">
          <cell r="D74">
            <v>-12114776.173866214</v>
          </cell>
          <cell r="E74">
            <v>-11827637.736027069</v>
          </cell>
          <cell r="F74">
            <v>-11550274.33383671</v>
          </cell>
          <cell r="G74">
            <v>-11278566.730367694</v>
          </cell>
          <cell r="H74">
            <v>-11009830.076927913</v>
          </cell>
          <cell r="I74">
            <v>-10747295.186606774</v>
          </cell>
          <cell r="J74">
            <v>-10490655.995266261</v>
          </cell>
          <cell r="K74">
            <v>-9069597.6251381673</v>
          </cell>
          <cell r="L74">
            <v>-8304177.9984478159</v>
          </cell>
          <cell r="M74">
            <v>-7457874.3105373913</v>
          </cell>
          <cell r="N74">
            <v>-6392181.9247298399</v>
          </cell>
          <cell r="O74">
            <v>-5748423.6725506587</v>
          </cell>
          <cell r="P74">
            <v>-4809866.9893436236</v>
          </cell>
          <cell r="Q74">
            <v>-4686540.9484124361</v>
          </cell>
          <cell r="R74">
            <v>-4568268.8665027367</v>
          </cell>
          <cell r="S74">
            <v>-4452471.5196011448</v>
          </cell>
          <cell r="T74">
            <v>-4335734.5408909684</v>
          </cell>
          <cell r="U74">
            <v>-4224145.8487461144</v>
          </cell>
          <cell r="V74">
            <v>-4114108.3526232615</v>
          </cell>
          <cell r="W74">
            <v>-4006262.3582427558</v>
          </cell>
          <cell r="X74">
            <v>-3901357.4319506562</v>
          </cell>
          <cell r="Y74">
            <v>-3796877.49921927</v>
          </cell>
          <cell r="Z74">
            <v>-3696381.1402581749</v>
          </cell>
          <cell r="AA74">
            <v>-3597731.8369359784</v>
          </cell>
        </row>
        <row r="75">
          <cell r="D75">
            <v>-30281936.361657526</v>
          </cell>
          <cell r="E75">
            <v>-29522289.597510606</v>
          </cell>
          <cell r="F75">
            <v>-28795574.425965533</v>
          </cell>
          <cell r="G75">
            <v>-28086714.264237002</v>
          </cell>
          <cell r="H75">
            <v>-27385984.350170184</v>
          </cell>
          <cell r="I75">
            <v>-26693021.611683816</v>
          </cell>
          <cell r="J75">
            <v>-26023797.099274978</v>
          </cell>
          <cell r="K75">
            <v>-25366962.222161818</v>
          </cell>
          <cell r="L75">
            <v>-24714470.081690602</v>
          </cell>
          <cell r="M75">
            <v>-24086043.63925023</v>
          </cell>
          <cell r="N75">
            <v>-23459607.630967945</v>
          </cell>
          <cell r="O75">
            <v>-22402134.901409511</v>
          </cell>
          <cell r="P75">
            <v>-21502556.067416482</v>
          </cell>
          <cell r="Q75">
            <v>-20759766.735749315</v>
          </cell>
          <cell r="R75">
            <v>-19829700.598723955</v>
          </cell>
          <cell r="S75">
            <v>-19017265.921437297</v>
          </cell>
          <cell r="T75">
            <v>-18323114.329977106</v>
          </cell>
          <cell r="U75">
            <v>-17831111.102884769</v>
          </cell>
          <cell r="V75">
            <v>-17344800.52064506</v>
          </cell>
          <cell r="W75">
            <v>-16861961.473284256</v>
          </cell>
          <cell r="X75">
            <v>-16397844.231979055</v>
          </cell>
          <cell r="Y75">
            <v>-15931356.395307172</v>
          </cell>
          <cell r="Z75">
            <v>-15489491.373109249</v>
          </cell>
          <cell r="AA75">
            <v>-15052865.981292548</v>
          </cell>
        </row>
        <row r="76">
          <cell r="D76">
            <v>-20254642.146700963</v>
          </cell>
          <cell r="E76">
            <v>-19763164.900389269</v>
          </cell>
          <cell r="F76">
            <v>-19292240.767281532</v>
          </cell>
          <cell r="G76">
            <v>-18831421.692026392</v>
          </cell>
          <cell r="H76">
            <v>-18375749.836798098</v>
          </cell>
          <cell r="I76">
            <v>-17929059.263555888</v>
          </cell>
          <cell r="J76">
            <v>-17494463.56789371</v>
          </cell>
          <cell r="K76">
            <v>-17067988.335106146</v>
          </cell>
          <cell r="L76">
            <v>-16645406.656068109</v>
          </cell>
          <cell r="M76">
            <v>-16238611.302835282</v>
          </cell>
          <cell r="N76">
            <v>-15834106.917472787</v>
          </cell>
          <cell r="O76">
            <v>-15443192.828596534</v>
          </cell>
          <cell r="P76">
            <v>-15061462.116227262</v>
          </cell>
          <cell r="Q76">
            <v>-14677387.558755055</v>
          </cell>
          <cell r="R76">
            <v>-14311463.053867802</v>
          </cell>
          <cell r="S76">
            <v>-13953164.448824078</v>
          </cell>
          <cell r="T76">
            <v>-13594041.491408749</v>
          </cell>
          <cell r="U76">
            <v>-13249877.859340724</v>
          </cell>
          <cell r="V76">
            <v>-12909560.911939558</v>
          </cell>
          <cell r="W76">
            <v>-12572915.917555112</v>
          </cell>
          <cell r="X76">
            <v>-12249606.511802161</v>
          </cell>
          <cell r="Y76">
            <v>-11926313.123368787</v>
          </cell>
          <cell r="Z76">
            <v>-11617465.413562836</v>
          </cell>
          <cell r="AA76">
            <v>-11312348.490480637</v>
          </cell>
        </row>
        <row r="77">
          <cell r="D77">
            <v>-106321142.14216572</v>
          </cell>
          <cell r="E77">
            <v>-103592252.41299608</v>
          </cell>
          <cell r="F77">
            <v>-100989170.33577619</v>
          </cell>
          <cell r="G77">
            <v>-98443606.314442724</v>
          </cell>
          <cell r="H77">
            <v>-95927931.789269641</v>
          </cell>
          <cell r="I77">
            <v>-93425033.137297899</v>
          </cell>
          <cell r="J77">
            <v>-91022547.093186885</v>
          </cell>
          <cell r="K77">
            <v>-88665318.576782599</v>
          </cell>
          <cell r="L77">
            <v>-86315139.030182034</v>
          </cell>
          <cell r="M77">
            <v>-84067633.774877399</v>
          </cell>
          <cell r="N77">
            <v>-81795076.435606897</v>
          </cell>
          <cell r="O77">
            <v>-79632104.560869589</v>
          </cell>
          <cell r="P77">
            <v>-77523470.137244001</v>
          </cell>
          <cell r="Q77">
            <v>-75384058.230716944</v>
          </cell>
          <cell r="R77">
            <v>-73360503.193569586</v>
          </cell>
          <cell r="S77">
            <v>-71380881.597418994</v>
          </cell>
          <cell r="T77">
            <v>-69358503.004367143</v>
          </cell>
          <cell r="U77">
            <v>-67453273.620901152</v>
          </cell>
          <cell r="V77">
            <v>-65572092.788074262</v>
          </cell>
          <cell r="W77">
            <v>-63694646.208224609</v>
          </cell>
          <cell r="X77">
            <v>-61906663.334938377</v>
          </cell>
          <cell r="Y77">
            <v>-60081368.15309263</v>
          </cell>
          <cell r="Z77">
            <v>-58372047.037501946</v>
          </cell>
          <cell r="AA77">
            <v>-56684260.317214713</v>
          </cell>
        </row>
        <row r="78">
          <cell r="D78">
            <v>-78263473.888385251</v>
          </cell>
          <cell r="E78">
            <v>-76330334.717879087</v>
          </cell>
          <cell r="F78">
            <v>-74478044.316448063</v>
          </cell>
          <cell r="G78">
            <v>-72666500.538791582</v>
          </cell>
          <cell r="H78">
            <v>-70878151.285057575</v>
          </cell>
          <cell r="I78">
            <v>-69112785.384112403</v>
          </cell>
          <cell r="J78">
            <v>-67407085.683514044</v>
          </cell>
          <cell r="K78">
            <v>-65723598.709494419</v>
          </cell>
          <cell r="L78">
            <v>-64068787.57278531</v>
          </cell>
          <cell r="M78">
            <v>-62468327.396661192</v>
          </cell>
          <cell r="N78">
            <v>-60870690.621291444</v>
          </cell>
          <cell r="O78">
            <v>-59335201.337325059</v>
          </cell>
          <cell r="P78">
            <v>-57834523.878943071</v>
          </cell>
          <cell r="Q78">
            <v>-56324614.816879518</v>
          </cell>
          <cell r="R78">
            <v>-54884957.952979416</v>
          </cell>
          <cell r="S78">
            <v>-53476652.575267605</v>
          </cell>
          <cell r="T78">
            <v>-52057253.640811421</v>
          </cell>
          <cell r="U78">
            <v>-50706302.308997184</v>
          </cell>
          <cell r="V78">
            <v>-49362193.95889587</v>
          </cell>
          <cell r="W78">
            <v>-48045262.655243076</v>
          </cell>
          <cell r="X78">
            <v>-46773370.479782984</v>
          </cell>
          <cell r="Y78">
            <v>-45494701.628035814</v>
          </cell>
          <cell r="Z78">
            <v>-44280195.224736325</v>
          </cell>
          <cell r="AA78">
            <v>-43082479.095098391</v>
          </cell>
        </row>
        <row r="79">
          <cell r="D79">
            <v>-99778139.557264403</v>
          </cell>
          <cell r="E79">
            <v>-98184375.101282924</v>
          </cell>
          <cell r="F79">
            <v>-96661711.965409249</v>
          </cell>
          <cell r="G79">
            <v>-95160276.283852965</v>
          </cell>
          <cell r="H79">
            <v>-93657742.659887284</v>
          </cell>
          <cell r="I79">
            <v>-92148362.141501799</v>
          </cell>
          <cell r="J79">
            <v>-90691599.382435217</v>
          </cell>
          <cell r="K79">
            <v>-89247036.718038425</v>
          </cell>
          <cell r="L79">
            <v>-87788100.696576104</v>
          </cell>
          <cell r="M79">
            <v>-86384049.811648533</v>
          </cell>
          <cell r="N79">
            <v>-84952472.456876829</v>
          </cell>
          <cell r="O79">
            <v>-83580503.171623468</v>
          </cell>
          <cell r="P79">
            <v>-82229934.463887155</v>
          </cell>
          <cell r="Q79">
            <v>-80839206.221629128</v>
          </cell>
          <cell r="R79">
            <v>-79517278.26851441</v>
          </cell>
          <cell r="S79">
            <v>-78213246.413410768</v>
          </cell>
          <cell r="T79">
            <v>-76868197.159427956</v>
          </cell>
          <cell r="U79">
            <v>-75592588.66080074</v>
          </cell>
          <cell r="V79">
            <v>-74317644.770049214</v>
          </cell>
          <cell r="W79">
            <v>-73032191.291178361</v>
          </cell>
          <cell r="X79">
            <v>-71797574.261820272</v>
          </cell>
          <cell r="Y79">
            <v>-70529242.349879548</v>
          </cell>
          <cell r="Z79">
            <v>-69330999.59177129</v>
          </cell>
          <cell r="AA79">
            <v>-68136159.700400993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0</v>
          </cell>
          <cell r="E83">
            <v>-100000000</v>
          </cell>
          <cell r="F83">
            <v>-98437130.506594688</v>
          </cell>
          <cell r="G83">
            <v>-96917867.123730823</v>
          </cell>
          <cell r="H83">
            <v>-95364993.185788587</v>
          </cell>
          <cell r="I83">
            <v>-93882575.438028455</v>
          </cell>
          <cell r="J83">
            <v>-92420414.164113149</v>
          </cell>
          <cell r="K83">
            <v>-140957414.58642757</v>
          </cell>
          <cell r="L83">
            <v>-138704127.70037219</v>
          </cell>
          <cell r="M83">
            <v>-136527529.6212</v>
          </cell>
          <cell r="N83">
            <v>-189344194.92793989</v>
          </cell>
          <cell r="O83">
            <v>-186321868.7194477</v>
          </cell>
          <cell r="P83">
            <v>-183388085.27895319</v>
          </cell>
          <cell r="Q83">
            <v>-230406285.36304367</v>
          </cell>
          <cell r="R83">
            <v>-226739180.34038383</v>
          </cell>
          <cell r="S83">
            <v>-223151484.53895965</v>
          </cell>
          <cell r="T83">
            <v>-269511734.17151952</v>
          </cell>
          <cell r="U83">
            <v>-265181741.50716925</v>
          </cell>
          <cell r="V83">
            <v>-260957991.60828844</v>
          </cell>
          <cell r="W83">
            <v>-306666319.7955066</v>
          </cell>
          <cell r="X83">
            <v>-301717892.70179188</v>
          </cell>
          <cell r="Y83">
            <v>-296867446.81413645</v>
          </cell>
          <cell r="Z83">
            <v>-341957559.93972677</v>
          </cell>
          <cell r="AA83">
            <v>-336408785.36109787</v>
          </cell>
        </row>
        <row r="84">
          <cell r="D84">
            <v>-497105859.24593627</v>
          </cell>
          <cell r="E84">
            <v>-584460683.3218292</v>
          </cell>
          <cell r="F84">
            <v>-570242822.17877185</v>
          </cell>
          <cell r="G84">
            <v>-556532781.50023091</v>
          </cell>
          <cell r="H84">
            <v>-538903039.45927501</v>
          </cell>
          <cell r="I84">
            <v>-520396935.11072314</v>
          </cell>
          <cell r="J84">
            <v>-501182528.0026263</v>
          </cell>
          <cell r="K84">
            <v>-527972021.13805521</v>
          </cell>
          <cell r="L84">
            <v>-509882810.52508497</v>
          </cell>
          <cell r="M84">
            <v>-491991404.89062333</v>
          </cell>
          <cell r="N84">
            <v>-530029097.63907278</v>
          </cell>
          <cell r="O84">
            <v>-514996382.08460438</v>
          </cell>
          <cell r="P84">
            <v>-499264978.07920551</v>
          </cell>
          <cell r="Q84">
            <v>-534557633.39982074</v>
          </cell>
          <cell r="R84">
            <v>-519639352.37134701</v>
          </cell>
          <cell r="S84">
            <v>-504855467.11492562</v>
          </cell>
          <cell r="T84">
            <v>-540999187.40758038</v>
          </cell>
          <cell r="U84">
            <v>-529717038.92374372</v>
          </cell>
          <cell r="V84">
            <v>-518518990.38401449</v>
          </cell>
          <cell r="W84">
            <v>-557113145.61194611</v>
          </cell>
          <cell r="X84">
            <v>-544650736.02368963</v>
          </cell>
          <cell r="Y84">
            <v>-531888952.61853629</v>
          </cell>
          <cell r="Z84">
            <v>-570993376.60415888</v>
          </cell>
          <cell r="AA84">
            <v>-558763570.24631429</v>
          </cell>
        </row>
        <row r="85">
          <cell r="D85">
            <v>28361812.377916191</v>
          </cell>
          <cell r="E85">
            <v>26663517.64148505</v>
          </cell>
          <cell r="F85">
            <v>24458949.379932322</v>
          </cell>
          <cell r="G85">
            <v>22498915.345605746</v>
          </cell>
          <cell r="H85">
            <v>18893136.20731917</v>
          </cell>
          <cell r="I85">
            <v>16747709.929912563</v>
          </cell>
          <cell r="J85">
            <v>15427597.359708397</v>
          </cell>
          <cell r="K85">
            <v>14439850.788962552</v>
          </cell>
          <cell r="L85">
            <v>13205082.366021665</v>
          </cell>
          <cell r="M85">
            <v>10513328.647063237</v>
          </cell>
          <cell r="N85">
            <v>8538282.5059513077</v>
          </cell>
          <cell r="O85">
            <v>7596316.370245005</v>
          </cell>
          <cell r="P85">
            <v>5911078.0176021252</v>
          </cell>
          <cell r="Q85">
            <v>3845230.9103131839</v>
          </cell>
          <cell r="R85">
            <v>2540247.0351873948</v>
          </cell>
          <cell r="S85">
            <v>751407.60439065495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30496108.29924446</v>
          </cell>
          <cell r="E86">
            <v>29693336.826944593</v>
          </cell>
          <cell r="F86">
            <v>28931177.80884796</v>
          </cell>
          <cell r="G86">
            <v>28185330.936846823</v>
          </cell>
          <cell r="H86">
            <v>25110358.024729129</v>
          </cell>
          <cell r="I86">
            <v>19553003.103177357</v>
          </cell>
          <cell r="J86">
            <v>12908740.974033382</v>
          </cell>
          <cell r="K86">
            <v>4323447.6590412417</v>
          </cell>
          <cell r="L86">
            <v>1494469.887661306</v>
          </cell>
          <cell r="M86">
            <v>1236539.9385458794</v>
          </cell>
          <cell r="N86">
            <v>805881.72484558204</v>
          </cell>
          <cell r="O86">
            <v>322572.38299657614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16999301.380056679</v>
          </cell>
          <cell r="E87">
            <v>16586067.46477746</v>
          </cell>
          <cell r="F87">
            <v>16190379.157743651</v>
          </cell>
          <cell r="G87">
            <v>15802813.161801973</v>
          </cell>
          <cell r="H87">
            <v>15418982.887590587</v>
          </cell>
          <cell r="I87">
            <v>15042772.944713382</v>
          </cell>
          <cell r="J87">
            <v>14677484.313306462</v>
          </cell>
          <cell r="K87">
            <v>12970593.663154554</v>
          </cell>
          <cell r="L87">
            <v>10917045.631085109</v>
          </cell>
          <cell r="M87">
            <v>7812508.6679764334</v>
          </cell>
          <cell r="N87">
            <v>5649624.6662530182</v>
          </cell>
          <cell r="O87">
            <v>4161481.6271016314</v>
          </cell>
          <cell r="P87">
            <v>4052506.9679850615</v>
          </cell>
          <cell r="Q87">
            <v>3941631.0341619486</v>
          </cell>
          <cell r="R87">
            <v>3837287.5934706354</v>
          </cell>
          <cell r="S87">
            <v>3734713.4339896487</v>
          </cell>
          <cell r="T87">
            <v>3631009.5968172355</v>
          </cell>
          <cell r="U87">
            <v>3532762.7212106059</v>
          </cell>
          <cell r="V87">
            <v>2950256.7732497905</v>
          </cell>
          <cell r="W87">
            <v>2423037.321901205</v>
          </cell>
          <cell r="X87">
            <v>1490534.7162965438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19988204.894523025</v>
          </cell>
          <cell r="E88">
            <v>19484253.121002994</v>
          </cell>
          <cell r="F88">
            <v>19002999.86464972</v>
          </cell>
          <cell r="G88">
            <v>18532021.513505317</v>
          </cell>
          <cell r="H88">
            <v>18066838.511855789</v>
          </cell>
          <cell r="I88">
            <v>17607998.51393649</v>
          </cell>
          <cell r="J88">
            <v>16360638.816049235</v>
          </cell>
          <cell r="K88">
            <v>15116279.661622616</v>
          </cell>
          <cell r="L88">
            <v>13929139.258080585</v>
          </cell>
          <cell r="M88">
            <v>12575234.48076988</v>
          </cell>
          <cell r="N88">
            <v>10951041.444723593</v>
          </cell>
          <cell r="O88">
            <v>10141412.293403536</v>
          </cell>
          <cell r="P88">
            <v>7739082.5373039115</v>
          </cell>
          <cell r="Q88">
            <v>5828900.3850838365</v>
          </cell>
          <cell r="R88">
            <v>3885995.215719779</v>
          </cell>
          <cell r="S88">
            <v>2239423.2719574641</v>
          </cell>
          <cell r="T88">
            <v>1536361.6421529092</v>
          </cell>
          <cell r="U88">
            <v>1484512.6316064021</v>
          </cell>
          <cell r="V88">
            <v>1432557.4400313676</v>
          </cell>
          <cell r="W88">
            <v>1381567.7332785646</v>
          </cell>
          <cell r="X88">
            <v>1332164.6672966683</v>
          </cell>
          <cell r="Y88">
            <v>1282021.6923755077</v>
          </cell>
          <cell r="Z88">
            <v>1235355.6307414777</v>
          </cell>
          <cell r="AA88">
            <v>286483.79187109554</v>
          </cell>
        </row>
        <row r="89">
          <cell r="D89">
            <v>18848904.407855984</v>
          </cell>
          <cell r="E89">
            <v>18397990.556502618</v>
          </cell>
          <cell r="F89">
            <v>17963921.101050742</v>
          </cell>
          <cell r="G89">
            <v>17539098.3136544</v>
          </cell>
          <cell r="H89">
            <v>17119989.407222707</v>
          </cell>
          <cell r="I89">
            <v>16706247.662471266</v>
          </cell>
          <cell r="J89">
            <v>16306325.063925967</v>
          </cell>
          <cell r="K89">
            <v>15914145.582333554</v>
          </cell>
          <cell r="L89">
            <v>15525853.394917144</v>
          </cell>
          <cell r="M89">
            <v>15150820.768905483</v>
          </cell>
          <cell r="N89">
            <v>14776505.459214218</v>
          </cell>
          <cell r="O89">
            <v>14416423.492237778</v>
          </cell>
          <cell r="P89">
            <v>14064823.808496421</v>
          </cell>
          <cell r="Q89">
            <v>13712917.691443712</v>
          </cell>
          <cell r="R89">
            <v>13375398.63686597</v>
          </cell>
          <cell r="S89">
            <v>13044915.634342955</v>
          </cell>
          <cell r="T89">
            <v>12712088.818810629</v>
          </cell>
          <cell r="U89">
            <v>12395026.898834184</v>
          </cell>
          <cell r="V89">
            <v>12082281.196334122</v>
          </cell>
          <cell r="W89">
            <v>11773114.714376148</v>
          </cell>
          <cell r="X89">
            <v>11474609.796197923</v>
          </cell>
          <cell r="Y89">
            <v>11174739.841909748</v>
          </cell>
          <cell r="Z89">
            <v>10889924.441573566</v>
          </cell>
          <cell r="AA89">
            <v>10608850.801479362</v>
          </cell>
        </row>
        <row r="90">
          <cell r="D90">
            <v>21530089.369419347</v>
          </cell>
          <cell r="E90">
            <v>20994016.913841374</v>
          </cell>
          <cell r="F90">
            <v>20479280.611622334</v>
          </cell>
          <cell r="G90">
            <v>19976319.007451519</v>
          </cell>
          <cell r="H90">
            <v>19478471.339376651</v>
          </cell>
          <cell r="I90">
            <v>18985083.661724892</v>
          </cell>
          <cell r="J90">
            <v>18510402.157018203</v>
          </cell>
          <cell r="K90">
            <v>18044568.199560825</v>
          </cell>
          <cell r="L90">
            <v>17583115.445255175</v>
          </cell>
          <cell r="M90">
            <v>17137742.056419697</v>
          </cell>
          <cell r="N90">
            <v>16690044.372331848</v>
          </cell>
          <cell r="O90">
            <v>16262417.178738717</v>
          </cell>
          <cell r="P90">
            <v>15845774.327384979</v>
          </cell>
          <cell r="Q90">
            <v>15199907.948579084</v>
          </cell>
          <cell r="R90">
            <v>14154588.245103417</v>
          </cell>
          <cell r="S90">
            <v>13114803.484811712</v>
          </cell>
          <cell r="T90">
            <v>11072226.919286083</v>
          </cell>
          <cell r="U90">
            <v>10362644.141157698</v>
          </cell>
          <cell r="V90">
            <v>10073134.54727154</v>
          </cell>
          <cell r="W90">
            <v>9785547.907088792</v>
          </cell>
          <cell r="X90">
            <v>9509570.0444939528</v>
          </cell>
          <cell r="Y90">
            <v>9227250.2586679496</v>
          </cell>
          <cell r="Z90">
            <v>8964137.6837813966</v>
          </cell>
          <cell r="AA90">
            <v>8704105.7876221649</v>
          </cell>
        </row>
        <row r="91">
          <cell r="D91">
            <v>13867328.246880535</v>
          </cell>
          <cell r="E91">
            <v>13421446.331190132</v>
          </cell>
          <cell r="F91">
            <v>13011967.603613105</v>
          </cell>
          <cell r="G91">
            <v>12613330.273915958</v>
          </cell>
          <cell r="H91">
            <v>12214879.897281678</v>
          </cell>
          <cell r="I91">
            <v>11815987.132000176</v>
          </cell>
          <cell r="J91">
            <v>11440776.332900429</v>
          </cell>
          <cell r="K91">
            <v>11065218.810230741</v>
          </cell>
          <cell r="L91">
            <v>10687894.805941757</v>
          </cell>
          <cell r="M91">
            <v>10335160.473932682</v>
          </cell>
          <cell r="N91">
            <v>9969386.5508675985</v>
          </cell>
          <cell r="O91">
            <v>9632329.5480585955</v>
          </cell>
          <cell r="P91">
            <v>9301813.4884181954</v>
          </cell>
          <cell r="Q91">
            <v>8951185.5550529119</v>
          </cell>
          <cell r="R91">
            <v>8634483.3704581056</v>
          </cell>
          <cell r="S91">
            <v>8325036.6705136541</v>
          </cell>
          <cell r="T91">
            <v>7998922.0921106283</v>
          </cell>
          <cell r="U91">
            <v>7703051.6220948882</v>
          </cell>
          <cell r="V91">
            <v>7402367.5166119952</v>
          </cell>
          <cell r="W91">
            <v>6870318.2360667055</v>
          </cell>
          <cell r="X91">
            <v>6099547.8453391455</v>
          </cell>
          <cell r="Y91">
            <v>5577634.8625434516</v>
          </cell>
          <cell r="Z91">
            <v>5159819.1273959093</v>
          </cell>
          <cell r="AA91">
            <v>4889499.0828205077</v>
          </cell>
        </row>
        <row r="92">
          <cell r="D92">
            <v>12114776.173866214</v>
          </cell>
          <cell r="E92">
            <v>11827637.736027069</v>
          </cell>
          <cell r="F92">
            <v>11550274.33383671</v>
          </cell>
          <cell r="G92">
            <v>11278566.730367694</v>
          </cell>
          <cell r="H92">
            <v>11009830.076927913</v>
          </cell>
          <cell r="I92">
            <v>10747295.186606774</v>
          </cell>
          <cell r="J92">
            <v>10490655.995266261</v>
          </cell>
          <cell r="K92">
            <v>9069597.6251381673</v>
          </cell>
          <cell r="L92">
            <v>8304177.9984478159</v>
          </cell>
          <cell r="M92">
            <v>7457874.3105373913</v>
          </cell>
          <cell r="N92">
            <v>6392181.9247298399</v>
          </cell>
          <cell r="O92">
            <v>5748423.6725506587</v>
          </cell>
          <cell r="P92">
            <v>4809866.9893436236</v>
          </cell>
          <cell r="Q92">
            <v>4686540.9484124361</v>
          </cell>
          <cell r="R92">
            <v>4568268.8665027367</v>
          </cell>
          <cell r="S92">
            <v>4452471.5196011448</v>
          </cell>
          <cell r="T92">
            <v>4335734.5408909684</v>
          </cell>
          <cell r="U92">
            <v>4224145.8487461144</v>
          </cell>
          <cell r="V92">
            <v>4114108.3526232615</v>
          </cell>
          <cell r="W92">
            <v>4006262.3582427558</v>
          </cell>
          <cell r="X92">
            <v>3901357.4319506562</v>
          </cell>
          <cell r="Y92">
            <v>3796877.49921927</v>
          </cell>
          <cell r="Z92">
            <v>3696381.1402581749</v>
          </cell>
          <cell r="AA92">
            <v>3597731.8369359784</v>
          </cell>
        </row>
        <row r="93">
          <cell r="D93">
            <v>30281936.361657526</v>
          </cell>
          <cell r="E93">
            <v>29522289.597510606</v>
          </cell>
          <cell r="F93">
            <v>28795574.425965533</v>
          </cell>
          <cell r="G93">
            <v>28086714.264237002</v>
          </cell>
          <cell r="H93">
            <v>27385984.350170184</v>
          </cell>
          <cell r="I93">
            <v>26693021.611683816</v>
          </cell>
          <cell r="J93">
            <v>26023797.099274978</v>
          </cell>
          <cell r="K93">
            <v>25366962.222161818</v>
          </cell>
          <cell r="L93">
            <v>24714470.081690602</v>
          </cell>
          <cell r="M93">
            <v>24086043.63925023</v>
          </cell>
          <cell r="N93">
            <v>23459607.630967945</v>
          </cell>
          <cell r="O93">
            <v>22402134.901409511</v>
          </cell>
          <cell r="P93">
            <v>21502556.067416482</v>
          </cell>
          <cell r="Q93">
            <v>20759766.735749315</v>
          </cell>
          <cell r="R93">
            <v>19829700.598723955</v>
          </cell>
          <cell r="S93">
            <v>19017265.921437297</v>
          </cell>
          <cell r="T93">
            <v>18323114.329977106</v>
          </cell>
          <cell r="U93">
            <v>17831111.102884769</v>
          </cell>
          <cell r="V93">
            <v>17344800.52064506</v>
          </cell>
          <cell r="W93">
            <v>16861961.473284256</v>
          </cell>
          <cell r="X93">
            <v>16397844.231979055</v>
          </cell>
          <cell r="Y93">
            <v>15931356.395307172</v>
          </cell>
          <cell r="Z93">
            <v>15489491.373109249</v>
          </cell>
          <cell r="AA93">
            <v>15052865.981292548</v>
          </cell>
        </row>
        <row r="94">
          <cell r="D94">
            <v>20254642.146700963</v>
          </cell>
          <cell r="E94">
            <v>19763164.900389269</v>
          </cell>
          <cell r="F94">
            <v>19292240.767281532</v>
          </cell>
          <cell r="G94">
            <v>18831421.692026392</v>
          </cell>
          <cell r="H94">
            <v>18375749.836798098</v>
          </cell>
          <cell r="I94">
            <v>17929059.263555888</v>
          </cell>
          <cell r="J94">
            <v>17494463.56789371</v>
          </cell>
          <cell r="K94">
            <v>17067988.335106146</v>
          </cell>
          <cell r="L94">
            <v>16645406.656068109</v>
          </cell>
          <cell r="M94">
            <v>16238611.302835282</v>
          </cell>
          <cell r="N94">
            <v>15834106.917472787</v>
          </cell>
          <cell r="O94">
            <v>15443192.828596534</v>
          </cell>
          <cell r="P94">
            <v>15061462.116227262</v>
          </cell>
          <cell r="Q94">
            <v>14677387.558755055</v>
          </cell>
          <cell r="R94">
            <v>14311463.053867802</v>
          </cell>
          <cell r="S94">
            <v>13953164.448824078</v>
          </cell>
          <cell r="T94">
            <v>13594041.491408749</v>
          </cell>
          <cell r="U94">
            <v>13249877.859340724</v>
          </cell>
          <cell r="V94">
            <v>12909560.911939558</v>
          </cell>
          <cell r="W94">
            <v>12572915.917555112</v>
          </cell>
          <cell r="X94">
            <v>12249606.511802161</v>
          </cell>
          <cell r="Y94">
            <v>11926313.123368787</v>
          </cell>
          <cell r="Z94">
            <v>11617465.413562836</v>
          </cell>
          <cell r="AA94">
            <v>11312348.490480637</v>
          </cell>
        </row>
        <row r="95">
          <cell r="D95">
            <v>106321142.14216572</v>
          </cell>
          <cell r="E95">
            <v>103592252.41299608</v>
          </cell>
          <cell r="F95">
            <v>100989170.33577619</v>
          </cell>
          <cell r="G95">
            <v>98443606.314442724</v>
          </cell>
          <cell r="H95">
            <v>95927931.789269641</v>
          </cell>
          <cell r="I95">
            <v>93425033.137297899</v>
          </cell>
          <cell r="J95">
            <v>91022547.093186885</v>
          </cell>
          <cell r="K95">
            <v>88665318.576782599</v>
          </cell>
          <cell r="L95">
            <v>86315139.030182034</v>
          </cell>
          <cell r="M95">
            <v>84067633.774877399</v>
          </cell>
          <cell r="N95">
            <v>81795076.435606897</v>
          </cell>
          <cell r="O95">
            <v>79632104.560869589</v>
          </cell>
          <cell r="P95">
            <v>77523470.137244001</v>
          </cell>
          <cell r="Q95">
            <v>75384058.230716944</v>
          </cell>
          <cell r="R95">
            <v>73360503.193569586</v>
          </cell>
          <cell r="S95">
            <v>71380881.597418994</v>
          </cell>
          <cell r="T95">
            <v>69358503.004367143</v>
          </cell>
          <cell r="U95">
            <v>67453273.620901152</v>
          </cell>
          <cell r="V95">
            <v>65572092.788074262</v>
          </cell>
          <cell r="W95">
            <v>63694646.208224609</v>
          </cell>
          <cell r="X95">
            <v>61906663.334938377</v>
          </cell>
          <cell r="Y95">
            <v>60081368.15309263</v>
          </cell>
          <cell r="Z95">
            <v>58372047.037501946</v>
          </cell>
          <cell r="AA95">
            <v>56684260.317214713</v>
          </cell>
        </row>
        <row r="96">
          <cell r="D96">
            <v>78263473.888385251</v>
          </cell>
          <cell r="E96">
            <v>76330334.717879087</v>
          </cell>
          <cell r="F96">
            <v>74478044.316448063</v>
          </cell>
          <cell r="G96">
            <v>72666500.538791582</v>
          </cell>
          <cell r="H96">
            <v>70878151.285057575</v>
          </cell>
          <cell r="I96">
            <v>69112785.384112403</v>
          </cell>
          <cell r="J96">
            <v>67407085.683514044</v>
          </cell>
          <cell r="K96">
            <v>65723598.709494419</v>
          </cell>
          <cell r="L96">
            <v>64068787.57278531</v>
          </cell>
          <cell r="M96">
            <v>62468327.396661192</v>
          </cell>
          <cell r="N96">
            <v>60870690.621291444</v>
          </cell>
          <cell r="O96">
            <v>59335201.337325059</v>
          </cell>
          <cell r="P96">
            <v>57834523.878943071</v>
          </cell>
          <cell r="Q96">
            <v>56324614.816879518</v>
          </cell>
          <cell r="R96">
            <v>54884957.952979416</v>
          </cell>
          <cell r="S96">
            <v>53476652.575267605</v>
          </cell>
          <cell r="T96">
            <v>52057253.640811421</v>
          </cell>
          <cell r="U96">
            <v>50706302.308997184</v>
          </cell>
          <cell r="V96">
            <v>49362193.95889587</v>
          </cell>
          <cell r="W96">
            <v>48045262.655243076</v>
          </cell>
          <cell r="X96">
            <v>46773370.479782984</v>
          </cell>
          <cell r="Y96">
            <v>45494701.628035814</v>
          </cell>
          <cell r="Z96">
            <v>44280195.224736325</v>
          </cell>
          <cell r="AA96">
            <v>43082479.095098391</v>
          </cell>
        </row>
        <row r="97">
          <cell r="D97">
            <v>99778139.557264403</v>
          </cell>
          <cell r="E97">
            <v>98184375.101282924</v>
          </cell>
          <cell r="F97">
            <v>96661711.965409249</v>
          </cell>
          <cell r="G97">
            <v>95160276.283852965</v>
          </cell>
          <cell r="H97">
            <v>93657742.659887284</v>
          </cell>
          <cell r="I97">
            <v>92148362.141501799</v>
          </cell>
          <cell r="J97">
            <v>90691599.382435217</v>
          </cell>
          <cell r="K97">
            <v>89247036.718038425</v>
          </cell>
          <cell r="L97">
            <v>87788100.696576104</v>
          </cell>
          <cell r="M97">
            <v>86384049.811648533</v>
          </cell>
          <cell r="N97">
            <v>84952472.456876829</v>
          </cell>
          <cell r="O97">
            <v>83580503.171623468</v>
          </cell>
          <cell r="P97">
            <v>82229934.463887155</v>
          </cell>
          <cell r="Q97">
            <v>80839206.221629128</v>
          </cell>
          <cell r="R97">
            <v>79517278.26851441</v>
          </cell>
          <cell r="S97">
            <v>78213246.413410768</v>
          </cell>
          <cell r="T97">
            <v>76868197.159427956</v>
          </cell>
          <cell r="U97">
            <v>75592588.66080074</v>
          </cell>
          <cell r="V97">
            <v>74317644.770049214</v>
          </cell>
          <cell r="W97">
            <v>73032191.291178361</v>
          </cell>
          <cell r="X97">
            <v>71797574.261820272</v>
          </cell>
          <cell r="Y97">
            <v>70529242.349879548</v>
          </cell>
          <cell r="Z97">
            <v>69330999.59177129</v>
          </cell>
          <cell r="AA97">
            <v>68136159.700400993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0</v>
          </cell>
          <cell r="E101">
            <v>100000000</v>
          </cell>
          <cell r="F101">
            <v>98437130.506594688</v>
          </cell>
          <cell r="G101">
            <v>96917867.123730823</v>
          </cell>
          <cell r="H101">
            <v>95364993.185788587</v>
          </cell>
          <cell r="I101">
            <v>93882575.438028455</v>
          </cell>
          <cell r="J101">
            <v>92420414.164113149</v>
          </cell>
          <cell r="K101">
            <v>140957414.58642757</v>
          </cell>
          <cell r="L101">
            <v>138704127.70037219</v>
          </cell>
          <cell r="M101">
            <v>136527529.6212</v>
          </cell>
          <cell r="N101">
            <v>189344194.92793989</v>
          </cell>
          <cell r="O101">
            <v>186321868.7194477</v>
          </cell>
          <cell r="P101">
            <v>183388085.27895319</v>
          </cell>
          <cell r="Q101">
            <v>230406285.36304367</v>
          </cell>
          <cell r="R101">
            <v>226739180.34038383</v>
          </cell>
          <cell r="S101">
            <v>223151484.53895965</v>
          </cell>
          <cell r="T101">
            <v>269511734.17151952</v>
          </cell>
          <cell r="U101">
            <v>265181741.50716925</v>
          </cell>
          <cell r="V101">
            <v>260957991.60828844</v>
          </cell>
          <cell r="W101">
            <v>306666319.7955066</v>
          </cell>
          <cell r="X101">
            <v>301717892.70179188</v>
          </cell>
          <cell r="Y101">
            <v>296867446.81413645</v>
          </cell>
          <cell r="Z101">
            <v>341957559.93972677</v>
          </cell>
          <cell r="AA101">
            <v>336408785.36109787</v>
          </cell>
        </row>
        <row r="102">
          <cell r="D102">
            <v>497105859.24593627</v>
          </cell>
          <cell r="E102">
            <v>584460683.3218292</v>
          </cell>
          <cell r="F102">
            <v>570242822.17877185</v>
          </cell>
          <cell r="G102">
            <v>556532781.50023091</v>
          </cell>
          <cell r="H102">
            <v>538903039.45927501</v>
          </cell>
          <cell r="I102">
            <v>520396935.11072314</v>
          </cell>
          <cell r="J102">
            <v>501182528.0026263</v>
          </cell>
          <cell r="K102">
            <v>527972021.13805521</v>
          </cell>
          <cell r="L102">
            <v>509882810.52508497</v>
          </cell>
          <cell r="M102">
            <v>491991404.89062333</v>
          </cell>
          <cell r="N102">
            <v>530029097.63907278</v>
          </cell>
          <cell r="O102">
            <v>514996382.08460438</v>
          </cell>
          <cell r="P102">
            <v>499264978.07920551</v>
          </cell>
          <cell r="Q102">
            <v>534557633.39982074</v>
          </cell>
          <cell r="R102">
            <v>519639352.37134701</v>
          </cell>
          <cell r="S102">
            <v>504855467.11492562</v>
          </cell>
          <cell r="T102">
            <v>540999187.40758038</v>
          </cell>
          <cell r="U102">
            <v>529717038.92374372</v>
          </cell>
          <cell r="V102">
            <v>518518990.38401449</v>
          </cell>
          <cell r="W102">
            <v>557113145.61194611</v>
          </cell>
          <cell r="X102">
            <v>544650736.02368963</v>
          </cell>
          <cell r="Y102">
            <v>531888952.61853629</v>
          </cell>
          <cell r="Z102">
            <v>570993376.60415888</v>
          </cell>
          <cell r="AA102">
            <v>558763570.24631429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6">
          <cell r="D106">
            <v>5289716014.1924152</v>
          </cell>
          <cell r="E106">
            <v>5318966617.3901262</v>
          </cell>
          <cell r="F106">
            <v>5300623524.5383606</v>
          </cell>
          <cell r="G106">
            <v>5331173913.4775467</v>
          </cell>
          <cell r="H106">
            <v>5379840139.9672718</v>
          </cell>
          <cell r="I106">
            <v>5406117943.6424923</v>
          </cell>
          <cell r="J106">
            <v>5439744553.7671108</v>
          </cell>
          <cell r="K106">
            <v>5453964159.7058706</v>
          </cell>
          <cell r="L106">
            <v>5455385914.8121958</v>
          </cell>
          <cell r="M106">
            <v>5455854732.7151775</v>
          </cell>
          <cell r="N106">
            <v>5464193928.1263914</v>
          </cell>
          <cell r="O106">
            <v>5492581066.0367346</v>
          </cell>
          <cell r="P106">
            <v>5517773686.7101278</v>
          </cell>
          <cell r="Q106">
            <v>5535190643.040905</v>
          </cell>
          <cell r="R106">
            <v>5573260487.8207197</v>
          </cell>
          <cell r="S106">
            <v>5639084568.7541819</v>
          </cell>
          <cell r="T106">
            <v>5658656276.5696869</v>
          </cell>
          <cell r="U106">
            <v>5719270084.2489777</v>
          </cell>
          <cell r="V106">
            <v>5783566783.7709913</v>
          </cell>
          <cell r="W106">
            <v>5799894503.568409</v>
          </cell>
          <cell r="X106">
            <v>5862506817.9461479</v>
          </cell>
          <cell r="Y106">
            <v>5928926281.2107487</v>
          </cell>
          <cell r="Z106">
            <v>5944819763.105731</v>
          </cell>
          <cell r="AA106">
            <v>6007587493.7111778</v>
          </cell>
        </row>
        <row r="109">
          <cell r="D109">
            <v>56716950.539999999</v>
          </cell>
          <cell r="E109">
            <v>56716950.539999999</v>
          </cell>
          <cell r="F109">
            <v>56716950.539999999</v>
          </cell>
          <cell r="G109">
            <v>56716950.539999999</v>
          </cell>
          <cell r="H109">
            <v>56716950.539999999</v>
          </cell>
          <cell r="I109">
            <v>56716950.539999999</v>
          </cell>
          <cell r="J109">
            <v>56716950.539999999</v>
          </cell>
          <cell r="K109">
            <v>56716950.539999999</v>
          </cell>
          <cell r="L109">
            <v>56716950.539999999</v>
          </cell>
          <cell r="M109">
            <v>56716950.539999999</v>
          </cell>
          <cell r="N109">
            <v>56716950.539999999</v>
          </cell>
          <cell r="O109">
            <v>56716950.539999999</v>
          </cell>
          <cell r="P109">
            <v>56716950.539999999</v>
          </cell>
          <cell r="Q109">
            <v>56716950.539999999</v>
          </cell>
          <cell r="R109">
            <v>56716950.539999999</v>
          </cell>
          <cell r="S109">
            <v>56716950.539999999</v>
          </cell>
          <cell r="T109">
            <v>56716950.539999999</v>
          </cell>
          <cell r="U109">
            <v>56716950.539999999</v>
          </cell>
          <cell r="V109">
            <v>56716950.539999999</v>
          </cell>
          <cell r="W109">
            <v>56716950.539999999</v>
          </cell>
          <cell r="X109">
            <v>56716950.539999999</v>
          </cell>
          <cell r="Y109">
            <v>56716950.539999999</v>
          </cell>
          <cell r="Z109">
            <v>56716950.539999999</v>
          </cell>
          <cell r="AA109">
            <v>56716950.539999999</v>
          </cell>
        </row>
        <row r="110">
          <cell r="D110">
            <v>69529068.439999998</v>
          </cell>
          <cell r="E110">
            <v>69529068.439999998</v>
          </cell>
          <cell r="F110">
            <v>69529068.439999998</v>
          </cell>
          <cell r="G110">
            <v>69529068.439999998</v>
          </cell>
          <cell r="H110">
            <v>69529068.439999998</v>
          </cell>
          <cell r="I110">
            <v>69529068.439999998</v>
          </cell>
          <cell r="J110">
            <v>69529068.439999998</v>
          </cell>
          <cell r="K110">
            <v>69529068.439999998</v>
          </cell>
          <cell r="L110">
            <v>69529068.439999998</v>
          </cell>
          <cell r="M110">
            <v>69529068.439999998</v>
          </cell>
          <cell r="N110">
            <v>69529068.439999998</v>
          </cell>
          <cell r="O110">
            <v>69529068.439999998</v>
          </cell>
          <cell r="P110">
            <v>69529068.439999998</v>
          </cell>
          <cell r="Q110">
            <v>69529068.439999998</v>
          </cell>
          <cell r="R110">
            <v>69529068.439999998</v>
          </cell>
          <cell r="S110">
            <v>69529068.439999998</v>
          </cell>
          <cell r="T110">
            <v>69529068.439999998</v>
          </cell>
          <cell r="U110">
            <v>69529068.439999998</v>
          </cell>
          <cell r="V110">
            <v>69529068.439999998</v>
          </cell>
          <cell r="W110">
            <v>69529068.439999998</v>
          </cell>
          <cell r="X110">
            <v>69529068.439999998</v>
          </cell>
          <cell r="Y110">
            <v>69529068.439999998</v>
          </cell>
          <cell r="Z110">
            <v>69529068.439999998</v>
          </cell>
          <cell r="AA110">
            <v>69529068.439999998</v>
          </cell>
        </row>
        <row r="111">
          <cell r="D111">
            <v>265505934.11000001</v>
          </cell>
          <cell r="E111">
            <v>265505934.11000001</v>
          </cell>
          <cell r="F111">
            <v>265801023.12734106</v>
          </cell>
          <cell r="G111">
            <v>265328549.13890177</v>
          </cell>
          <cell r="H111">
            <v>265262237.00017345</v>
          </cell>
          <cell r="I111">
            <v>266076218.50306362</v>
          </cell>
          <cell r="J111">
            <v>267351069.37011564</v>
          </cell>
          <cell r="K111">
            <v>268833145.6706937</v>
          </cell>
          <cell r="L111">
            <v>271616597.69381511</v>
          </cell>
          <cell r="M111">
            <v>274680218.50306368</v>
          </cell>
          <cell r="N111">
            <v>277765390.75739896</v>
          </cell>
          <cell r="O111">
            <v>279207679.77473998</v>
          </cell>
          <cell r="P111">
            <v>279928824.28341049</v>
          </cell>
          <cell r="Q111">
            <v>279845934.11000007</v>
          </cell>
          <cell r="R111">
            <v>279845934.11000007</v>
          </cell>
          <cell r="S111">
            <v>279845934.11000007</v>
          </cell>
          <cell r="T111">
            <v>279845934.11000007</v>
          </cell>
          <cell r="U111">
            <v>279845934.11000007</v>
          </cell>
          <cell r="V111">
            <v>279845934.11000007</v>
          </cell>
          <cell r="W111">
            <v>279845934.11000007</v>
          </cell>
          <cell r="X111">
            <v>279845934.11000007</v>
          </cell>
          <cell r="Y111">
            <v>279845934.11000007</v>
          </cell>
          <cell r="Z111">
            <v>279845934.11000007</v>
          </cell>
          <cell r="AA111">
            <v>279845934.11000007</v>
          </cell>
        </row>
        <row r="112">
          <cell r="D112">
            <v>304181970.50999987</v>
          </cell>
          <cell r="E112">
            <v>341831970.50999987</v>
          </cell>
          <cell r="F112">
            <v>349598562.4876976</v>
          </cell>
          <cell r="G112">
            <v>363893265.69281852</v>
          </cell>
          <cell r="H112">
            <v>394128150.30792922</v>
          </cell>
          <cell r="I112">
            <v>415979410.63322997</v>
          </cell>
          <cell r="J112">
            <v>445544267.7450698</v>
          </cell>
          <cell r="K112">
            <v>462854197.89361298</v>
          </cell>
          <cell r="L112">
            <v>460594929.83104885</v>
          </cell>
          <cell r="M112">
            <v>449810064.42272347</v>
          </cell>
          <cell r="N112">
            <v>436078903.66872478</v>
          </cell>
          <cell r="O112">
            <v>442601984.13665795</v>
          </cell>
          <cell r="P112">
            <v>447448992.7369799</v>
          </cell>
          <cell r="Q112">
            <v>454132970.50999975</v>
          </cell>
          <cell r="R112">
            <v>464418169.77356428</v>
          </cell>
          <cell r="S112">
            <v>474703369.03712881</v>
          </cell>
          <cell r="T112">
            <v>484988568.30069333</v>
          </cell>
          <cell r="U112">
            <v>495273767.56425786</v>
          </cell>
          <cell r="V112">
            <v>505558966.82782239</v>
          </cell>
          <cell r="W112">
            <v>515844166.09138691</v>
          </cell>
          <cell r="X112">
            <v>526129365.35495144</v>
          </cell>
          <cell r="Y112">
            <v>536414564.61851597</v>
          </cell>
          <cell r="Z112">
            <v>546699763.88208055</v>
          </cell>
          <cell r="AA112">
            <v>556984963.14564514</v>
          </cell>
        </row>
        <row r="113">
          <cell r="D113">
            <v>218793216.74000001</v>
          </cell>
          <cell r="E113">
            <v>218793216.74000001</v>
          </cell>
          <cell r="F113">
            <v>224192300.07333335</v>
          </cell>
          <cell r="G113">
            <v>229591383.4066667</v>
          </cell>
          <cell r="H113">
            <v>234990466.74000004</v>
          </cell>
          <cell r="I113">
            <v>240389550.07333338</v>
          </cell>
          <cell r="J113">
            <v>245788633.40666673</v>
          </cell>
          <cell r="K113">
            <v>251187716.74000007</v>
          </cell>
          <cell r="L113">
            <v>256586800.07333341</v>
          </cell>
          <cell r="M113">
            <v>261985883.40666676</v>
          </cell>
          <cell r="N113">
            <v>267384966.7400001</v>
          </cell>
          <cell r="O113">
            <v>272784050.07333344</v>
          </cell>
          <cell r="P113">
            <v>278183133.40666676</v>
          </cell>
          <cell r="Q113">
            <v>283582216.74000007</v>
          </cell>
          <cell r="R113">
            <v>283582216.74000007</v>
          </cell>
          <cell r="S113">
            <v>283582216.74000007</v>
          </cell>
          <cell r="T113">
            <v>283582216.74000007</v>
          </cell>
          <cell r="U113">
            <v>283582216.74000007</v>
          </cell>
          <cell r="V113">
            <v>283582216.74000007</v>
          </cell>
          <cell r="W113">
            <v>283582216.74000007</v>
          </cell>
          <cell r="X113">
            <v>283582216.74000007</v>
          </cell>
          <cell r="Y113">
            <v>283582216.74000007</v>
          </cell>
          <cell r="Z113">
            <v>283582216.74000007</v>
          </cell>
          <cell r="AA113">
            <v>283582216.74000007</v>
          </cell>
        </row>
        <row r="114">
          <cell r="D114">
            <v>4695714.8099999996</v>
          </cell>
          <cell r="E114">
            <v>4695714.8099999996</v>
          </cell>
          <cell r="F114">
            <v>4695714.8099999996</v>
          </cell>
          <cell r="G114">
            <v>4695714.8099999996</v>
          </cell>
          <cell r="H114">
            <v>4695714.8099999996</v>
          </cell>
          <cell r="I114">
            <v>4695714.8099999996</v>
          </cell>
          <cell r="J114">
            <v>4695714.8099999996</v>
          </cell>
          <cell r="K114">
            <v>4695714.8099999996</v>
          </cell>
          <cell r="L114">
            <v>4695714.8099999996</v>
          </cell>
          <cell r="M114">
            <v>4695714.8099999996</v>
          </cell>
          <cell r="N114">
            <v>4695714.8099999996</v>
          </cell>
          <cell r="O114">
            <v>4695714.8099999996</v>
          </cell>
          <cell r="P114">
            <v>4695714.8099999996</v>
          </cell>
          <cell r="Q114">
            <v>4695714.8099999996</v>
          </cell>
          <cell r="R114">
            <v>4695714.8099999996</v>
          </cell>
          <cell r="S114">
            <v>4695714.8099999996</v>
          </cell>
          <cell r="T114">
            <v>4695714.8099999996</v>
          </cell>
          <cell r="U114">
            <v>4695714.8099999996</v>
          </cell>
          <cell r="V114">
            <v>4695714.8099999996</v>
          </cell>
          <cell r="W114">
            <v>4695714.8099999996</v>
          </cell>
          <cell r="X114">
            <v>4695714.8099999996</v>
          </cell>
          <cell r="Y114">
            <v>4695714.8099999996</v>
          </cell>
          <cell r="Z114">
            <v>4695714.8099999996</v>
          </cell>
          <cell r="AA114">
            <v>4695714.8099999996</v>
          </cell>
        </row>
        <row r="115">
          <cell r="D115">
            <v>67548155.150000006</v>
          </cell>
          <cell r="E115">
            <v>67548155.150000006</v>
          </cell>
          <cell r="F115">
            <v>67548155.150000006</v>
          </cell>
          <cell r="G115">
            <v>67548155.150000006</v>
          </cell>
          <cell r="H115">
            <v>67548155.150000006</v>
          </cell>
          <cell r="I115">
            <v>67548155.150000006</v>
          </cell>
          <cell r="J115">
            <v>67548155.150000006</v>
          </cell>
          <cell r="K115">
            <v>67548155.150000006</v>
          </cell>
          <cell r="L115">
            <v>67548155.150000006</v>
          </cell>
          <cell r="M115">
            <v>67548155.150000006</v>
          </cell>
          <cell r="N115">
            <v>67548155.150000006</v>
          </cell>
          <cell r="O115">
            <v>67548155.150000006</v>
          </cell>
          <cell r="P115">
            <v>67548155.150000006</v>
          </cell>
          <cell r="Q115">
            <v>67548155.150000006</v>
          </cell>
          <cell r="R115">
            <v>67548155.150000006</v>
          </cell>
          <cell r="S115">
            <v>67548155.150000006</v>
          </cell>
          <cell r="T115">
            <v>67548155.150000006</v>
          </cell>
          <cell r="U115">
            <v>67548155.150000006</v>
          </cell>
          <cell r="V115">
            <v>67548155.150000006</v>
          </cell>
          <cell r="W115">
            <v>67548155.150000006</v>
          </cell>
          <cell r="X115">
            <v>67548155.150000006</v>
          </cell>
          <cell r="Y115">
            <v>67548155.150000006</v>
          </cell>
          <cell r="Z115">
            <v>67548155.150000006</v>
          </cell>
          <cell r="AA115">
            <v>67548155.150000006</v>
          </cell>
        </row>
        <row r="116">
          <cell r="D116">
            <v>701186188.58000004</v>
          </cell>
          <cell r="E116">
            <v>666186188.58000004</v>
          </cell>
          <cell r="F116">
            <v>666186188.58000004</v>
          </cell>
          <cell r="G116">
            <v>666186188.58000004</v>
          </cell>
          <cell r="H116">
            <v>666186188.58000004</v>
          </cell>
          <cell r="I116">
            <v>666186188.58000004</v>
          </cell>
          <cell r="J116">
            <v>666186188.58000004</v>
          </cell>
          <cell r="K116">
            <v>666186188.58000004</v>
          </cell>
          <cell r="L116">
            <v>666186188.58000004</v>
          </cell>
          <cell r="M116">
            <v>666186188.58000004</v>
          </cell>
          <cell r="N116">
            <v>666186188.58000004</v>
          </cell>
          <cell r="O116">
            <v>666186188.58000004</v>
          </cell>
          <cell r="P116">
            <v>666186188.58000004</v>
          </cell>
          <cell r="Q116">
            <v>666186188.58000004</v>
          </cell>
          <cell r="R116">
            <v>666186188.58000004</v>
          </cell>
          <cell r="S116">
            <v>666186188.58000004</v>
          </cell>
          <cell r="T116">
            <v>666186188.58000004</v>
          </cell>
          <cell r="U116">
            <v>666186188.58000004</v>
          </cell>
          <cell r="V116">
            <v>666186188.58000004</v>
          </cell>
          <cell r="W116">
            <v>666186188.58000004</v>
          </cell>
          <cell r="X116">
            <v>666186188.58000004</v>
          </cell>
          <cell r="Y116">
            <v>666186188.58000004</v>
          </cell>
          <cell r="Z116">
            <v>666186188.58000004</v>
          </cell>
          <cell r="AA116">
            <v>666186188.58000004</v>
          </cell>
        </row>
        <row r="117">
          <cell r="D117">
            <v>99141225.129999995</v>
          </cell>
          <cell r="E117">
            <v>99141225.129999995</v>
          </cell>
          <cell r="F117">
            <v>99861141.796666667</v>
          </cell>
          <cell r="G117">
            <v>100581058.46333334</v>
          </cell>
          <cell r="H117">
            <v>101300975.13000001</v>
          </cell>
          <cell r="I117">
            <v>102020891.79666668</v>
          </cell>
          <cell r="J117">
            <v>102740808.46333335</v>
          </cell>
          <cell r="K117">
            <v>103460725.13000003</v>
          </cell>
          <cell r="L117">
            <v>104180641.7966667</v>
          </cell>
          <cell r="M117">
            <v>104900558.46333337</v>
          </cell>
          <cell r="N117">
            <v>105620475.13000004</v>
          </cell>
          <cell r="O117">
            <v>106340391.79666671</v>
          </cell>
          <cell r="P117">
            <v>107060308.46333338</v>
          </cell>
          <cell r="Q117">
            <v>107780225.13000005</v>
          </cell>
          <cell r="R117">
            <v>113735245.22854719</v>
          </cell>
          <cell r="S117">
            <v>119690265.32709432</v>
          </cell>
          <cell r="T117">
            <v>125645285.42564145</v>
          </cell>
          <cell r="U117">
            <v>131600305.52418858</v>
          </cell>
          <cell r="V117">
            <v>137555325.62273571</v>
          </cell>
          <cell r="W117">
            <v>143510345.72128284</v>
          </cell>
          <cell r="X117">
            <v>149465365.81982997</v>
          </cell>
          <cell r="Y117">
            <v>155420385.9183771</v>
          </cell>
          <cell r="Z117">
            <v>161375406.01692423</v>
          </cell>
          <cell r="AA117">
            <v>167330426.11547136</v>
          </cell>
        </row>
        <row r="118">
          <cell r="D118">
            <v>171106054.2599999</v>
          </cell>
          <cell r="E118">
            <v>163606054.2599999</v>
          </cell>
          <cell r="F118">
            <v>163606054.2599999</v>
          </cell>
          <cell r="G118">
            <v>163606054.2599999</v>
          </cell>
          <cell r="H118">
            <v>163606054.2599999</v>
          </cell>
          <cell r="I118">
            <v>163606054.2599999</v>
          </cell>
          <cell r="J118">
            <v>163606054.2599999</v>
          </cell>
          <cell r="K118">
            <v>163606054.2599999</v>
          </cell>
          <cell r="L118">
            <v>163606054.2599999</v>
          </cell>
          <cell r="M118">
            <v>163606054.2599999</v>
          </cell>
          <cell r="N118">
            <v>163606054.2599999</v>
          </cell>
          <cell r="O118">
            <v>163606054.2599999</v>
          </cell>
          <cell r="P118">
            <v>163606054.2599999</v>
          </cell>
          <cell r="Q118">
            <v>163606054.2599999</v>
          </cell>
          <cell r="R118">
            <v>163606054.2599999</v>
          </cell>
          <cell r="S118">
            <v>163606054.2599999</v>
          </cell>
          <cell r="T118">
            <v>163606054.2599999</v>
          </cell>
          <cell r="U118">
            <v>163606054.2599999</v>
          </cell>
          <cell r="V118">
            <v>163606054.2599999</v>
          </cell>
          <cell r="W118">
            <v>163606054.2599999</v>
          </cell>
          <cell r="X118">
            <v>163606054.2599999</v>
          </cell>
          <cell r="Y118">
            <v>163606054.2599999</v>
          </cell>
          <cell r="Z118">
            <v>163606054.2599999</v>
          </cell>
          <cell r="AA118">
            <v>163606054.2599999</v>
          </cell>
        </row>
        <row r="119">
          <cell r="D119">
            <v>18930940.780000001</v>
          </cell>
          <cell r="E119">
            <v>18930940.780000001</v>
          </cell>
          <cell r="F119">
            <v>18930940.780000001</v>
          </cell>
          <cell r="G119">
            <v>18930940.780000001</v>
          </cell>
          <cell r="H119">
            <v>18930940.780000001</v>
          </cell>
          <cell r="I119">
            <v>18930940.780000001</v>
          </cell>
          <cell r="J119">
            <v>18930940.780000001</v>
          </cell>
          <cell r="K119">
            <v>18930940.780000001</v>
          </cell>
          <cell r="L119">
            <v>18930940.780000001</v>
          </cell>
          <cell r="M119">
            <v>18930940.780000001</v>
          </cell>
          <cell r="N119">
            <v>18930940.780000001</v>
          </cell>
          <cell r="O119">
            <v>18930940.780000001</v>
          </cell>
          <cell r="P119">
            <v>18930940.780000001</v>
          </cell>
          <cell r="Q119">
            <v>18930940.780000001</v>
          </cell>
          <cell r="R119">
            <v>18930940.780000001</v>
          </cell>
          <cell r="S119">
            <v>18930940.780000001</v>
          </cell>
          <cell r="T119">
            <v>18930940.780000001</v>
          </cell>
          <cell r="U119">
            <v>18930940.780000001</v>
          </cell>
          <cell r="V119">
            <v>18930940.780000001</v>
          </cell>
          <cell r="W119">
            <v>18930940.780000001</v>
          </cell>
          <cell r="X119">
            <v>18930940.780000001</v>
          </cell>
          <cell r="Y119">
            <v>18930940.780000001</v>
          </cell>
          <cell r="Z119">
            <v>18930940.780000001</v>
          </cell>
          <cell r="AA119">
            <v>18930940.780000001</v>
          </cell>
        </row>
        <row r="120">
          <cell r="D120">
            <v>1977335419.0499997</v>
          </cell>
          <cell r="E120">
            <v>1972485419.0499997</v>
          </cell>
          <cell r="F120">
            <v>1986666100.0450387</v>
          </cell>
          <cell r="G120">
            <v>2006607329.2617202</v>
          </cell>
          <cell r="H120">
            <v>2042894901.7381029</v>
          </cell>
          <cell r="I120">
            <v>2071679143.5662937</v>
          </cell>
          <cell r="J120">
            <v>2108637851.5451858</v>
          </cell>
          <cell r="K120">
            <v>2133548857.994307</v>
          </cell>
          <cell r="L120">
            <v>2140192041.954864</v>
          </cell>
          <cell r="M120">
            <v>2138589797.3557875</v>
          </cell>
          <cell r="N120">
            <v>2134062808.8561239</v>
          </cell>
          <cell r="O120">
            <v>2148147178.3413982</v>
          </cell>
          <cell r="P120">
            <v>2159834331.4503908</v>
          </cell>
          <cell r="Q120">
            <v>2172554419.0500002</v>
          </cell>
          <cell r="R120">
            <v>2188794638.4121113</v>
          </cell>
          <cell r="S120">
            <v>2205034857.7742233</v>
          </cell>
          <cell r="T120">
            <v>2221275077.1363349</v>
          </cell>
          <cell r="U120">
            <v>2237515296.4984465</v>
          </cell>
          <cell r="V120">
            <v>2253755515.8605585</v>
          </cell>
          <cell r="W120">
            <v>2269995735.2226701</v>
          </cell>
          <cell r="X120">
            <v>2286235954.5847816</v>
          </cell>
          <cell r="Y120">
            <v>2302476173.9468937</v>
          </cell>
          <cell r="Z120">
            <v>2318716393.3090053</v>
          </cell>
          <cell r="AA120">
            <v>2334956612.6711168</v>
          </cell>
        </row>
        <row r="121">
          <cell r="D121">
            <v>36470550.68</v>
          </cell>
          <cell r="E121">
            <v>36470550.68</v>
          </cell>
          <cell r="F121">
            <v>36470550.68</v>
          </cell>
          <cell r="G121">
            <v>36470550.68</v>
          </cell>
          <cell r="H121">
            <v>36470550.68</v>
          </cell>
          <cell r="I121">
            <v>36470550.68</v>
          </cell>
          <cell r="J121">
            <v>36470550.68</v>
          </cell>
          <cell r="K121">
            <v>36470550.68</v>
          </cell>
          <cell r="L121">
            <v>36470550.68</v>
          </cell>
          <cell r="M121">
            <v>36470550.68</v>
          </cell>
          <cell r="N121">
            <v>36470550.68</v>
          </cell>
          <cell r="O121">
            <v>36470550.68</v>
          </cell>
          <cell r="P121">
            <v>36470550.68</v>
          </cell>
          <cell r="Q121">
            <v>36470550.68</v>
          </cell>
          <cell r="R121">
            <v>36797000.752684377</v>
          </cell>
          <cell r="S121">
            <v>37123450.825368755</v>
          </cell>
          <cell r="T121">
            <v>37449900.898053132</v>
          </cell>
          <cell r="U121">
            <v>37776350.970737509</v>
          </cell>
          <cell r="V121">
            <v>38102801.043421887</v>
          </cell>
          <cell r="W121">
            <v>38429251.116106264</v>
          </cell>
          <cell r="X121">
            <v>38755701.188790642</v>
          </cell>
          <cell r="Y121">
            <v>39082151.261475019</v>
          </cell>
          <cell r="Z121">
            <v>39408601.334159397</v>
          </cell>
          <cell r="AA121">
            <v>39735051.406843774</v>
          </cell>
        </row>
        <row r="122">
          <cell r="D122">
            <v>2820004.2</v>
          </cell>
          <cell r="E122">
            <v>2820004.2</v>
          </cell>
          <cell r="F122">
            <v>4619670.8666666672</v>
          </cell>
          <cell r="G122">
            <v>6419337.5333333341</v>
          </cell>
          <cell r="H122">
            <v>8219004.2000000011</v>
          </cell>
          <cell r="I122">
            <v>10018670.866666667</v>
          </cell>
          <cell r="J122">
            <v>11818337.533333333</v>
          </cell>
          <cell r="K122">
            <v>13618004.199999999</v>
          </cell>
          <cell r="L122">
            <v>15417670.866666665</v>
          </cell>
          <cell r="M122">
            <v>17217337.533333331</v>
          </cell>
          <cell r="N122">
            <v>19017004.199999999</v>
          </cell>
          <cell r="O122">
            <v>20816670.866666667</v>
          </cell>
          <cell r="P122">
            <v>22616337.533333335</v>
          </cell>
          <cell r="Q122">
            <v>24416004.200000003</v>
          </cell>
          <cell r="R122">
            <v>24416004.200000003</v>
          </cell>
          <cell r="S122">
            <v>24416004.200000003</v>
          </cell>
          <cell r="T122">
            <v>24416004.200000003</v>
          </cell>
          <cell r="U122">
            <v>24416004.200000003</v>
          </cell>
          <cell r="V122">
            <v>24416004.200000003</v>
          </cell>
          <cell r="W122">
            <v>24416004.200000003</v>
          </cell>
          <cell r="X122">
            <v>24416004.200000003</v>
          </cell>
          <cell r="Y122">
            <v>24416004.200000003</v>
          </cell>
          <cell r="Z122">
            <v>24416004.200000003</v>
          </cell>
          <cell r="AA122">
            <v>24416004.200000003</v>
          </cell>
        </row>
        <row r="123">
          <cell r="D123">
            <v>39290554.880000003</v>
          </cell>
          <cell r="E123">
            <v>39290554.880000003</v>
          </cell>
          <cell r="F123">
            <v>41090221.546666667</v>
          </cell>
          <cell r="G123">
            <v>42889888.213333331</v>
          </cell>
          <cell r="H123">
            <v>44689554.880000003</v>
          </cell>
          <cell r="I123">
            <v>46489221.546666667</v>
          </cell>
          <cell r="J123">
            <v>48288888.213333331</v>
          </cell>
          <cell r="K123">
            <v>50088554.879999995</v>
          </cell>
          <cell r="L123">
            <v>51888221.546666667</v>
          </cell>
          <cell r="M123">
            <v>53687888.213333331</v>
          </cell>
          <cell r="N123">
            <v>55487554.879999995</v>
          </cell>
          <cell r="O123">
            <v>57287221.546666667</v>
          </cell>
          <cell r="P123">
            <v>59086888.213333338</v>
          </cell>
          <cell r="Q123">
            <v>60886554.880000003</v>
          </cell>
          <cell r="R123">
            <v>61213004.95268438</v>
          </cell>
          <cell r="S123">
            <v>61539455.025368758</v>
          </cell>
          <cell r="T123">
            <v>61865905.098053135</v>
          </cell>
          <cell r="U123">
            <v>62192355.170737512</v>
          </cell>
          <cell r="V123">
            <v>62518805.24342189</v>
          </cell>
          <cell r="W123">
            <v>62845255.316106267</v>
          </cell>
          <cell r="X123">
            <v>63171705.388790645</v>
          </cell>
          <cell r="Y123">
            <v>63498155.461475022</v>
          </cell>
          <cell r="Z123">
            <v>63824605.5341594</v>
          </cell>
          <cell r="AA123">
            <v>64151055.606843777</v>
          </cell>
        </row>
        <row r="124">
          <cell r="D124">
            <v>273624778.93000001</v>
          </cell>
          <cell r="E124">
            <v>273624778.93000001</v>
          </cell>
          <cell r="F124">
            <v>273624778.93000001</v>
          </cell>
          <cell r="G124">
            <v>273624778.93000001</v>
          </cell>
          <cell r="H124">
            <v>273624778.93000001</v>
          </cell>
          <cell r="I124">
            <v>273624778.93000001</v>
          </cell>
          <cell r="J124">
            <v>273624778.93000001</v>
          </cell>
          <cell r="K124">
            <v>273624778.93000001</v>
          </cell>
          <cell r="L124">
            <v>273624778.93000001</v>
          </cell>
          <cell r="M124">
            <v>273624778.93000001</v>
          </cell>
          <cell r="N124">
            <v>273624778.93000001</v>
          </cell>
          <cell r="O124">
            <v>273624778.93000001</v>
          </cell>
          <cell r="P124">
            <v>273624778.93000001</v>
          </cell>
          <cell r="Q124">
            <v>273624778.93000001</v>
          </cell>
          <cell r="R124">
            <v>273624778.93000001</v>
          </cell>
          <cell r="S124">
            <v>273624778.93000001</v>
          </cell>
          <cell r="T124">
            <v>273624778.93000001</v>
          </cell>
          <cell r="U124">
            <v>273624778.93000001</v>
          </cell>
          <cell r="V124">
            <v>273624778.93000001</v>
          </cell>
          <cell r="W124">
            <v>273624778.93000001</v>
          </cell>
          <cell r="X124">
            <v>273624778.93000001</v>
          </cell>
          <cell r="Y124">
            <v>273624778.93000001</v>
          </cell>
          <cell r="Z124">
            <v>273624778.93000001</v>
          </cell>
          <cell r="AA124">
            <v>273624778.93000001</v>
          </cell>
        </row>
        <row r="125">
          <cell r="D125">
            <v>285444309.64999992</v>
          </cell>
          <cell r="E125">
            <v>298694309.64999992</v>
          </cell>
          <cell r="F125">
            <v>298694309.64999992</v>
          </cell>
          <cell r="G125">
            <v>298694309.64999992</v>
          </cell>
          <cell r="H125">
            <v>298694309.64999992</v>
          </cell>
          <cell r="I125">
            <v>298694309.64999992</v>
          </cell>
          <cell r="J125">
            <v>298694309.64999992</v>
          </cell>
          <cell r="K125">
            <v>298694309.64999992</v>
          </cell>
          <cell r="L125">
            <v>298694309.64999992</v>
          </cell>
          <cell r="M125">
            <v>298694309.64999992</v>
          </cell>
          <cell r="N125">
            <v>298694309.64999992</v>
          </cell>
          <cell r="O125">
            <v>298694309.64999992</v>
          </cell>
          <cell r="P125">
            <v>298694309.64999992</v>
          </cell>
          <cell r="Q125">
            <v>298694309.64999992</v>
          </cell>
          <cell r="R125">
            <v>298694309.64999992</v>
          </cell>
          <cell r="S125">
            <v>298694309.64999992</v>
          </cell>
          <cell r="T125">
            <v>298694309.64999992</v>
          </cell>
          <cell r="U125">
            <v>298694309.64999992</v>
          </cell>
          <cell r="V125">
            <v>298694309.64999992</v>
          </cell>
          <cell r="W125">
            <v>298694309.64999992</v>
          </cell>
          <cell r="X125">
            <v>298694309.64999992</v>
          </cell>
          <cell r="Y125">
            <v>298694309.64999992</v>
          </cell>
          <cell r="Z125">
            <v>298694309.64999992</v>
          </cell>
          <cell r="AA125">
            <v>298694309.64999992</v>
          </cell>
        </row>
        <row r="126">
          <cell r="D126">
            <v>167836736.46000001</v>
          </cell>
          <cell r="E126">
            <v>167836736.46000001</v>
          </cell>
          <cell r="F126">
            <v>167836736.46000001</v>
          </cell>
          <cell r="G126">
            <v>167836736.46000001</v>
          </cell>
          <cell r="H126">
            <v>167836736.46000001</v>
          </cell>
          <cell r="I126">
            <v>167836736.46000001</v>
          </cell>
          <cell r="J126">
            <v>167836736.46000001</v>
          </cell>
          <cell r="K126">
            <v>167836736.46000001</v>
          </cell>
          <cell r="L126">
            <v>167836736.46000001</v>
          </cell>
          <cell r="M126">
            <v>167836736.46000001</v>
          </cell>
          <cell r="N126">
            <v>167836736.46000001</v>
          </cell>
          <cell r="O126">
            <v>167836736.46000001</v>
          </cell>
          <cell r="P126">
            <v>167836736.46000001</v>
          </cell>
          <cell r="Q126">
            <v>167836736.46000001</v>
          </cell>
          <cell r="R126">
            <v>167836736.46000001</v>
          </cell>
          <cell r="S126">
            <v>167836736.46000001</v>
          </cell>
          <cell r="T126">
            <v>167836736.46000001</v>
          </cell>
          <cell r="U126">
            <v>167836736.46000001</v>
          </cell>
          <cell r="V126">
            <v>167836736.46000001</v>
          </cell>
          <cell r="W126">
            <v>167836736.46000001</v>
          </cell>
          <cell r="X126">
            <v>167836736.46000001</v>
          </cell>
          <cell r="Y126">
            <v>167836736.46000001</v>
          </cell>
          <cell r="Z126">
            <v>167836736.46000001</v>
          </cell>
          <cell r="AA126">
            <v>167836736.46000001</v>
          </cell>
        </row>
        <row r="127">
          <cell r="D127">
            <v>55360493.030000001</v>
          </cell>
          <cell r="E127">
            <v>55360493.030000001</v>
          </cell>
          <cell r="F127">
            <v>55360493.030000001</v>
          </cell>
          <cell r="G127">
            <v>55360493.030000001</v>
          </cell>
          <cell r="H127">
            <v>55360493.030000001</v>
          </cell>
          <cell r="I127">
            <v>55360493.030000001</v>
          </cell>
          <cell r="J127">
            <v>55360493.030000001</v>
          </cell>
          <cell r="K127">
            <v>55360493.030000001</v>
          </cell>
          <cell r="L127">
            <v>55360493.030000001</v>
          </cell>
          <cell r="M127">
            <v>55360493.030000001</v>
          </cell>
          <cell r="N127">
            <v>55360493.030000001</v>
          </cell>
          <cell r="O127">
            <v>55360493.030000001</v>
          </cell>
          <cell r="P127">
            <v>55360493.030000001</v>
          </cell>
          <cell r="Q127">
            <v>55360493.030000001</v>
          </cell>
          <cell r="R127">
            <v>55360493.030000001</v>
          </cell>
          <cell r="S127">
            <v>55360493.030000001</v>
          </cell>
          <cell r="T127">
            <v>55360493.030000001</v>
          </cell>
          <cell r="U127">
            <v>55360493.030000001</v>
          </cell>
          <cell r="V127">
            <v>55360493.030000001</v>
          </cell>
          <cell r="W127">
            <v>55360493.030000001</v>
          </cell>
          <cell r="X127">
            <v>55360493.030000001</v>
          </cell>
          <cell r="Y127">
            <v>55360493.030000001</v>
          </cell>
          <cell r="Z127">
            <v>55360493.030000001</v>
          </cell>
          <cell r="AA127">
            <v>55360493.030000001</v>
          </cell>
        </row>
        <row r="128">
          <cell r="D128">
            <v>331050809.01999992</v>
          </cell>
          <cell r="E128">
            <v>344300809.01999992</v>
          </cell>
          <cell r="F128">
            <v>344660725.68666661</v>
          </cell>
          <cell r="G128">
            <v>345020642.35333329</v>
          </cell>
          <cell r="H128">
            <v>345380559.01999998</v>
          </cell>
          <cell r="I128">
            <v>345740475.68666667</v>
          </cell>
          <cell r="J128">
            <v>346100392.35333335</v>
          </cell>
          <cell r="K128">
            <v>346460309.02000004</v>
          </cell>
          <cell r="L128">
            <v>346820225.68666673</v>
          </cell>
          <cell r="M128">
            <v>347180142.35333341</v>
          </cell>
          <cell r="N128">
            <v>347540059.0200001</v>
          </cell>
          <cell r="O128">
            <v>347899975.68666679</v>
          </cell>
          <cell r="P128">
            <v>348259892.35333347</v>
          </cell>
          <cell r="Q128">
            <v>348619809.02000016</v>
          </cell>
          <cell r="R128">
            <v>371704877.6166513</v>
          </cell>
          <cell r="S128">
            <v>394789946.21330243</v>
          </cell>
          <cell r="T128">
            <v>417875014.80995357</v>
          </cell>
          <cell r="U128">
            <v>440960083.40660471</v>
          </cell>
          <cell r="V128">
            <v>464045152.00325584</v>
          </cell>
          <cell r="W128">
            <v>487130220.59990698</v>
          </cell>
          <cell r="X128">
            <v>510215289.19655812</v>
          </cell>
          <cell r="Y128">
            <v>533300357.79320925</v>
          </cell>
          <cell r="Z128">
            <v>556385426.38986039</v>
          </cell>
          <cell r="AA128">
            <v>579470494.98651159</v>
          </cell>
        </row>
        <row r="129">
          <cell r="D129">
            <v>1113317127.0899999</v>
          </cell>
          <cell r="E129">
            <v>1139817127.0899999</v>
          </cell>
          <cell r="F129">
            <v>1140177043.7566667</v>
          </cell>
          <cell r="G129">
            <v>1140536960.4233332</v>
          </cell>
          <cell r="H129">
            <v>1140896877.0899999</v>
          </cell>
          <cell r="I129">
            <v>1141256793.7566667</v>
          </cell>
          <cell r="J129">
            <v>1141616710.4233332</v>
          </cell>
          <cell r="K129">
            <v>1141976627.0899999</v>
          </cell>
          <cell r="L129">
            <v>1142336543.7566667</v>
          </cell>
          <cell r="M129">
            <v>1142696460.4233334</v>
          </cell>
          <cell r="N129">
            <v>1143056377.0900002</v>
          </cell>
          <cell r="O129">
            <v>1143416293.7566667</v>
          </cell>
          <cell r="P129">
            <v>1143776210.4233334</v>
          </cell>
          <cell r="Q129">
            <v>1144136127.0900002</v>
          </cell>
          <cell r="R129">
            <v>1167221195.6866512</v>
          </cell>
          <cell r="S129">
            <v>1190306264.2833023</v>
          </cell>
          <cell r="T129">
            <v>1213391332.8799534</v>
          </cell>
          <cell r="U129">
            <v>1236476401.4766047</v>
          </cell>
          <cell r="V129">
            <v>1259561470.0732558</v>
          </cell>
          <cell r="W129">
            <v>1282646538.6699069</v>
          </cell>
          <cell r="X129">
            <v>1305731607.2665582</v>
          </cell>
          <cell r="Y129">
            <v>1328816675.8632092</v>
          </cell>
          <cell r="Z129">
            <v>1351901744.4598603</v>
          </cell>
          <cell r="AA129">
            <v>1374986813.0565114</v>
          </cell>
        </row>
        <row r="130">
          <cell r="D130">
            <v>211031635.65000001</v>
          </cell>
          <cell r="E130">
            <v>211031635.65000001</v>
          </cell>
          <cell r="F130">
            <v>211031635.65000001</v>
          </cell>
          <cell r="G130">
            <v>211031635.65000001</v>
          </cell>
          <cell r="H130">
            <v>211031635.65000001</v>
          </cell>
          <cell r="I130">
            <v>211031635.65000001</v>
          </cell>
          <cell r="J130">
            <v>211031635.65000001</v>
          </cell>
          <cell r="K130">
            <v>211031635.65000001</v>
          </cell>
          <cell r="L130">
            <v>211031635.65000001</v>
          </cell>
          <cell r="M130">
            <v>211031635.65000001</v>
          </cell>
          <cell r="N130">
            <v>211031635.65000001</v>
          </cell>
          <cell r="O130">
            <v>211031635.65000001</v>
          </cell>
          <cell r="P130">
            <v>211031635.65000001</v>
          </cell>
          <cell r="Q130">
            <v>211031635.65000001</v>
          </cell>
          <cell r="R130">
            <v>211031635.65000001</v>
          </cell>
          <cell r="S130">
            <v>211031635.65000001</v>
          </cell>
          <cell r="T130">
            <v>211031635.65000001</v>
          </cell>
          <cell r="U130">
            <v>211031635.65000001</v>
          </cell>
          <cell r="V130">
            <v>211031635.65000001</v>
          </cell>
          <cell r="W130">
            <v>211031635.65000001</v>
          </cell>
          <cell r="X130">
            <v>211031635.65000001</v>
          </cell>
          <cell r="Y130">
            <v>211031635.65000001</v>
          </cell>
          <cell r="Z130">
            <v>211031635.65000001</v>
          </cell>
          <cell r="AA130">
            <v>211031635.65000001</v>
          </cell>
        </row>
        <row r="131">
          <cell r="D131">
            <v>7743712.8700000001</v>
          </cell>
          <cell r="E131">
            <v>7743712.8700000001</v>
          </cell>
          <cell r="F131">
            <v>7743712.8700000001</v>
          </cell>
          <cell r="G131">
            <v>7743712.8700000001</v>
          </cell>
          <cell r="H131">
            <v>7743712.8700000001</v>
          </cell>
          <cell r="I131">
            <v>7743712.8700000001</v>
          </cell>
          <cell r="J131">
            <v>7743712.8700000001</v>
          </cell>
          <cell r="K131">
            <v>7743712.8700000001</v>
          </cell>
          <cell r="L131">
            <v>7743712.8700000001</v>
          </cell>
          <cell r="M131">
            <v>7743712.8700000001</v>
          </cell>
          <cell r="N131">
            <v>7743712.8700000001</v>
          </cell>
          <cell r="O131">
            <v>7743712.8700000001</v>
          </cell>
          <cell r="P131">
            <v>7743712.8700000001</v>
          </cell>
          <cell r="Q131">
            <v>7743712.8700000001</v>
          </cell>
          <cell r="R131">
            <v>7743712.8700000001</v>
          </cell>
          <cell r="S131">
            <v>7743712.8700000001</v>
          </cell>
          <cell r="T131">
            <v>7743712.8700000001</v>
          </cell>
          <cell r="U131">
            <v>7743712.8700000001</v>
          </cell>
          <cell r="V131">
            <v>7743712.8700000001</v>
          </cell>
          <cell r="W131">
            <v>7743712.8700000001</v>
          </cell>
          <cell r="X131">
            <v>7743712.8700000001</v>
          </cell>
          <cell r="Y131">
            <v>7743712.8700000001</v>
          </cell>
          <cell r="Z131">
            <v>7743712.8700000001</v>
          </cell>
          <cell r="AA131">
            <v>7743712.8700000001</v>
          </cell>
        </row>
        <row r="132">
          <cell r="D132">
            <v>8025732.8200000003</v>
          </cell>
          <cell r="E132">
            <v>8025732.8200000003</v>
          </cell>
          <cell r="F132">
            <v>8025732.8200000003</v>
          </cell>
          <cell r="G132">
            <v>8025732.8200000003</v>
          </cell>
          <cell r="H132">
            <v>8025732.8200000003</v>
          </cell>
          <cell r="I132">
            <v>8025732.8200000003</v>
          </cell>
          <cell r="J132">
            <v>8025732.8200000003</v>
          </cell>
          <cell r="K132">
            <v>8025732.8200000003</v>
          </cell>
          <cell r="L132">
            <v>8025732.8200000003</v>
          </cell>
          <cell r="M132">
            <v>8025732.8200000003</v>
          </cell>
          <cell r="N132">
            <v>8025732.8200000003</v>
          </cell>
          <cell r="O132">
            <v>8025732.8200000003</v>
          </cell>
          <cell r="P132">
            <v>8025732.8200000003</v>
          </cell>
          <cell r="Q132">
            <v>8025732.8200000003</v>
          </cell>
          <cell r="R132">
            <v>8025732.8200000003</v>
          </cell>
          <cell r="S132">
            <v>8025732.8200000003</v>
          </cell>
          <cell r="T132">
            <v>8025732.8200000003</v>
          </cell>
          <cell r="U132">
            <v>8025732.8200000003</v>
          </cell>
          <cell r="V132">
            <v>8025732.8200000003</v>
          </cell>
          <cell r="W132">
            <v>8025732.8200000003</v>
          </cell>
          <cell r="X132">
            <v>8025732.8200000003</v>
          </cell>
          <cell r="Y132">
            <v>8025732.8200000003</v>
          </cell>
          <cell r="Z132">
            <v>8025732.8200000003</v>
          </cell>
          <cell r="AA132">
            <v>8025732.8200000003</v>
          </cell>
        </row>
        <row r="133">
          <cell r="D133">
            <v>2088843.88</v>
          </cell>
          <cell r="E133">
            <v>2088843.88</v>
          </cell>
          <cell r="F133">
            <v>2088843.88</v>
          </cell>
          <cell r="G133">
            <v>2088843.88</v>
          </cell>
          <cell r="H133">
            <v>2088843.88</v>
          </cell>
          <cell r="I133">
            <v>2088843.88</v>
          </cell>
          <cell r="J133">
            <v>2088843.88</v>
          </cell>
          <cell r="K133">
            <v>2088843.88</v>
          </cell>
          <cell r="L133">
            <v>2088843.88</v>
          </cell>
          <cell r="M133">
            <v>2088843.88</v>
          </cell>
          <cell r="N133">
            <v>2088843.88</v>
          </cell>
          <cell r="O133">
            <v>2088843.88</v>
          </cell>
          <cell r="P133">
            <v>2088843.88</v>
          </cell>
          <cell r="Q133">
            <v>2088843.88</v>
          </cell>
          <cell r="R133">
            <v>2088843.88</v>
          </cell>
          <cell r="S133">
            <v>2088843.88</v>
          </cell>
          <cell r="T133">
            <v>2088843.88</v>
          </cell>
          <cell r="U133">
            <v>2088843.88</v>
          </cell>
          <cell r="V133">
            <v>2088843.88</v>
          </cell>
          <cell r="W133">
            <v>2088843.88</v>
          </cell>
          <cell r="X133">
            <v>2088843.88</v>
          </cell>
          <cell r="Y133">
            <v>2088843.88</v>
          </cell>
          <cell r="Z133">
            <v>2088843.88</v>
          </cell>
          <cell r="AA133">
            <v>2088843.88</v>
          </cell>
        </row>
        <row r="134">
          <cell r="D134">
            <v>46138693.700000003</v>
          </cell>
          <cell r="E134">
            <v>46138693.700000003</v>
          </cell>
          <cell r="F134">
            <v>46138693.700000003</v>
          </cell>
          <cell r="G134">
            <v>46138693.700000003</v>
          </cell>
          <cell r="H134">
            <v>46138693.700000003</v>
          </cell>
          <cell r="I134">
            <v>46138693.700000003</v>
          </cell>
          <cell r="J134">
            <v>46138693.700000003</v>
          </cell>
          <cell r="K134">
            <v>46138693.700000003</v>
          </cell>
          <cell r="L134">
            <v>46138693.700000003</v>
          </cell>
          <cell r="M134">
            <v>46138693.700000003</v>
          </cell>
          <cell r="N134">
            <v>46138693.700000003</v>
          </cell>
          <cell r="O134">
            <v>46138693.700000003</v>
          </cell>
          <cell r="P134">
            <v>46138693.700000003</v>
          </cell>
          <cell r="Q134">
            <v>46138693.700000003</v>
          </cell>
          <cell r="R134">
            <v>46138693.700000003</v>
          </cell>
          <cell r="S134">
            <v>46138693.700000003</v>
          </cell>
          <cell r="T134">
            <v>46138693.700000003</v>
          </cell>
          <cell r="U134">
            <v>46138693.700000003</v>
          </cell>
          <cell r="V134">
            <v>46138693.700000003</v>
          </cell>
          <cell r="W134">
            <v>46138693.700000003</v>
          </cell>
          <cell r="X134">
            <v>46138693.700000003</v>
          </cell>
          <cell r="Y134">
            <v>46138693.700000003</v>
          </cell>
          <cell r="Z134">
            <v>46138693.700000003</v>
          </cell>
          <cell r="AA134">
            <v>46138693.700000003</v>
          </cell>
        </row>
        <row r="135">
          <cell r="D135">
            <v>275028618.92000002</v>
          </cell>
          <cell r="E135">
            <v>275028618.92000002</v>
          </cell>
          <cell r="F135">
            <v>275028618.92000002</v>
          </cell>
          <cell r="G135">
            <v>275028618.92000002</v>
          </cell>
          <cell r="H135">
            <v>275028618.92000002</v>
          </cell>
          <cell r="I135">
            <v>275028618.92000002</v>
          </cell>
          <cell r="J135">
            <v>275028618.92000002</v>
          </cell>
          <cell r="K135">
            <v>275028618.92000002</v>
          </cell>
          <cell r="L135">
            <v>275028618.92000002</v>
          </cell>
          <cell r="M135">
            <v>275028618.92000002</v>
          </cell>
          <cell r="N135">
            <v>275028618.92000002</v>
          </cell>
          <cell r="O135">
            <v>275028618.92000002</v>
          </cell>
          <cell r="P135">
            <v>275028618.92000002</v>
          </cell>
          <cell r="Q135">
            <v>275028618.92000002</v>
          </cell>
          <cell r="R135">
            <v>275028618.92000002</v>
          </cell>
          <cell r="S135">
            <v>275028618.92000002</v>
          </cell>
          <cell r="T135">
            <v>275028618.92000002</v>
          </cell>
          <cell r="U135">
            <v>275028618.92000002</v>
          </cell>
          <cell r="V135">
            <v>275028618.92000002</v>
          </cell>
          <cell r="W135">
            <v>275028618.92000002</v>
          </cell>
          <cell r="X135">
            <v>275028618.92000002</v>
          </cell>
          <cell r="Y135">
            <v>275028618.92000002</v>
          </cell>
          <cell r="Z135">
            <v>275028618.92000002</v>
          </cell>
          <cell r="AA135">
            <v>275028618.92000002</v>
          </cell>
        </row>
        <row r="136">
          <cell r="D136">
            <v>133857599.81</v>
          </cell>
          <cell r="E136">
            <v>133857599.81</v>
          </cell>
          <cell r="F136">
            <v>133857599.81</v>
          </cell>
          <cell r="G136">
            <v>133857599.81</v>
          </cell>
          <cell r="H136">
            <v>133857599.81</v>
          </cell>
          <cell r="I136">
            <v>133857599.81</v>
          </cell>
          <cell r="J136">
            <v>133857599.81</v>
          </cell>
          <cell r="K136">
            <v>133857599.81</v>
          </cell>
          <cell r="L136">
            <v>133857599.81</v>
          </cell>
          <cell r="M136">
            <v>133857599.81</v>
          </cell>
          <cell r="N136">
            <v>133857599.81</v>
          </cell>
          <cell r="O136">
            <v>133857599.81</v>
          </cell>
          <cell r="P136">
            <v>133857599.81</v>
          </cell>
          <cell r="Q136">
            <v>133857599.81</v>
          </cell>
          <cell r="R136">
            <v>133857599.81</v>
          </cell>
          <cell r="S136">
            <v>133857599.81</v>
          </cell>
          <cell r="T136">
            <v>133857599.81</v>
          </cell>
          <cell r="U136">
            <v>133857599.81</v>
          </cell>
          <cell r="V136">
            <v>133857599.81</v>
          </cell>
          <cell r="W136">
            <v>133857599.81</v>
          </cell>
          <cell r="X136">
            <v>133857599.81</v>
          </cell>
          <cell r="Y136">
            <v>133857599.81</v>
          </cell>
          <cell r="Z136">
            <v>133857599.81</v>
          </cell>
          <cell r="AA136">
            <v>133857599.81</v>
          </cell>
        </row>
        <row r="137">
          <cell r="D137">
            <v>13912421.92</v>
          </cell>
          <cell r="E137">
            <v>13912421.92</v>
          </cell>
          <cell r="F137">
            <v>13912421.92</v>
          </cell>
          <cell r="G137">
            <v>13912421.92</v>
          </cell>
          <cell r="H137">
            <v>13912421.92</v>
          </cell>
          <cell r="I137">
            <v>13912421.92</v>
          </cell>
          <cell r="J137">
            <v>13912421.92</v>
          </cell>
          <cell r="K137">
            <v>13912421.92</v>
          </cell>
          <cell r="L137">
            <v>13912421.92</v>
          </cell>
          <cell r="M137">
            <v>13912421.92</v>
          </cell>
          <cell r="N137">
            <v>13912421.92</v>
          </cell>
          <cell r="O137">
            <v>13912421.92</v>
          </cell>
          <cell r="P137">
            <v>13912421.92</v>
          </cell>
          <cell r="Q137">
            <v>13912421.92</v>
          </cell>
          <cell r="R137">
            <v>13912421.92</v>
          </cell>
          <cell r="S137">
            <v>13912421.92</v>
          </cell>
          <cell r="T137">
            <v>13912421.92</v>
          </cell>
          <cell r="U137">
            <v>13912421.92</v>
          </cell>
          <cell r="V137">
            <v>13912421.92</v>
          </cell>
          <cell r="W137">
            <v>13912421.92</v>
          </cell>
          <cell r="X137">
            <v>13912421.92</v>
          </cell>
          <cell r="Y137">
            <v>13912421.92</v>
          </cell>
          <cell r="Z137">
            <v>13912421.92</v>
          </cell>
          <cell r="AA137">
            <v>13912421.92</v>
          </cell>
        </row>
        <row r="138">
          <cell r="D138">
            <v>148635819.02000001</v>
          </cell>
          <cell r="E138">
            <v>148635819.02000001</v>
          </cell>
          <cell r="F138">
            <v>148635819.02000001</v>
          </cell>
          <cell r="G138">
            <v>148635819.02000001</v>
          </cell>
          <cell r="H138">
            <v>148635819.02000001</v>
          </cell>
          <cell r="I138">
            <v>148635819.02000001</v>
          </cell>
          <cell r="J138">
            <v>148635819.02000001</v>
          </cell>
          <cell r="K138">
            <v>148635819.02000001</v>
          </cell>
          <cell r="L138">
            <v>148635819.02000001</v>
          </cell>
          <cell r="M138">
            <v>148635819.02000001</v>
          </cell>
          <cell r="N138">
            <v>148635819.02000001</v>
          </cell>
          <cell r="O138">
            <v>148635819.02000001</v>
          </cell>
          <cell r="P138">
            <v>148635819.02000001</v>
          </cell>
          <cell r="Q138">
            <v>148635819.02000001</v>
          </cell>
          <cell r="R138">
            <v>148635819.02000001</v>
          </cell>
          <cell r="S138">
            <v>148635819.02000001</v>
          </cell>
          <cell r="T138">
            <v>148635819.02000001</v>
          </cell>
          <cell r="U138">
            <v>148635819.02000001</v>
          </cell>
          <cell r="V138">
            <v>148635819.02000001</v>
          </cell>
          <cell r="W138">
            <v>148635819.02000001</v>
          </cell>
          <cell r="X138">
            <v>148635819.02000001</v>
          </cell>
          <cell r="Y138">
            <v>148635819.02000001</v>
          </cell>
          <cell r="Z138">
            <v>148635819.02000001</v>
          </cell>
          <cell r="AA138">
            <v>148635819.02000001</v>
          </cell>
        </row>
        <row r="139">
          <cell r="D139">
            <v>113228205.56</v>
          </cell>
          <cell r="E139">
            <v>113228205.56</v>
          </cell>
          <cell r="F139">
            <v>113228205.56</v>
          </cell>
          <cell r="G139">
            <v>113228205.56</v>
          </cell>
          <cell r="H139">
            <v>113228205.56</v>
          </cell>
          <cell r="I139">
            <v>113228205.56</v>
          </cell>
          <cell r="J139">
            <v>113228205.56</v>
          </cell>
          <cell r="K139">
            <v>113228205.56</v>
          </cell>
          <cell r="L139">
            <v>113228205.56</v>
          </cell>
          <cell r="M139">
            <v>113228205.56</v>
          </cell>
          <cell r="N139">
            <v>113228205.56</v>
          </cell>
          <cell r="O139">
            <v>113228205.56</v>
          </cell>
          <cell r="P139">
            <v>113228205.56</v>
          </cell>
          <cell r="Q139">
            <v>113228205.56</v>
          </cell>
          <cell r="R139">
            <v>113228205.56</v>
          </cell>
          <cell r="S139">
            <v>113228205.56</v>
          </cell>
          <cell r="T139">
            <v>113228205.56</v>
          </cell>
          <cell r="U139">
            <v>113228205.56</v>
          </cell>
          <cell r="V139">
            <v>113228205.56</v>
          </cell>
          <cell r="W139">
            <v>113228205.56</v>
          </cell>
          <cell r="X139">
            <v>113228205.56</v>
          </cell>
          <cell r="Y139">
            <v>113228205.56</v>
          </cell>
          <cell r="Z139">
            <v>113228205.56</v>
          </cell>
          <cell r="AA139">
            <v>113228205.56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409634046.31</v>
          </cell>
          <cell r="E141">
            <v>409634046.31</v>
          </cell>
          <cell r="F141">
            <v>409634046.31</v>
          </cell>
          <cell r="G141">
            <v>409634046.31</v>
          </cell>
          <cell r="H141">
            <v>409634046.31</v>
          </cell>
          <cell r="I141">
            <v>409634046.31</v>
          </cell>
          <cell r="J141">
            <v>409634046.31</v>
          </cell>
          <cell r="K141">
            <v>409634046.31</v>
          </cell>
          <cell r="L141">
            <v>409634046.31</v>
          </cell>
          <cell r="M141">
            <v>409634046.31</v>
          </cell>
          <cell r="N141">
            <v>409634046.31</v>
          </cell>
          <cell r="O141">
            <v>409634046.31</v>
          </cell>
          <cell r="P141">
            <v>409634046.31</v>
          </cell>
          <cell r="Q141">
            <v>409634046.31</v>
          </cell>
          <cell r="R141">
            <v>409634046.31</v>
          </cell>
          <cell r="S141">
            <v>409634046.31</v>
          </cell>
          <cell r="T141">
            <v>409634046.31</v>
          </cell>
          <cell r="U141">
            <v>409634046.31</v>
          </cell>
          <cell r="V141">
            <v>409634046.31</v>
          </cell>
          <cell r="W141">
            <v>409634046.31</v>
          </cell>
          <cell r="X141">
            <v>409634046.31</v>
          </cell>
          <cell r="Y141">
            <v>409634046.31</v>
          </cell>
          <cell r="Z141">
            <v>409634046.31</v>
          </cell>
          <cell r="AA141">
            <v>409634046.31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33638877.150000006</v>
          </cell>
          <cell r="E143">
            <v>31430476.590000007</v>
          </cell>
          <cell r="F143">
            <v>30130072.190000009</v>
          </cell>
          <cell r="G143">
            <v>28649531.320000008</v>
          </cell>
          <cell r="H143">
            <v>26898949.150000006</v>
          </cell>
          <cell r="I143">
            <v>23388212.780000005</v>
          </cell>
          <cell r="J143">
            <v>19485241.030000005</v>
          </cell>
          <cell r="K143">
            <v>7881856.5300000049</v>
          </cell>
          <cell r="L143">
            <v>967376.32000000495</v>
          </cell>
          <cell r="M143">
            <v>198485.69000000495</v>
          </cell>
          <cell r="N143">
            <v>140939.17000000496</v>
          </cell>
          <cell r="O143">
            <v>4.9476511776447296E-9</v>
          </cell>
          <cell r="P143">
            <v>4.9476511776447296E-9</v>
          </cell>
          <cell r="Q143">
            <v>4.9476511776447296E-9</v>
          </cell>
          <cell r="R143">
            <v>1418433.3333333384</v>
          </cell>
          <cell r="S143">
            <v>2836866.6666666716</v>
          </cell>
          <cell r="T143">
            <v>4255300.0000000056</v>
          </cell>
          <cell r="U143">
            <v>5673733.3333333395</v>
          </cell>
          <cell r="V143">
            <v>7092166.6666666735</v>
          </cell>
          <cell r="W143">
            <v>8510600.0000000075</v>
          </cell>
          <cell r="X143">
            <v>9929033.3333333414</v>
          </cell>
          <cell r="Y143">
            <v>11347466.666666675</v>
          </cell>
          <cell r="Z143">
            <v>12765900.000000009</v>
          </cell>
          <cell r="AA143">
            <v>14184333.333333343</v>
          </cell>
        </row>
        <row r="144">
          <cell r="D144">
            <v>30258722.120000001</v>
          </cell>
          <cell r="E144">
            <v>25511503.289999999</v>
          </cell>
          <cell r="F144">
            <v>22415475.34</v>
          </cell>
          <cell r="G144">
            <v>19944736.420000002</v>
          </cell>
          <cell r="H144">
            <v>17521688.640000001</v>
          </cell>
          <cell r="I144">
            <v>15738670.92</v>
          </cell>
          <cell r="J144">
            <v>13568146.07</v>
          </cell>
          <cell r="K144">
            <v>12135795.699999999</v>
          </cell>
          <cell r="L144">
            <v>11254379.34</v>
          </cell>
          <cell r="M144">
            <v>10822314.49</v>
          </cell>
          <cell r="N144">
            <v>10623461.130000001</v>
          </cell>
          <cell r="O144">
            <v>10611461.130000001</v>
          </cell>
          <cell r="P144">
            <v>10561461.130000001</v>
          </cell>
          <cell r="Q144">
            <v>9771360.8300000001</v>
          </cell>
          <cell r="R144">
            <v>10095952.966666667</v>
          </cell>
          <cell r="S144">
            <v>10597433.683333334</v>
          </cell>
          <cell r="T144">
            <v>10884502.08</v>
          </cell>
          <cell r="U144">
            <v>11226083.806666667</v>
          </cell>
          <cell r="V144">
            <v>9834384.3833333328</v>
          </cell>
          <cell r="W144">
            <v>7071907.3799999999</v>
          </cell>
          <cell r="X144">
            <v>5622400.5466666669</v>
          </cell>
          <cell r="Y144">
            <v>5819941.2833333332</v>
          </cell>
          <cell r="Z144">
            <v>6494822.0599999996</v>
          </cell>
          <cell r="AA144">
            <v>7092166.666666666</v>
          </cell>
        </row>
        <row r="145">
          <cell r="D145">
            <v>62900199.109999999</v>
          </cell>
          <cell r="E145">
            <v>61074930.969999999</v>
          </cell>
          <cell r="F145">
            <v>59421252.189999998</v>
          </cell>
          <cell r="G145">
            <v>58612132.449999996</v>
          </cell>
          <cell r="H145">
            <v>58147674.459999993</v>
          </cell>
          <cell r="I145">
            <v>58147674.459999993</v>
          </cell>
          <cell r="J145">
            <v>58147674.459999993</v>
          </cell>
          <cell r="K145">
            <v>58147674.459999993</v>
          </cell>
          <cell r="L145">
            <v>58097674.459999993</v>
          </cell>
          <cell r="M145">
            <v>57996007.059999995</v>
          </cell>
          <cell r="N145">
            <v>57891007.059999995</v>
          </cell>
          <cell r="O145">
            <v>56102497.289999992</v>
          </cell>
          <cell r="P145">
            <v>52218860.219999991</v>
          </cell>
          <cell r="Q145">
            <v>48682236.139999993</v>
          </cell>
          <cell r="R145">
            <v>43493315.973333329</v>
          </cell>
          <cell r="S145">
            <v>40648263.766666666</v>
          </cell>
          <cell r="T145">
            <v>37467578.5</v>
          </cell>
          <cell r="U145">
            <v>36049767.803333335</v>
          </cell>
          <cell r="V145">
            <v>36049290.466666669</v>
          </cell>
          <cell r="W145">
            <v>36479722.75</v>
          </cell>
          <cell r="X145">
            <v>36888130.923333332</v>
          </cell>
          <cell r="Y145">
            <v>35782536.796666667</v>
          </cell>
          <cell r="Z145">
            <v>33221559.629999999</v>
          </cell>
          <cell r="AA145">
            <v>32670217.733333334</v>
          </cell>
        </row>
        <row r="146">
          <cell r="D146">
            <v>25156977.359999999</v>
          </cell>
          <cell r="E146">
            <v>25156977.359999999</v>
          </cell>
          <cell r="F146">
            <v>25156977.359999999</v>
          </cell>
          <cell r="G146">
            <v>25156977.359999999</v>
          </cell>
          <cell r="H146">
            <v>25156977.359999999</v>
          </cell>
          <cell r="I146">
            <v>25156977.359999999</v>
          </cell>
          <cell r="J146">
            <v>25156977.359999999</v>
          </cell>
          <cell r="K146">
            <v>25156977.359999999</v>
          </cell>
          <cell r="L146">
            <v>25156977.359999999</v>
          </cell>
          <cell r="M146">
            <v>25156977.359999999</v>
          </cell>
          <cell r="N146">
            <v>25156977.359999999</v>
          </cell>
          <cell r="O146">
            <v>24631253.599999998</v>
          </cell>
          <cell r="P146">
            <v>24185438.149999999</v>
          </cell>
          <cell r="Q146">
            <v>23514109.27</v>
          </cell>
          <cell r="R146">
            <v>22297363.066666666</v>
          </cell>
          <cell r="S146">
            <v>22479704.373333335</v>
          </cell>
          <cell r="T146">
            <v>22967283</v>
          </cell>
          <cell r="U146">
            <v>23618148.626666665</v>
          </cell>
          <cell r="V146">
            <v>24277365.293333333</v>
          </cell>
          <cell r="W146">
            <v>24936581.960000001</v>
          </cell>
          <cell r="X146">
            <v>25550798.626666669</v>
          </cell>
          <cell r="Y146">
            <v>25844894.023333337</v>
          </cell>
          <cell r="Z146">
            <v>23925510.880000003</v>
          </cell>
          <cell r="AA146">
            <v>23653298.67666667</v>
          </cell>
        </row>
        <row r="147">
          <cell r="D147">
            <v>79285233.650000006</v>
          </cell>
          <cell r="E147">
            <v>79285233.650000006</v>
          </cell>
          <cell r="F147">
            <v>79285233.650000006</v>
          </cell>
          <cell r="G147">
            <v>79285233.650000006</v>
          </cell>
          <cell r="H147">
            <v>79285233.650000006</v>
          </cell>
          <cell r="I147">
            <v>79285233.650000006</v>
          </cell>
          <cell r="J147">
            <v>79285233.650000006</v>
          </cell>
          <cell r="K147">
            <v>79285233.650000006</v>
          </cell>
          <cell r="L147">
            <v>79285233.650000006</v>
          </cell>
          <cell r="M147">
            <v>79285233.650000006</v>
          </cell>
          <cell r="N147">
            <v>79285233.650000006</v>
          </cell>
          <cell r="O147">
            <v>79285233.650000006</v>
          </cell>
          <cell r="P147">
            <v>79244770.430000007</v>
          </cell>
          <cell r="Q147">
            <v>79244770.430000007</v>
          </cell>
          <cell r="R147">
            <v>81372420.430000007</v>
          </cell>
          <cell r="S147">
            <v>83500070.430000007</v>
          </cell>
          <cell r="T147">
            <v>85627720.430000007</v>
          </cell>
          <cell r="U147">
            <v>87755370.430000007</v>
          </cell>
          <cell r="V147">
            <v>89883020.430000007</v>
          </cell>
          <cell r="W147">
            <v>92010670.430000007</v>
          </cell>
          <cell r="X147">
            <v>94138320.430000007</v>
          </cell>
          <cell r="Y147">
            <v>96265970.430000007</v>
          </cell>
          <cell r="Z147">
            <v>98393620.430000007</v>
          </cell>
          <cell r="AA147">
            <v>100471270.43000001</v>
          </cell>
        </row>
        <row r="148">
          <cell r="D148">
            <v>196651.76</v>
          </cell>
          <cell r="E148">
            <v>196651.76</v>
          </cell>
          <cell r="F148">
            <v>196651.76</v>
          </cell>
          <cell r="G148">
            <v>158020.06</v>
          </cell>
          <cell r="H148">
            <v>158020.06</v>
          </cell>
          <cell r="I148">
            <v>137374.38</v>
          </cell>
          <cell r="J148">
            <v>137374.38</v>
          </cell>
          <cell r="K148">
            <v>110043.1</v>
          </cell>
          <cell r="L148">
            <v>110043.1</v>
          </cell>
          <cell r="M148">
            <v>44342.44</v>
          </cell>
          <cell r="N148">
            <v>44342.44</v>
          </cell>
          <cell r="O148">
            <v>16842.440000000002</v>
          </cell>
          <cell r="P148">
            <v>16842.440000000002</v>
          </cell>
          <cell r="Q148">
            <v>16842.440000000002</v>
          </cell>
          <cell r="R148">
            <v>16842.440000000002</v>
          </cell>
          <cell r="S148">
            <v>16842.440000000002</v>
          </cell>
          <cell r="T148">
            <v>16842.440000000002</v>
          </cell>
          <cell r="U148">
            <v>16842.440000000002</v>
          </cell>
          <cell r="V148">
            <v>16842.440000000002</v>
          </cell>
          <cell r="W148">
            <v>16842.440000000002</v>
          </cell>
          <cell r="X148">
            <v>16842.440000000002</v>
          </cell>
          <cell r="Y148">
            <v>16842.440000000002</v>
          </cell>
          <cell r="Z148">
            <v>0</v>
          </cell>
          <cell r="AA148">
            <v>0</v>
          </cell>
        </row>
        <row r="149">
          <cell r="D149">
            <v>2142851.6599999997</v>
          </cell>
          <cell r="E149">
            <v>1496293.8499999996</v>
          </cell>
          <cell r="F149">
            <v>597894.5699999996</v>
          </cell>
          <cell r="G149">
            <v>369191.58999999962</v>
          </cell>
          <cell r="H149">
            <v>200397.43999999962</v>
          </cell>
          <cell r="I149">
            <v>-3.7834979593753815E-10</v>
          </cell>
          <cell r="J149">
            <v>-3.7834979593753815E-10</v>
          </cell>
          <cell r="K149">
            <v>-3.7834979593753815E-10</v>
          </cell>
          <cell r="L149">
            <v>-3.7834979593753815E-10</v>
          </cell>
          <cell r="M149">
            <v>-3.7834979593753815E-10</v>
          </cell>
          <cell r="N149">
            <v>-3.7834979593753815E-10</v>
          </cell>
          <cell r="O149">
            <v>-3.7834979593753815E-10</v>
          </cell>
          <cell r="P149">
            <v>-3.7834979593753815E-10</v>
          </cell>
          <cell r="Q149">
            <v>-3.7834979593753815E-10</v>
          </cell>
          <cell r="R149">
            <v>709216.6666666664</v>
          </cell>
          <cell r="S149">
            <v>1418433.333333333</v>
          </cell>
          <cell r="T149">
            <v>2127650</v>
          </cell>
          <cell r="U149">
            <v>2836866.666666667</v>
          </cell>
          <cell r="V149">
            <v>3546083.333333334</v>
          </cell>
          <cell r="W149">
            <v>4255300.0000000009</v>
          </cell>
          <cell r="X149">
            <v>4964516.6666666679</v>
          </cell>
          <cell r="Y149">
            <v>5673733.3333333349</v>
          </cell>
          <cell r="Z149">
            <v>6382950.0000000019</v>
          </cell>
          <cell r="AA149">
            <v>7092166.6666666688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233579512.81</v>
          </cell>
          <cell r="E152">
            <v>224152067.47</v>
          </cell>
          <cell r="F152">
            <v>217203557.05999997</v>
          </cell>
          <cell r="G152">
            <v>212175822.84999999</v>
          </cell>
          <cell r="H152">
            <v>207368940.75999999</v>
          </cell>
          <cell r="I152">
            <v>201854143.55000001</v>
          </cell>
          <cell r="J152">
            <v>195780646.94999999</v>
          </cell>
          <cell r="K152">
            <v>182717580.79999998</v>
          </cell>
          <cell r="L152">
            <v>174871684.22999999</v>
          </cell>
          <cell r="M152">
            <v>173503360.69</v>
          </cell>
          <cell r="N152">
            <v>173141960.81</v>
          </cell>
          <cell r="O152">
            <v>170647288.11000001</v>
          </cell>
          <cell r="P152">
            <v>166227372.37</v>
          </cell>
          <cell r="Q152">
            <v>161229319.11000001</v>
          </cell>
          <cell r="R152">
            <v>159403544.87666667</v>
          </cell>
          <cell r="S152">
            <v>161497614.69333336</v>
          </cell>
          <cell r="T152">
            <v>163346876.45000002</v>
          </cell>
          <cell r="U152">
            <v>167176813.10666665</v>
          </cell>
          <cell r="V152">
            <v>170699153.01333335</v>
          </cell>
          <cell r="W152">
            <v>173281624.96000001</v>
          </cell>
          <cell r="X152">
            <v>177110042.96666667</v>
          </cell>
          <cell r="Y152">
            <v>180751384.97333336</v>
          </cell>
          <cell r="Z152">
            <v>181184363.00000003</v>
          </cell>
          <cell r="AA152">
            <v>185163453.50666669</v>
          </cell>
        </row>
        <row r="153">
          <cell r="D153">
            <v>169625526.53</v>
          </cell>
          <cell r="E153">
            <v>173936833.88261268</v>
          </cell>
          <cell r="F153">
            <v>181206360.74164751</v>
          </cell>
          <cell r="G153">
            <v>191817130.59294125</v>
          </cell>
          <cell r="H153">
            <v>205246513.04773909</v>
          </cell>
          <cell r="I153">
            <v>205246513.04773909</v>
          </cell>
          <cell r="J153">
            <v>205246513.04773909</v>
          </cell>
          <cell r="K153">
            <v>205246513.04773909</v>
          </cell>
          <cell r="L153">
            <v>205246513.04773909</v>
          </cell>
          <cell r="M153">
            <v>206174216.68275866</v>
          </cell>
          <cell r="N153">
            <v>213981345.89114463</v>
          </cell>
          <cell r="O153">
            <v>223308853.73672181</v>
          </cell>
          <cell r="P153">
            <v>233332570.66497457</v>
          </cell>
          <cell r="Q153">
            <v>238936833.88261265</v>
          </cell>
          <cell r="R153">
            <v>238936833.88261265</v>
          </cell>
          <cell r="S153">
            <v>238936833.88261265</v>
          </cell>
          <cell r="T153">
            <v>238936833.88261265</v>
          </cell>
          <cell r="U153">
            <v>238936833.88261265</v>
          </cell>
          <cell r="V153">
            <v>238936833.88261265</v>
          </cell>
          <cell r="W153">
            <v>238936833.88261265</v>
          </cell>
          <cell r="X153">
            <v>238936833.88261265</v>
          </cell>
          <cell r="Y153">
            <v>238936833.88261265</v>
          </cell>
          <cell r="Z153">
            <v>238936833.88261265</v>
          </cell>
          <cell r="AA153">
            <v>238936833.88261265</v>
          </cell>
        </row>
        <row r="154">
          <cell r="D154">
            <v>92604190.969999999</v>
          </cell>
          <cell r="E154">
            <v>92604190.969999999</v>
          </cell>
          <cell r="F154">
            <v>92604190.969999999</v>
          </cell>
          <cell r="G154">
            <v>92604190.969999999</v>
          </cell>
          <cell r="H154">
            <v>92604190.969999999</v>
          </cell>
          <cell r="I154">
            <v>92604190.969999999</v>
          </cell>
          <cell r="J154">
            <v>92604190.969999999</v>
          </cell>
          <cell r="K154">
            <v>92604190.969999999</v>
          </cell>
          <cell r="L154">
            <v>92604190.969999999</v>
          </cell>
          <cell r="M154">
            <v>92604190.969999999</v>
          </cell>
          <cell r="N154">
            <v>92604190.969999999</v>
          </cell>
          <cell r="O154">
            <v>92604190.969999999</v>
          </cell>
          <cell r="P154">
            <v>92604190.969999999</v>
          </cell>
          <cell r="Q154">
            <v>92604190.969999999</v>
          </cell>
          <cell r="R154">
            <v>92604190.969999999</v>
          </cell>
          <cell r="S154">
            <v>92604190.969999999</v>
          </cell>
          <cell r="T154">
            <v>92604190.969999999</v>
          </cell>
          <cell r="U154">
            <v>92604190.969999999</v>
          </cell>
          <cell r="V154">
            <v>92604190.969999999</v>
          </cell>
          <cell r="W154">
            <v>92604190.969999999</v>
          </cell>
          <cell r="X154">
            <v>92604190.969999999</v>
          </cell>
          <cell r="Y154">
            <v>92604190.969999999</v>
          </cell>
          <cell r="Z154">
            <v>92604190.969999999</v>
          </cell>
          <cell r="AA154">
            <v>92604190.969999999</v>
          </cell>
        </row>
        <row r="155">
          <cell r="D155">
            <v>486203582.49000001</v>
          </cell>
          <cell r="E155">
            <v>498703582.49000001</v>
          </cell>
          <cell r="F155">
            <v>501095256.93880689</v>
          </cell>
          <cell r="G155">
            <v>503303100.38362586</v>
          </cell>
          <cell r="H155">
            <v>503918213.39715433</v>
          </cell>
          <cell r="I155">
            <v>504356793.7292335</v>
          </cell>
          <cell r="J155">
            <v>504418429.29649407</v>
          </cell>
          <cell r="K155">
            <v>504530240.35285699</v>
          </cell>
          <cell r="L155">
            <v>505031575.37206763</v>
          </cell>
          <cell r="M155">
            <v>505336789.88230556</v>
          </cell>
          <cell r="N155">
            <v>508475602.17901367</v>
          </cell>
          <cell r="O155">
            <v>513112585.73748994</v>
          </cell>
          <cell r="P155">
            <v>518244779.80491126</v>
          </cell>
          <cell r="Q155">
            <v>520088582.49000001</v>
          </cell>
          <cell r="R155">
            <v>520088582.49000001</v>
          </cell>
          <cell r="S155">
            <v>520088582.49000001</v>
          </cell>
          <cell r="T155">
            <v>520088582.49000001</v>
          </cell>
          <cell r="U155">
            <v>520088582.49000001</v>
          </cell>
          <cell r="V155">
            <v>520088582.49000001</v>
          </cell>
          <cell r="W155">
            <v>520088582.49000001</v>
          </cell>
          <cell r="X155">
            <v>520088582.49000001</v>
          </cell>
          <cell r="Y155">
            <v>520088582.49000001</v>
          </cell>
          <cell r="Z155">
            <v>520088582.49000001</v>
          </cell>
          <cell r="AA155">
            <v>520088582.49000001</v>
          </cell>
        </row>
        <row r="156">
          <cell r="D156">
            <v>748433299.99000001</v>
          </cell>
          <cell r="E156">
            <v>765244607.34261274</v>
          </cell>
          <cell r="F156">
            <v>774905808.6504544</v>
          </cell>
          <cell r="G156">
            <v>787724421.94656706</v>
          </cell>
          <cell r="H156">
            <v>801768917.41489339</v>
          </cell>
          <cell r="I156">
            <v>802207497.74697256</v>
          </cell>
          <cell r="J156">
            <v>802269133.31423306</v>
          </cell>
          <cell r="K156">
            <v>802380944.37059605</v>
          </cell>
          <cell r="L156">
            <v>802882279.38980675</v>
          </cell>
          <cell r="M156">
            <v>804115197.53506422</v>
          </cell>
          <cell r="N156">
            <v>815061139.04015827</v>
          </cell>
          <cell r="O156">
            <v>829025630.44421172</v>
          </cell>
          <cell r="P156">
            <v>844181541.43988585</v>
          </cell>
          <cell r="Q156">
            <v>851629607.34261262</v>
          </cell>
          <cell r="R156">
            <v>851629607.34261262</v>
          </cell>
          <cell r="S156">
            <v>851629607.34261262</v>
          </cell>
          <cell r="T156">
            <v>851629607.34261262</v>
          </cell>
          <cell r="U156">
            <v>851629607.34261262</v>
          </cell>
          <cell r="V156">
            <v>851629607.34261262</v>
          </cell>
          <cell r="W156">
            <v>851629607.34261262</v>
          </cell>
          <cell r="X156">
            <v>851629607.34261262</v>
          </cell>
          <cell r="Y156">
            <v>851629607.34261262</v>
          </cell>
          <cell r="Z156">
            <v>851629607.34261262</v>
          </cell>
          <cell r="AA156">
            <v>851629607.34261262</v>
          </cell>
        </row>
        <row r="157">
          <cell r="D157">
            <v>2819283160</v>
          </cell>
          <cell r="E157">
            <v>2853167022.0126128</v>
          </cell>
          <cell r="F157">
            <v>2858039296.2437878</v>
          </cell>
          <cell r="G157">
            <v>2867989758.6632338</v>
          </cell>
          <cell r="H157">
            <v>2879386955.3748932</v>
          </cell>
          <cell r="I157">
            <v>2876470321.8303056</v>
          </cell>
          <cell r="J157">
            <v>2872618044.1308994</v>
          </cell>
          <cell r="K157">
            <v>2861826372.3705959</v>
          </cell>
          <cell r="L157">
            <v>2856641394.1531401</v>
          </cell>
          <cell r="M157">
            <v>2858665572.0917311</v>
          </cell>
          <cell r="N157">
            <v>2871409697.0501585</v>
          </cell>
          <cell r="O157">
            <v>2885039099.0875449</v>
          </cell>
          <cell r="P157">
            <v>2897934677.6765528</v>
          </cell>
          <cell r="Q157">
            <v>2902544273.6526127</v>
          </cell>
          <cell r="R157">
            <v>2924130018.0886149</v>
          </cell>
          <cell r="S157">
            <v>2949635606.5746174</v>
          </cell>
          <cell r="T157">
            <v>2974896387.0006189</v>
          </cell>
          <cell r="U157">
            <v>3002137842.3266215</v>
          </cell>
          <cell r="V157">
            <v>3029071700.9026237</v>
          </cell>
          <cell r="W157">
            <v>3055065691.5186257</v>
          </cell>
          <cell r="X157">
            <v>3082305628.1946282</v>
          </cell>
          <cell r="Y157">
            <v>3109358488.8706303</v>
          </cell>
          <cell r="Z157">
            <v>3133202985.5666323</v>
          </cell>
          <cell r="AA157">
            <v>3160593594.7426348</v>
          </cell>
        </row>
        <row r="158">
          <cell r="D158">
            <v>4796618579.0499992</v>
          </cell>
          <cell r="E158">
            <v>4825652441.0626125</v>
          </cell>
          <cell r="F158">
            <v>4844705396.288826</v>
          </cell>
          <cell r="G158">
            <v>4874597087.9249535</v>
          </cell>
          <cell r="H158">
            <v>4922281857.1129961</v>
          </cell>
          <cell r="I158">
            <v>4948149465.3965988</v>
          </cell>
          <cell r="J158">
            <v>4981255895.6760855</v>
          </cell>
          <cell r="K158">
            <v>4995375230.3649025</v>
          </cell>
          <cell r="L158">
            <v>4996833436.1080036</v>
          </cell>
          <cell r="M158">
            <v>4997255369.4475183</v>
          </cell>
          <cell r="N158">
            <v>5005472505.9062824</v>
          </cell>
          <cell r="O158">
            <v>5033186277.4289436</v>
          </cell>
          <cell r="P158">
            <v>5057769009.1269436</v>
          </cell>
          <cell r="Q158">
            <v>5075098692.7026129</v>
          </cell>
          <cell r="R158">
            <v>5112924656.5007267</v>
          </cell>
          <cell r="S158">
            <v>5154670464.3488407</v>
          </cell>
          <cell r="T158">
            <v>5196171464.1369534</v>
          </cell>
          <cell r="U158">
            <v>5239653138.8250675</v>
          </cell>
          <cell r="V158">
            <v>5282827216.7631817</v>
          </cell>
          <cell r="W158">
            <v>5325061426.7412958</v>
          </cell>
          <cell r="X158">
            <v>5368541582.7794094</v>
          </cell>
          <cell r="Y158">
            <v>5411834662.817524</v>
          </cell>
          <cell r="Z158">
            <v>5451919378.8756371</v>
          </cell>
          <cell r="AA158">
            <v>5495550207.4137516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23000000</v>
          </cell>
          <cell r="T159">
            <v>0</v>
          </cell>
          <cell r="U159">
            <v>16000000</v>
          </cell>
          <cell r="V159">
            <v>36000000</v>
          </cell>
          <cell r="W159">
            <v>9000000</v>
          </cell>
          <cell r="X159">
            <v>27000000</v>
          </cell>
          <cell r="Y159">
            <v>49000000</v>
          </cell>
          <cell r="Z159">
            <v>24000000</v>
          </cell>
          <cell r="AA159">
            <v>42000000</v>
          </cell>
        </row>
        <row r="160">
          <cell r="D160">
            <v>-58884525.210000001</v>
          </cell>
          <cell r="E160">
            <v>-58884525.210000001</v>
          </cell>
          <cell r="F160">
            <v>-58884525.210000001</v>
          </cell>
          <cell r="G160">
            <v>-58884525.210000001</v>
          </cell>
          <cell r="H160">
            <v>-58884525.210000001</v>
          </cell>
          <cell r="I160">
            <v>-58884525.210000001</v>
          </cell>
          <cell r="J160">
            <v>-58884525.210000001</v>
          </cell>
          <cell r="K160">
            <v>-58884525.210000001</v>
          </cell>
          <cell r="L160">
            <v>-58884525.210000001</v>
          </cell>
          <cell r="M160">
            <v>-58884525.210000001</v>
          </cell>
          <cell r="N160">
            <v>-58884525.210000001</v>
          </cell>
          <cell r="O160">
            <v>-58884525.210000001</v>
          </cell>
          <cell r="P160">
            <v>-58884525.210000001</v>
          </cell>
          <cell r="Q160">
            <v>-58884525.210000001</v>
          </cell>
          <cell r="R160">
            <v>-58884525.210000001</v>
          </cell>
          <cell r="S160">
            <v>-58884525.210000001</v>
          </cell>
          <cell r="T160">
            <v>-58884525.210000001</v>
          </cell>
          <cell r="U160">
            <v>-58884525.210000001</v>
          </cell>
          <cell r="V160">
            <v>-58884525.210000001</v>
          </cell>
          <cell r="W160">
            <v>-58884525.210000001</v>
          </cell>
          <cell r="X160">
            <v>-58884525.210000001</v>
          </cell>
          <cell r="Y160">
            <v>-58884525.210000001</v>
          </cell>
          <cell r="Z160">
            <v>-58884525.210000001</v>
          </cell>
          <cell r="AA160">
            <v>-58884525.210000001</v>
          </cell>
        </row>
        <row r="161">
          <cell r="D161">
            <v>-0.12000100000000002</v>
          </cell>
          <cell r="E161">
            <v>-0.12000100000000002</v>
          </cell>
          <cell r="F161">
            <v>-0.12000100000000002</v>
          </cell>
          <cell r="G161">
            <v>-0.12000100000000002</v>
          </cell>
          <cell r="H161">
            <v>-0.12000100000000002</v>
          </cell>
          <cell r="I161">
            <v>-0.12000100000000002</v>
          </cell>
          <cell r="J161">
            <v>-0.12000100000000002</v>
          </cell>
          <cell r="K161">
            <v>-0.12000100000000002</v>
          </cell>
          <cell r="L161">
            <v>-0.12000100000000002</v>
          </cell>
          <cell r="M161">
            <v>-0.12000100000000002</v>
          </cell>
          <cell r="N161">
            <v>-0.12000100000000002</v>
          </cell>
          <cell r="O161">
            <v>-0.12000100000000002</v>
          </cell>
          <cell r="P161">
            <v>-0.12000100000000002</v>
          </cell>
          <cell r="Q161">
            <v>-0.12000100000000002</v>
          </cell>
          <cell r="R161">
            <v>-0.12000100000000002</v>
          </cell>
          <cell r="S161">
            <v>-0.12000100000000002</v>
          </cell>
          <cell r="T161">
            <v>-0.12000100000000002</v>
          </cell>
          <cell r="U161">
            <v>-0.12000100000000002</v>
          </cell>
          <cell r="V161">
            <v>-0.12000100000000002</v>
          </cell>
          <cell r="W161">
            <v>-0.12000100000000002</v>
          </cell>
          <cell r="X161">
            <v>-0.12000100000000002</v>
          </cell>
          <cell r="Y161">
            <v>-0.12000100000000002</v>
          </cell>
          <cell r="Z161">
            <v>-0.12000100000000002</v>
          </cell>
          <cell r="AA161">
            <v>-0.12000100000000002</v>
          </cell>
        </row>
        <row r="162">
          <cell r="D162">
            <v>92185473.180000007</v>
          </cell>
          <cell r="E162">
            <v>92185473.180000007</v>
          </cell>
          <cell r="F162">
            <v>82359991.736910045</v>
          </cell>
          <cell r="G162">
            <v>82868150.494724214</v>
          </cell>
          <cell r="H162">
            <v>83678791.570920944</v>
          </cell>
          <cell r="I162">
            <v>84118540.911742181</v>
          </cell>
          <cell r="J162">
            <v>84681350.226493463</v>
          </cell>
          <cell r="K162">
            <v>84921378.91620335</v>
          </cell>
          <cell r="L162">
            <v>84946168.413836062</v>
          </cell>
          <cell r="M162">
            <v>84953341.28060782</v>
          </cell>
          <cell r="N162">
            <v>85093032.600406811</v>
          </cell>
          <cell r="O162">
            <v>85564166.716292053</v>
          </cell>
          <cell r="P162">
            <v>85982073.155158043</v>
          </cell>
          <cell r="Q162">
            <v>86276677.775944427</v>
          </cell>
          <cell r="R162">
            <v>86919719.160512358</v>
          </cell>
          <cell r="S162">
            <v>87629397.893930301</v>
          </cell>
          <cell r="T162">
            <v>88334914.890328214</v>
          </cell>
          <cell r="U162">
            <v>89074103.360026151</v>
          </cell>
          <cell r="V162">
            <v>89808062.684974089</v>
          </cell>
          <cell r="W162">
            <v>90526044.25460203</v>
          </cell>
          <cell r="X162">
            <v>91265206.907249972</v>
          </cell>
          <cell r="Y162">
            <v>92001189.267897919</v>
          </cell>
          <cell r="Z162">
            <v>92682629.440885842</v>
          </cell>
          <cell r="AA162">
            <v>93424353.526033789</v>
          </cell>
        </row>
        <row r="163">
          <cell r="D163">
            <v>54596836</v>
          </cell>
          <cell r="E163">
            <v>54596836</v>
          </cell>
          <cell r="F163">
            <v>57545065.144000001</v>
          </cell>
          <cell r="G163">
            <v>57545065.144000001</v>
          </cell>
          <cell r="H163">
            <v>57545065.144000001</v>
          </cell>
          <cell r="I163">
            <v>57545065.144000001</v>
          </cell>
          <cell r="J163">
            <v>57545065.144000001</v>
          </cell>
          <cell r="K163">
            <v>57545065.144000001</v>
          </cell>
          <cell r="L163">
            <v>57545065.144000001</v>
          </cell>
          <cell r="M163">
            <v>57545065.144000001</v>
          </cell>
          <cell r="N163">
            <v>57545065.144000001</v>
          </cell>
          <cell r="O163">
            <v>57545065.144000001</v>
          </cell>
          <cell r="P163">
            <v>57545065.144000001</v>
          </cell>
          <cell r="Q163">
            <v>57545065.144000001</v>
          </cell>
          <cell r="R163">
            <v>60652498.661775999</v>
          </cell>
          <cell r="S163">
            <v>60652498.661775999</v>
          </cell>
          <cell r="T163">
            <v>60652498.661775999</v>
          </cell>
          <cell r="U163">
            <v>60652498.661775999</v>
          </cell>
          <cell r="V163">
            <v>60652498.661775999</v>
          </cell>
          <cell r="W163">
            <v>60652498.661775999</v>
          </cell>
          <cell r="X163">
            <v>60652498.661775999</v>
          </cell>
          <cell r="Y163">
            <v>60652498.661775999</v>
          </cell>
          <cell r="Z163">
            <v>60652498.661775999</v>
          </cell>
          <cell r="AA163">
            <v>60652498.661775999</v>
          </cell>
        </row>
        <row r="164">
          <cell r="D164">
            <v>60781944</v>
          </cell>
          <cell r="E164">
            <v>60781944</v>
          </cell>
          <cell r="F164">
            <v>63927409.601999998</v>
          </cell>
          <cell r="G164">
            <v>63927409.601999998</v>
          </cell>
          <cell r="H164">
            <v>63927409.601999998</v>
          </cell>
          <cell r="I164">
            <v>63927409.601999998</v>
          </cell>
          <cell r="J164">
            <v>63927409.601999998</v>
          </cell>
          <cell r="K164">
            <v>63927409.601999998</v>
          </cell>
          <cell r="L164">
            <v>63927409.601999998</v>
          </cell>
          <cell r="M164">
            <v>63927409.601999998</v>
          </cell>
          <cell r="N164">
            <v>63927409.601999998</v>
          </cell>
          <cell r="O164">
            <v>63927409.601999998</v>
          </cell>
          <cell r="P164">
            <v>63927409.601999998</v>
          </cell>
          <cell r="Q164">
            <v>63927409.601999998</v>
          </cell>
          <cell r="R164">
            <v>67235653.048903495</v>
          </cell>
          <cell r="S164">
            <v>67235653.048903495</v>
          </cell>
          <cell r="T164">
            <v>67235653.048903495</v>
          </cell>
          <cell r="U164">
            <v>67235653.048903495</v>
          </cell>
          <cell r="V164">
            <v>67235653.048903495</v>
          </cell>
          <cell r="W164">
            <v>67235653.048903495</v>
          </cell>
          <cell r="X164">
            <v>67235653.048903495</v>
          </cell>
          <cell r="Y164">
            <v>67235653.048903495</v>
          </cell>
          <cell r="Z164">
            <v>67235653.048903495</v>
          </cell>
          <cell r="AA164">
            <v>67235653.048903495</v>
          </cell>
        </row>
        <row r="165">
          <cell r="D165">
            <v>36077742</v>
          </cell>
          <cell r="E165">
            <v>36077742</v>
          </cell>
          <cell r="F165">
            <v>36077742</v>
          </cell>
          <cell r="G165">
            <v>36077742</v>
          </cell>
          <cell r="H165">
            <v>36077742</v>
          </cell>
          <cell r="I165">
            <v>36077742</v>
          </cell>
          <cell r="J165">
            <v>36077742</v>
          </cell>
          <cell r="K165">
            <v>36077742</v>
          </cell>
          <cell r="L165">
            <v>36077742</v>
          </cell>
          <cell r="M165">
            <v>36077742</v>
          </cell>
          <cell r="N165">
            <v>37944765.148500003</v>
          </cell>
          <cell r="O165">
            <v>37944765.148500003</v>
          </cell>
          <cell r="P165">
            <v>37944765.148500003</v>
          </cell>
          <cell r="Q165">
            <v>37944765.148500003</v>
          </cell>
          <cell r="R165">
            <v>37944765.148500003</v>
          </cell>
          <cell r="S165">
            <v>37944765.148500003</v>
          </cell>
          <cell r="T165">
            <v>37944765.148500003</v>
          </cell>
          <cell r="U165">
            <v>37944765.148500003</v>
          </cell>
          <cell r="V165">
            <v>37944765.148500003</v>
          </cell>
          <cell r="W165">
            <v>37944765.148500003</v>
          </cell>
          <cell r="X165">
            <v>37944765.148500003</v>
          </cell>
          <cell r="Y165">
            <v>37944765.148500003</v>
          </cell>
          <cell r="Z165">
            <v>39908406.744934879</v>
          </cell>
          <cell r="AA165">
            <v>39908406.744934879</v>
          </cell>
        </row>
        <row r="166">
          <cell r="D166">
            <v>44803050</v>
          </cell>
          <cell r="E166">
            <v>47222414.700000003</v>
          </cell>
          <cell r="F166">
            <v>47222414.700000003</v>
          </cell>
          <cell r="G166">
            <v>47222414.700000003</v>
          </cell>
          <cell r="H166">
            <v>47222414.700000003</v>
          </cell>
          <cell r="I166">
            <v>47222414.700000003</v>
          </cell>
          <cell r="J166">
            <v>47222414.700000003</v>
          </cell>
          <cell r="K166">
            <v>47222414.700000003</v>
          </cell>
          <cell r="L166">
            <v>47222414.700000003</v>
          </cell>
          <cell r="M166">
            <v>47222414.700000003</v>
          </cell>
          <cell r="N166">
            <v>47222414.700000003</v>
          </cell>
          <cell r="O166">
            <v>47222414.700000003</v>
          </cell>
          <cell r="P166">
            <v>47222414.700000003</v>
          </cell>
          <cell r="Q166">
            <v>49772425.093800001</v>
          </cell>
          <cell r="R166">
            <v>49772425.093800001</v>
          </cell>
          <cell r="S166">
            <v>49772425.093800001</v>
          </cell>
          <cell r="T166">
            <v>49772425.093800001</v>
          </cell>
          <cell r="U166">
            <v>49772425.093800001</v>
          </cell>
          <cell r="V166">
            <v>49772425.093800001</v>
          </cell>
          <cell r="W166">
            <v>49772425.093800001</v>
          </cell>
          <cell r="X166">
            <v>49772425.093800001</v>
          </cell>
          <cell r="Y166">
            <v>49772425.093800001</v>
          </cell>
          <cell r="Z166">
            <v>49772425.093800001</v>
          </cell>
          <cell r="AA166">
            <v>49772425.093800001</v>
          </cell>
        </row>
        <row r="167">
          <cell r="D167">
            <v>39469964.240000002</v>
          </cell>
          <cell r="E167">
            <v>39944338.308176577</v>
          </cell>
          <cell r="F167">
            <v>40012550.14741303</v>
          </cell>
          <cell r="G167">
            <v>40151856.621285275</v>
          </cell>
          <cell r="H167">
            <v>40311417.375248507</v>
          </cell>
          <cell r="I167">
            <v>40270584.505624279</v>
          </cell>
          <cell r="J167">
            <v>40216652.617832594</v>
          </cell>
          <cell r="K167">
            <v>40065569.213188343</v>
          </cell>
          <cell r="L167">
            <v>39992979.518143959</v>
          </cell>
          <cell r="M167">
            <v>40021318.009284236</v>
          </cell>
          <cell r="N167">
            <v>40199735.758702219</v>
          </cell>
          <cell r="O167">
            <v>40390547.387225628</v>
          </cell>
          <cell r="P167">
            <v>40571085.487471737</v>
          </cell>
          <cell r="Q167">
            <v>40635619.831136577</v>
          </cell>
          <cell r="R167">
            <v>40937820.253240608</v>
          </cell>
          <cell r="S167">
            <v>41294898.492044643</v>
          </cell>
          <cell r="T167">
            <v>41648549.418008663</v>
          </cell>
          <cell r="U167">
            <v>42029929.792572699</v>
          </cell>
          <cell r="V167">
            <v>42407003.812636733</v>
          </cell>
          <cell r="W167">
            <v>42770919.681260765</v>
          </cell>
          <cell r="X167">
            <v>43152278.7947248</v>
          </cell>
          <cell r="Y167">
            <v>43531018.844188824</v>
          </cell>
          <cell r="Z167">
            <v>43864841.797932856</v>
          </cell>
          <cell r="AA167">
            <v>44248310.32639689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-11832.91</v>
          </cell>
          <cell r="E169">
            <v>-11832.91</v>
          </cell>
          <cell r="F169">
            <v>-11832.91</v>
          </cell>
          <cell r="G169">
            <v>-11832.91</v>
          </cell>
          <cell r="H169">
            <v>-11832.91</v>
          </cell>
          <cell r="I169">
            <v>-11832.91</v>
          </cell>
          <cell r="J169">
            <v>-11832.91</v>
          </cell>
          <cell r="K169">
            <v>-11832.91</v>
          </cell>
          <cell r="L169">
            <v>-11832.91</v>
          </cell>
          <cell r="M169">
            <v>-11832.91</v>
          </cell>
          <cell r="N169">
            <v>-11832.91</v>
          </cell>
          <cell r="O169">
            <v>-11832.91</v>
          </cell>
          <cell r="P169">
            <v>-11832.91</v>
          </cell>
          <cell r="Q169">
            <v>-11832.91</v>
          </cell>
          <cell r="R169">
            <v>-11832.91</v>
          </cell>
          <cell r="S169">
            <v>-11832.91</v>
          </cell>
          <cell r="T169">
            <v>-11832.91</v>
          </cell>
          <cell r="U169">
            <v>-11832.91</v>
          </cell>
          <cell r="V169">
            <v>-11832.91</v>
          </cell>
          <cell r="W169">
            <v>-11832.91</v>
          </cell>
          <cell r="X169">
            <v>-11832.91</v>
          </cell>
          <cell r="Y169">
            <v>-11832.91</v>
          </cell>
          <cell r="Z169">
            <v>-11832.91</v>
          </cell>
          <cell r="AA169">
            <v>-11832.91</v>
          </cell>
        </row>
        <row r="170">
          <cell r="D170">
            <v>269018651.17999899</v>
          </cell>
          <cell r="E170">
            <v>271912389.94817555</v>
          </cell>
          <cell r="F170">
            <v>268248815.09032205</v>
          </cell>
          <cell r="G170">
            <v>268896280.32200843</v>
          </cell>
          <cell r="H170">
            <v>269866482.15216839</v>
          </cell>
          <cell r="I170">
            <v>270265398.62336546</v>
          </cell>
          <cell r="J170">
            <v>270774276.05032504</v>
          </cell>
          <cell r="K170">
            <v>270863221.33539069</v>
          </cell>
          <cell r="L170">
            <v>270815421.13797897</v>
          </cell>
          <cell r="M170">
            <v>270850932.49589103</v>
          </cell>
          <cell r="N170">
            <v>273036064.71360803</v>
          </cell>
          <cell r="O170">
            <v>273698010.45801663</v>
          </cell>
          <cell r="P170">
            <v>274296454.99712878</v>
          </cell>
          <cell r="Q170">
            <v>277205604.35537994</v>
          </cell>
          <cell r="R170">
            <v>284566523.12673146</v>
          </cell>
          <cell r="S170">
            <v>308633280.09895343</v>
          </cell>
          <cell r="T170">
            <v>286692448.02131534</v>
          </cell>
          <cell r="U170">
            <v>303813016.86557734</v>
          </cell>
          <cell r="V170">
            <v>324924050.21058929</v>
          </cell>
          <cell r="W170">
            <v>299005947.64884126</v>
          </cell>
          <cell r="X170">
            <v>318126469.41495323</v>
          </cell>
          <cell r="Y170">
            <v>341241191.8250652</v>
          </cell>
          <cell r="Z170">
            <v>319220096.54823202</v>
          </cell>
          <cell r="AA170">
            <v>338345289.16184402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3">
          <cell r="D173">
            <v>5065637230.2299986</v>
          </cell>
          <cell r="E173">
            <v>5097564831.010788</v>
          </cell>
          <cell r="F173">
            <v>5112954211.3791485</v>
          </cell>
          <cell r="G173">
            <v>5143493368.2469616</v>
          </cell>
          <cell r="H173">
            <v>5192148339.2651644</v>
          </cell>
          <cell r="I173">
            <v>5218414864.0199642</v>
          </cell>
          <cell r="J173">
            <v>5252030171.7264109</v>
          </cell>
          <cell r="K173">
            <v>5266238451.7002935</v>
          </cell>
          <cell r="L173">
            <v>5267648857.2459822</v>
          </cell>
          <cell r="M173">
            <v>5268106301.943409</v>
          </cell>
          <cell r="N173">
            <v>5278508570.6198902</v>
          </cell>
          <cell r="O173">
            <v>5306884287.88696</v>
          </cell>
          <cell r="P173">
            <v>5332065464.1240721</v>
          </cell>
          <cell r="Q173">
            <v>5352304297.0579929</v>
          </cell>
          <cell r="R173">
            <v>5397491179.6274586</v>
          </cell>
          <cell r="S173">
            <v>5463303744.447794</v>
          </cell>
          <cell r="T173">
            <v>5482863912.1582689</v>
          </cell>
          <cell r="U173">
            <v>5543466155.6906452</v>
          </cell>
          <cell r="V173">
            <v>5607751266.9737711</v>
          </cell>
          <cell r="W173">
            <v>5624067374.3901367</v>
          </cell>
          <cell r="X173">
            <v>5686668052.1943626</v>
          </cell>
          <cell r="Y173">
            <v>5753075854.6425896</v>
          </cell>
          <cell r="Z173">
            <v>5771139475.4238691</v>
          </cell>
          <cell r="AA173">
            <v>5833895496.5755959</v>
          </cell>
        </row>
        <row r="176">
          <cell r="D176">
            <v>218709783.84</v>
          </cell>
          <cell r="E176">
            <v>218709783.84</v>
          </cell>
          <cell r="F176">
            <v>218709783.84</v>
          </cell>
          <cell r="G176">
            <v>218709783.84</v>
          </cell>
          <cell r="H176">
            <v>218709783.84</v>
          </cell>
          <cell r="I176">
            <v>218709783.84</v>
          </cell>
          <cell r="J176">
            <v>218709783.84</v>
          </cell>
          <cell r="K176">
            <v>218709783.84</v>
          </cell>
          <cell r="L176">
            <v>218709783.84</v>
          </cell>
          <cell r="M176">
            <v>218709783.84</v>
          </cell>
          <cell r="N176">
            <v>218709783.84</v>
          </cell>
          <cell r="O176">
            <v>218709783.84</v>
          </cell>
          <cell r="P176">
            <v>218709783.84</v>
          </cell>
          <cell r="Q176">
            <v>218709783.84</v>
          </cell>
          <cell r="R176">
            <v>218709783.84</v>
          </cell>
          <cell r="S176">
            <v>218709783.84</v>
          </cell>
          <cell r="T176">
            <v>218709783.84</v>
          </cell>
          <cell r="U176">
            <v>218709783.84</v>
          </cell>
          <cell r="V176">
            <v>218709783.84</v>
          </cell>
          <cell r="W176">
            <v>218709783.84</v>
          </cell>
          <cell r="X176">
            <v>218709783.84</v>
          </cell>
          <cell r="Y176">
            <v>218709783.84</v>
          </cell>
          <cell r="Z176">
            <v>218709783.84</v>
          </cell>
          <cell r="AA176">
            <v>218709783.84</v>
          </cell>
        </row>
        <row r="177">
          <cell r="D177">
            <v>5369000.1224166667</v>
          </cell>
          <cell r="E177">
            <v>5380185.539338368</v>
          </cell>
          <cell r="F177">
            <v>5391394.2592119901</v>
          </cell>
          <cell r="G177">
            <v>5402626.3305853484</v>
          </cell>
          <cell r="H177">
            <v>5413881.8021074012</v>
          </cell>
          <cell r="I177">
            <v>5425160.7225284586</v>
          </cell>
          <cell r="J177">
            <v>5436463.1407003924</v>
          </cell>
          <cell r="K177">
            <v>5447789.1055768514</v>
          </cell>
          <cell r="L177">
            <v>5459138.6662134696</v>
          </cell>
          <cell r="M177">
            <v>5470511.8717680806</v>
          </cell>
          <cell r="N177">
            <v>5481908.7715009311</v>
          </cell>
          <cell r="O177">
            <v>5493329.414774891</v>
          </cell>
          <cell r="P177">
            <v>5504773.8510556724</v>
          </cell>
          <cell r="Q177">
            <v>5516242.1299120383</v>
          </cell>
          <cell r="R177">
            <v>5527734.3010160215</v>
          </cell>
          <cell r="S177">
            <v>5539250.4141431386</v>
          </cell>
          <cell r="T177">
            <v>5550790.5191726033</v>
          </cell>
          <cell r="U177">
            <v>5562354.6660875464</v>
          </cell>
          <cell r="V177">
            <v>5573942.9049752289</v>
          </cell>
          <cell r="W177">
            <v>5585555.2860272611</v>
          </cell>
          <cell r="X177">
            <v>5597191.859539818</v>
          </cell>
          <cell r="Y177">
            <v>5608852.6759138592</v>
          </cell>
          <cell r="Z177">
            <v>5620537.7856553467</v>
          </cell>
          <cell r="AA177">
            <v>5632247.2393754618</v>
          </cell>
        </row>
        <row r="178">
          <cell r="D178">
            <v>0</v>
          </cell>
          <cell r="E178">
            <v>-2688183</v>
          </cell>
          <cell r="F178">
            <v>-36431864.939999998</v>
          </cell>
          <cell r="G178">
            <v>-36431864.939999998</v>
          </cell>
          <cell r="H178">
            <v>-36431864.939999998</v>
          </cell>
          <cell r="I178">
            <v>-36431864.939999998</v>
          </cell>
          <cell r="J178">
            <v>-36431864.939999998</v>
          </cell>
          <cell r="K178">
            <v>-36431864.939999998</v>
          </cell>
          <cell r="L178">
            <v>-36431864.939999998</v>
          </cell>
          <cell r="M178">
            <v>-36431864.939999998</v>
          </cell>
          <cell r="N178">
            <v>-38506335.104999997</v>
          </cell>
          <cell r="O178">
            <v>-38506335.104999997</v>
          </cell>
          <cell r="P178">
            <v>-38506335.104999997</v>
          </cell>
          <cell r="Q178">
            <v>-41339679.986999996</v>
          </cell>
          <cell r="R178">
            <v>-48468209.947754994</v>
          </cell>
          <cell r="S178">
            <v>-48468209.947754994</v>
          </cell>
          <cell r="T178">
            <v>-48468209.947754994</v>
          </cell>
          <cell r="U178">
            <v>-48468209.947754994</v>
          </cell>
          <cell r="V178">
            <v>-48468209.947754994</v>
          </cell>
          <cell r="W178">
            <v>-48468209.947754994</v>
          </cell>
          <cell r="X178">
            <v>-48468209.947754994</v>
          </cell>
          <cell r="Y178">
            <v>-48468209.947754994</v>
          </cell>
          <cell r="Z178">
            <v>-50650033.943793744</v>
          </cell>
          <cell r="AA178">
            <v>-50650033.943793744</v>
          </cell>
        </row>
        <row r="180">
          <cell r="D180">
            <v>224078783.96241668</v>
          </cell>
          <cell r="E180">
            <v>221401786.37933838</v>
          </cell>
          <cell r="F180">
            <v>187669313.15921199</v>
          </cell>
          <cell r="G180">
            <v>187680545.23058537</v>
          </cell>
          <cell r="H180">
            <v>187691800.7021074</v>
          </cell>
          <cell r="I180">
            <v>187703079.62252846</v>
          </cell>
          <cell r="J180">
            <v>187714382.04070041</v>
          </cell>
          <cell r="K180">
            <v>187725708.00557685</v>
          </cell>
          <cell r="L180">
            <v>187737057.56621349</v>
          </cell>
          <cell r="M180">
            <v>187748430.77176809</v>
          </cell>
          <cell r="N180">
            <v>185685357.50650096</v>
          </cell>
          <cell r="O180">
            <v>185696778.14977491</v>
          </cell>
          <cell r="P180">
            <v>185708222.5860557</v>
          </cell>
          <cell r="Q180">
            <v>182886345.98291206</v>
          </cell>
          <cell r="R180">
            <v>175769308.19326103</v>
          </cell>
          <cell r="S180">
            <v>175780824.30638814</v>
          </cell>
          <cell r="T180">
            <v>175792364.4114176</v>
          </cell>
          <cell r="U180">
            <v>175803928.55833256</v>
          </cell>
          <cell r="V180">
            <v>175815516.79722023</v>
          </cell>
          <cell r="W180">
            <v>175827129.17827225</v>
          </cell>
          <cell r="X180">
            <v>175838765.7517848</v>
          </cell>
          <cell r="Y180">
            <v>175850426.56815886</v>
          </cell>
          <cell r="Z180">
            <v>173680287.68186161</v>
          </cell>
          <cell r="AA180">
            <v>173691997.13558173</v>
          </cell>
        </row>
        <row r="182">
          <cell r="D182">
            <v>5289716014.1924152</v>
          </cell>
          <cell r="E182">
            <v>5318966617.3901262</v>
          </cell>
          <cell r="F182">
            <v>5300623524.5383606</v>
          </cell>
          <cell r="G182">
            <v>5331173913.4775467</v>
          </cell>
          <cell r="H182">
            <v>5379840139.9672718</v>
          </cell>
          <cell r="I182">
            <v>5406117943.6424923</v>
          </cell>
          <cell r="J182">
            <v>5439744553.7671108</v>
          </cell>
          <cell r="K182">
            <v>5453964159.7058706</v>
          </cell>
          <cell r="L182">
            <v>5455385914.8121958</v>
          </cell>
          <cell r="M182">
            <v>5455854732.7151775</v>
          </cell>
          <cell r="N182">
            <v>5464193928.1263914</v>
          </cell>
          <cell r="O182">
            <v>5492581066.0367346</v>
          </cell>
          <cell r="P182">
            <v>5517773686.7101278</v>
          </cell>
          <cell r="Q182">
            <v>5535190643.040905</v>
          </cell>
          <cell r="R182">
            <v>5573260487.8207197</v>
          </cell>
          <cell r="S182">
            <v>5639084568.7541819</v>
          </cell>
          <cell r="T182">
            <v>5658656276.5696869</v>
          </cell>
          <cell r="U182">
            <v>5719270084.2489777</v>
          </cell>
          <cell r="V182">
            <v>5783566783.7709913</v>
          </cell>
          <cell r="W182">
            <v>5799894503.568409</v>
          </cell>
          <cell r="X182">
            <v>5862506817.9461479</v>
          </cell>
          <cell r="Y182">
            <v>5928926281.2107487</v>
          </cell>
          <cell r="Z182">
            <v>5944819763.105731</v>
          </cell>
          <cell r="AA182">
            <v>6007587493.7111778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77"/>
  <sheetViews>
    <sheetView zoomScaleNormal="100" workbookViewId="0">
      <selection activeCell="A143" sqref="A143:IV14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6.42578125" style="10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4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1003</v>
      </c>
      <c r="B7" s="24"/>
      <c r="C7" s="24"/>
      <c r="D7" s="24"/>
      <c r="E7" s="26" t="e">
        <f>SUM(E8:E9)</f>
        <v>#REF!</v>
      </c>
      <c r="F7" s="30">
        <v>182719000</v>
      </c>
      <c r="G7" s="15" t="e">
        <f t="shared" ref="G7:G14" si="0">F7-E7</f>
        <v>#REF!</v>
      </c>
      <c r="H7" s="5" t="e">
        <f>SUMIF(#REF!,Test!C8,#REF!)</f>
        <v>#REF!</v>
      </c>
      <c r="I7" s="9" t="e">
        <f t="shared" ref="I7:I14" si="1">G7+H7</f>
        <v>#REF!</v>
      </c>
      <c r="J7" s="9"/>
    </row>
    <row r="8" spans="1:10" x14ac:dyDescent="0.2">
      <c r="A8" s="33" t="s">
        <v>1002</v>
      </c>
      <c r="B8" s="25" t="str">
        <f>RIGHT(A8,8)</f>
        <v>P600034)</v>
      </c>
      <c r="C8" s="25" t="s">
        <v>194</v>
      </c>
      <c r="D8" s="25"/>
      <c r="E8" s="28" t="e">
        <f>SUMIF(#REF!,Test!C8,#REF!)*-1</f>
        <v>#REF!</v>
      </c>
      <c r="F8" s="30" t="e">
        <v>#N/A</v>
      </c>
      <c r="G8" s="15" t="e">
        <f t="shared" si="0"/>
        <v>#N/A</v>
      </c>
      <c r="H8" s="5" t="e">
        <f>SUMIF(#REF!,Test!C8,#REF!)</f>
        <v>#REF!</v>
      </c>
      <c r="I8" s="9" t="e">
        <f t="shared" si="1"/>
        <v>#N/A</v>
      </c>
    </row>
    <row r="9" spans="1:10" x14ac:dyDescent="0.2">
      <c r="A9" t="s">
        <v>880</v>
      </c>
      <c r="B9" s="25" t="str">
        <f>RIGHT(A143,8)</f>
        <v>P600033)</v>
      </c>
      <c r="C9" s="25" t="s">
        <v>196</v>
      </c>
      <c r="D9" s="25"/>
      <c r="E9" s="28" t="e">
        <f>SUMIF(#REF!,Test!C9,#REF!)*-1</f>
        <v>#REF!</v>
      </c>
      <c r="F9" s="30">
        <v>17759000</v>
      </c>
      <c r="G9" s="15" t="e">
        <f t="shared" si="0"/>
        <v>#REF!</v>
      </c>
      <c r="H9" s="5" t="e">
        <f>SUMIF(#REF!,Test!C9,#REF!)</f>
        <v>#REF!</v>
      </c>
      <c r="I9" s="9" t="e">
        <f t="shared" si="1"/>
        <v>#REF!</v>
      </c>
    </row>
    <row r="10" spans="1:10" s="1" customFormat="1" x14ac:dyDescent="0.2">
      <c r="A10" t="s">
        <v>881</v>
      </c>
      <c r="B10" s="25"/>
      <c r="C10" s="25"/>
      <c r="D10" s="24"/>
      <c r="E10" s="26" t="e">
        <f>SUM(E11:E28)-E19-E23-E15</f>
        <v>#REF!</v>
      </c>
      <c r="F10" s="30" t="e">
        <v>#N/A</v>
      </c>
      <c r="G10" s="15" t="e">
        <f t="shared" si="0"/>
        <v>#N/A</v>
      </c>
      <c r="H10" s="5" t="e">
        <f>SUMIF(#REF!,Test!C10,#REF!)</f>
        <v>#REF!</v>
      </c>
      <c r="I10" s="9" t="e">
        <f t="shared" si="1"/>
        <v>#N/A</v>
      </c>
      <c r="J10" s="9"/>
    </row>
    <row r="11" spans="1:10" s="1" customFormat="1" x14ac:dyDescent="0.2">
      <c r="A11" t="s">
        <v>882</v>
      </c>
      <c r="B11" s="25" t="str">
        <f t="shared" ref="B11:B17" si="2">RIGHT(A145,8)</f>
        <v>P600049)</v>
      </c>
      <c r="C11" s="25" t="s">
        <v>129</v>
      </c>
      <c r="D11" s="24"/>
      <c r="E11" s="28" t="e">
        <f>SUMIF(#REF!,Test!C11,#REF!)*-1</f>
        <v>#REF!</v>
      </c>
      <c r="F11" s="30" t="e">
        <v>#N/A</v>
      </c>
      <c r="G11" s="6" t="e">
        <f t="shared" si="0"/>
        <v>#N/A</v>
      </c>
      <c r="H11" s="5" t="e">
        <f>SUMIF(#REF!,Test!C11,#REF!)</f>
        <v>#REF!</v>
      </c>
      <c r="I11" s="9" t="e">
        <f t="shared" si="1"/>
        <v>#N/A</v>
      </c>
      <c r="J11" s="9"/>
    </row>
    <row r="12" spans="1:10" x14ac:dyDescent="0.2">
      <c r="A12" t="s">
        <v>883</v>
      </c>
      <c r="B12" s="25" t="str">
        <f t="shared" si="2"/>
        <v>P300041)</v>
      </c>
      <c r="C12" s="25" t="s">
        <v>581</v>
      </c>
      <c r="D12" s="25"/>
      <c r="E12" s="28" t="e">
        <f>SUMIF(#REF!,Test!C12,#REF!)*-1</f>
        <v>#REF!</v>
      </c>
      <c r="F12" s="30">
        <v>0</v>
      </c>
      <c r="G12" s="6" t="e">
        <f t="shared" si="0"/>
        <v>#REF!</v>
      </c>
      <c r="H12" s="5" t="e">
        <f>SUMIF(#REF!,Test!C12,#REF!)</f>
        <v>#REF!</v>
      </c>
      <c r="I12" s="9" t="e">
        <f t="shared" si="1"/>
        <v>#REF!</v>
      </c>
    </row>
    <row r="13" spans="1:10" x14ac:dyDescent="0.2">
      <c r="A13" t="s">
        <v>884</v>
      </c>
      <c r="B13" s="25" t="str">
        <f t="shared" si="2"/>
        <v>P300042)</v>
      </c>
      <c r="C13" s="25" t="s">
        <v>570</v>
      </c>
      <c r="D13" s="25"/>
      <c r="E13" s="28" t="e">
        <f>SUMIF(#REF!,Test!C13,#REF!)*-1</f>
        <v>#REF!</v>
      </c>
      <c r="F13" s="30">
        <v>0</v>
      </c>
      <c r="G13" s="6" t="e">
        <f t="shared" si="0"/>
        <v>#REF!</v>
      </c>
      <c r="H13" s="5" t="e">
        <f>SUMIF(#REF!,Test!C13,#REF!)</f>
        <v>#REF!</v>
      </c>
      <c r="I13" s="9" t="e">
        <f t="shared" si="1"/>
        <v>#REF!</v>
      </c>
    </row>
    <row r="14" spans="1:10" x14ac:dyDescent="0.2">
      <c r="A14" t="s">
        <v>885</v>
      </c>
      <c r="B14" s="25" t="str">
        <f t="shared" si="2"/>
        <v>P300045)</v>
      </c>
      <c r="C14" s="25" t="s">
        <v>579</v>
      </c>
      <c r="D14" s="25"/>
      <c r="E14" s="28" t="e">
        <f>SUMIF(#REF!,Test!C14,#REF!)*-1</f>
        <v>#REF!</v>
      </c>
      <c r="F14" s="30">
        <v>33203000</v>
      </c>
      <c r="G14" s="6" t="e">
        <f t="shared" si="0"/>
        <v>#REF!</v>
      </c>
      <c r="H14" s="5" t="e">
        <f>SUMIF(#REF!,Test!C14,#REF!)</f>
        <v>#REF!</v>
      </c>
      <c r="I14" s="9" t="e">
        <f t="shared" si="1"/>
        <v>#REF!</v>
      </c>
    </row>
    <row r="15" spans="1:10" x14ac:dyDescent="0.2">
      <c r="A15" t="s">
        <v>886</v>
      </c>
      <c r="B15" s="25" t="str">
        <f t="shared" si="2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t="s">
        <v>887</v>
      </c>
      <c r="B16" s="25" t="str">
        <f t="shared" si="2"/>
        <v>P300044)</v>
      </c>
      <c r="C16" s="25" t="s">
        <v>575</v>
      </c>
      <c r="D16" s="25"/>
      <c r="E16" s="28" t="e">
        <f>SUMIF(#REF!,Test!C16,#REF!)*-1</f>
        <v>#REF!</v>
      </c>
      <c r="F16" s="30">
        <v>1220000</v>
      </c>
      <c r="G16" s="6" t="e">
        <f>F16-E16</f>
        <v>#REF!</v>
      </c>
      <c r="H16" s="5" t="e">
        <f>SUMIF(#REF!,Test!C16,#REF!)</f>
        <v>#REF!</v>
      </c>
      <c r="I16" s="9" t="e">
        <f>G16+H16</f>
        <v>#REF!</v>
      </c>
    </row>
    <row r="17" spans="1:12" x14ac:dyDescent="0.2">
      <c r="A17" t="s">
        <v>888</v>
      </c>
      <c r="B17" s="25" t="str">
        <f t="shared" si="2"/>
        <v>P300052</v>
      </c>
      <c r="C17" s="25" t="s">
        <v>86</v>
      </c>
      <c r="D17" s="25"/>
      <c r="E17" s="28" t="e">
        <f>SUMIF(#REF!,Test!C17,#REF!)*-1</f>
        <v>#REF!</v>
      </c>
      <c r="F17" s="30"/>
      <c r="G17" s="6"/>
      <c r="I17" s="9"/>
    </row>
    <row r="18" spans="1:12" x14ac:dyDescent="0.2">
      <c r="A18" t="s">
        <v>889</v>
      </c>
      <c r="B18" s="25"/>
      <c r="C18" s="25" t="s">
        <v>484</v>
      </c>
      <c r="D18" s="25"/>
      <c r="E18" s="28" t="e">
        <f>SUMIF(#REF!,Test!C18,#REF!)*-1</f>
        <v>#REF!</v>
      </c>
      <c r="F18" s="30">
        <v>28542000</v>
      </c>
      <c r="G18" s="6" t="e">
        <f t="shared" ref="G18:G49" si="3">F18-E18</f>
        <v>#REF!</v>
      </c>
      <c r="H18" s="5" t="e">
        <f>SUMIF(#REF!,Test!C18,#REF!)</f>
        <v>#REF!</v>
      </c>
      <c r="I18" s="9" t="e">
        <f t="shared" ref="I18:I49" si="4">G18+H18</f>
        <v>#REF!</v>
      </c>
    </row>
    <row r="19" spans="1:12" x14ac:dyDescent="0.2">
      <c r="A19" t="s">
        <v>890</v>
      </c>
      <c r="B19" s="25"/>
      <c r="C19" s="25"/>
      <c r="D19" s="25"/>
      <c r="E19" s="28" t="e">
        <f>E27+E14</f>
        <v>#REF!</v>
      </c>
      <c r="F19" s="30">
        <v>33380000</v>
      </c>
      <c r="G19" s="6" t="e">
        <f t="shared" si="3"/>
        <v>#REF!</v>
      </c>
      <c r="H19" s="5" t="e">
        <f>SUMIF(#REF!,Test!C19,#REF!)</f>
        <v>#REF!</v>
      </c>
      <c r="I19" s="9" t="e">
        <f t="shared" si="4"/>
        <v>#REF!</v>
      </c>
    </row>
    <row r="20" spans="1:12" x14ac:dyDescent="0.2">
      <c r="A20" t="s">
        <v>891</v>
      </c>
      <c r="B20" s="25"/>
      <c r="C20" s="25" t="s">
        <v>577</v>
      </c>
      <c r="D20" s="25"/>
      <c r="E20" s="28" t="e">
        <f>SUMIF(#REF!,Test!C20,#REF!)*-1</f>
        <v>#REF!</v>
      </c>
      <c r="F20" s="30">
        <v>22260000</v>
      </c>
      <c r="G20" s="6" t="e">
        <f t="shared" si="3"/>
        <v>#REF!</v>
      </c>
      <c r="H20" s="5" t="e">
        <f>SUMIF(#REF!,Test!C20,#REF!)</f>
        <v>#REF!</v>
      </c>
      <c r="I20" s="9" t="e">
        <f t="shared" si="4"/>
        <v>#REF!</v>
      </c>
    </row>
    <row r="21" spans="1:12" x14ac:dyDescent="0.2">
      <c r="A21" t="s">
        <v>892</v>
      </c>
      <c r="B21" s="25"/>
      <c r="C21" s="25" t="s">
        <v>566</v>
      </c>
      <c r="D21" s="25"/>
      <c r="E21" s="28" t="e">
        <f>SUMIF(#REF!,Test!C21,#REF!)*-1</f>
        <v>#REF!</v>
      </c>
      <c r="F21" s="30">
        <v>2037000</v>
      </c>
      <c r="G21" s="6" t="e">
        <f t="shared" si="3"/>
        <v>#REF!</v>
      </c>
      <c r="H21" s="5" t="e">
        <f>SUMIF(#REF!,Test!C21,#REF!)</f>
        <v>#REF!</v>
      </c>
      <c r="I21" s="9" t="e">
        <f t="shared" si="4"/>
        <v>#REF!</v>
      </c>
    </row>
    <row r="22" spans="1:12" x14ac:dyDescent="0.2">
      <c r="A22" t="s">
        <v>228</v>
      </c>
      <c r="B22" s="25"/>
      <c r="C22" s="25" t="s">
        <v>101</v>
      </c>
      <c r="D22" s="25"/>
      <c r="E22" s="28" t="e">
        <f>SUMIF(#REF!,Test!C22,#REF!)*-1</f>
        <v>#REF!</v>
      </c>
      <c r="F22" s="30">
        <v>1449000</v>
      </c>
      <c r="G22" s="6" t="e">
        <f t="shared" si="3"/>
        <v>#REF!</v>
      </c>
      <c r="H22" s="5" t="e">
        <f>SUMIF(#REF!,Test!C22,#REF!)</f>
        <v>#REF!</v>
      </c>
      <c r="I22" s="9" t="e">
        <f t="shared" si="4"/>
        <v>#REF!</v>
      </c>
    </row>
    <row r="23" spans="1:12" s="1" customFormat="1" x14ac:dyDescent="0.2">
      <c r="A23" t="s">
        <v>229</v>
      </c>
      <c r="B23" s="25"/>
      <c r="C23" s="25" t="s">
        <v>136</v>
      </c>
      <c r="D23" s="24"/>
      <c r="E23" s="28" t="e">
        <f>E78</f>
        <v>#REF!</v>
      </c>
      <c r="F23" s="30">
        <v>22856000</v>
      </c>
      <c r="G23" s="6" t="e">
        <f t="shared" si="3"/>
        <v>#REF!</v>
      </c>
      <c r="H23" s="5" t="e">
        <f>SUM(H24:H89)</f>
        <v>#REF!</v>
      </c>
      <c r="I23" s="9" t="e">
        <f t="shared" si="4"/>
        <v>#REF!</v>
      </c>
      <c r="J23" s="9"/>
      <c r="K23" s="10"/>
    </row>
    <row r="24" spans="1:12" x14ac:dyDescent="0.2">
      <c r="A24" t="s">
        <v>230</v>
      </c>
      <c r="B24" s="25" t="str">
        <f>RIGHT(A158,8)</f>
        <v>P700051)</v>
      </c>
      <c r="C24" s="25" t="s">
        <v>879</v>
      </c>
      <c r="D24" s="25"/>
      <c r="E24" s="28" t="e">
        <f>SUMIF(#REF!,Test!C24,#REF!)*-1</f>
        <v>#REF!</v>
      </c>
      <c r="F24" s="30" t="e">
        <v>#N/A</v>
      </c>
      <c r="G24" s="6" t="e">
        <f t="shared" si="3"/>
        <v>#N/A</v>
      </c>
      <c r="H24" s="5" t="e">
        <f>SUMIF(#REF!,Test!C24,#REF!)</f>
        <v>#REF!</v>
      </c>
      <c r="I24" s="9" t="e">
        <f t="shared" si="4"/>
        <v>#N/A</v>
      </c>
      <c r="L24" s="1"/>
    </row>
    <row r="25" spans="1:12" x14ac:dyDescent="0.2">
      <c r="A25" t="s">
        <v>745</v>
      </c>
      <c r="B25" s="25" t="str">
        <f>RIGHT(A159,8)</f>
        <v>P700054)</v>
      </c>
      <c r="C25" s="25" t="s">
        <v>486</v>
      </c>
      <c r="D25" s="25"/>
      <c r="E25" s="28" t="e">
        <f>SUMIF(#REF!,Test!C25,#REF!)*-1</f>
        <v>#REF!</v>
      </c>
      <c r="F25" s="30" t="e">
        <v>#N/A</v>
      </c>
      <c r="G25" s="6" t="e">
        <f t="shared" si="3"/>
        <v>#N/A</v>
      </c>
      <c r="H25" s="5" t="e">
        <f>SUMIF(#REF!,Test!C25,#REF!)</f>
        <v>#REF!</v>
      </c>
      <c r="I25" s="9" t="e">
        <f t="shared" si="4"/>
        <v>#N/A</v>
      </c>
      <c r="L25" s="1"/>
    </row>
    <row r="26" spans="1:12" x14ac:dyDescent="0.2">
      <c r="A26" t="s">
        <v>746</v>
      </c>
      <c r="B26" s="25" t="str">
        <f>RIGHT(A160,8)</f>
        <v>P300043)</v>
      </c>
      <c r="C26" s="25" t="s">
        <v>576</v>
      </c>
      <c r="D26" s="25"/>
      <c r="E26" s="38" t="e">
        <f>SUMIF(#REF!,Test!C26,#REF!)*-1</f>
        <v>#REF!</v>
      </c>
      <c r="F26" s="30">
        <v>471611000</v>
      </c>
      <c r="G26" s="6" t="e">
        <f t="shared" si="3"/>
        <v>#REF!</v>
      </c>
      <c r="H26" s="5" t="e">
        <f>SUMIF(#REF!,Test!C26,#REF!)</f>
        <v>#REF!</v>
      </c>
      <c r="I26" s="9" t="e">
        <f t="shared" si="4"/>
        <v>#REF!</v>
      </c>
      <c r="L26" s="1"/>
    </row>
    <row r="27" spans="1:12" x14ac:dyDescent="0.2">
      <c r="A27" t="s">
        <v>747</v>
      </c>
      <c r="B27" s="25" t="str">
        <f>RIGHT(A161,8)</f>
        <v>P300046)</v>
      </c>
      <c r="C27" s="25" t="s">
        <v>578</v>
      </c>
      <c r="D27" s="25"/>
      <c r="E27" s="28" t="e">
        <f>SUMIF(#REF!,Test!C27,#REF!)*-1</f>
        <v>#REF!</v>
      </c>
      <c r="F27" s="30">
        <v>177000</v>
      </c>
      <c r="G27" s="6" t="e">
        <f t="shared" si="3"/>
        <v>#REF!</v>
      </c>
      <c r="H27" s="5" t="e">
        <f>SUMIF(#REF!,Test!C27,#REF!)</f>
        <v>#REF!</v>
      </c>
      <c r="I27" s="9" t="e">
        <f t="shared" si="4"/>
        <v>#REF!</v>
      </c>
      <c r="L27" s="1"/>
    </row>
    <row r="28" spans="1:12" x14ac:dyDescent="0.2">
      <c r="A28" t="s">
        <v>748</v>
      </c>
      <c r="B28" s="25" t="str">
        <f>RIGHT(A162,8)</f>
        <v>P700093)</v>
      </c>
      <c r="C28" s="25" t="s">
        <v>257</v>
      </c>
      <c r="D28" s="25"/>
      <c r="E28" s="25">
        <v>0</v>
      </c>
      <c r="F28" s="30" t="e">
        <v>#N/A</v>
      </c>
      <c r="G28" s="6" t="e">
        <f t="shared" si="3"/>
        <v>#N/A</v>
      </c>
      <c r="H28" s="10"/>
      <c r="I28" s="9" t="e">
        <f t="shared" si="4"/>
        <v>#N/A</v>
      </c>
      <c r="L28" s="1"/>
    </row>
    <row r="29" spans="1:12" x14ac:dyDescent="0.2">
      <c r="A29" t="s">
        <v>749</v>
      </c>
      <c r="B29" s="25"/>
      <c r="C29" s="25"/>
      <c r="D29" s="25"/>
      <c r="E29" s="35" t="e">
        <f>SUM(E30:E77)</f>
        <v>#REF!</v>
      </c>
      <c r="F29" s="30" t="e">
        <v>#N/A</v>
      </c>
      <c r="G29" s="6" t="e">
        <f t="shared" si="3"/>
        <v>#N/A</v>
      </c>
      <c r="H29" s="5" t="e">
        <f>SUMIF(#REF!,Test!C29,#REF!)</f>
        <v>#REF!</v>
      </c>
      <c r="I29" s="9" t="e">
        <f t="shared" si="4"/>
        <v>#N/A</v>
      </c>
      <c r="L29" s="1"/>
    </row>
    <row r="30" spans="1:12" x14ac:dyDescent="0.2">
      <c r="A30" t="s">
        <v>489</v>
      </c>
      <c r="B30" s="25" t="str">
        <f t="shared" ref="B30:B77" si="5">RIGHT(A164,8)</f>
        <v>P400003)</v>
      </c>
      <c r="C30" s="25" t="s">
        <v>273</v>
      </c>
      <c r="D30" s="25"/>
      <c r="E30" s="28" t="e">
        <f>SUMIF(#REF!,Test!C30,#REF!)*-1</f>
        <v>#REF!</v>
      </c>
      <c r="F30" s="30">
        <v>14437000</v>
      </c>
      <c r="G30" s="6" t="e">
        <f t="shared" si="3"/>
        <v>#REF!</v>
      </c>
      <c r="H30" s="5" t="e">
        <f>SUMIF(#REF!,Test!C30,#REF!)</f>
        <v>#REF!</v>
      </c>
      <c r="I30" s="9" t="e">
        <f t="shared" si="4"/>
        <v>#REF!</v>
      </c>
      <c r="L30" s="1"/>
    </row>
    <row r="31" spans="1:12" x14ac:dyDescent="0.2">
      <c r="A31" t="s">
        <v>490</v>
      </c>
      <c r="B31" s="25" t="str">
        <f t="shared" si="5"/>
        <v>P400019)</v>
      </c>
      <c r="C31" s="25" t="s">
        <v>485</v>
      </c>
      <c r="D31" s="25"/>
      <c r="E31" s="28" t="e">
        <f>SUMIF(#REF!,Test!C31,#REF!)*-1</f>
        <v>#REF!</v>
      </c>
      <c r="F31" s="30">
        <v>0</v>
      </c>
      <c r="G31" s="6" t="e">
        <f t="shared" si="3"/>
        <v>#REF!</v>
      </c>
      <c r="H31" s="5" t="e">
        <f>SUMIF(#REF!,Test!C31,#REF!)</f>
        <v>#REF!</v>
      </c>
      <c r="I31" s="9" t="e">
        <f t="shared" si="4"/>
        <v>#REF!</v>
      </c>
      <c r="L31" s="1"/>
    </row>
    <row r="32" spans="1:12" x14ac:dyDescent="0.2">
      <c r="A32" t="s">
        <v>491</v>
      </c>
      <c r="B32" s="25" t="str">
        <f t="shared" si="5"/>
        <v>P400024)</v>
      </c>
      <c r="C32" s="25" t="s">
        <v>1006</v>
      </c>
      <c r="D32" s="25"/>
      <c r="E32" s="28" t="e">
        <f>SUMIF(#REF!,Test!C32,#REF!)*-1</f>
        <v>#REF!</v>
      </c>
      <c r="F32" s="30">
        <v>-49606000</v>
      </c>
      <c r="G32" s="6" t="e">
        <f t="shared" si="3"/>
        <v>#REF!</v>
      </c>
      <c r="H32" s="14" t="e">
        <f>SUMIF(#REF!,Test!C32,#REF!)</f>
        <v>#REF!</v>
      </c>
      <c r="I32" s="9" t="e">
        <f t="shared" si="4"/>
        <v>#REF!</v>
      </c>
      <c r="L32" s="1"/>
    </row>
    <row r="33" spans="1:12" x14ac:dyDescent="0.2">
      <c r="A33" t="s">
        <v>545</v>
      </c>
      <c r="B33" s="25" t="str">
        <f t="shared" si="5"/>
        <v>(P00200)</v>
      </c>
      <c r="C33" s="25" t="s">
        <v>130</v>
      </c>
      <c r="D33" s="25"/>
      <c r="E33" s="28" t="e">
        <f>SUMIF(#REF!,Test!C33,#REF!)*-1</f>
        <v>#REF!</v>
      </c>
      <c r="F33" s="30">
        <v>0</v>
      </c>
      <c r="G33" s="6" t="e">
        <f t="shared" si="3"/>
        <v>#REF!</v>
      </c>
      <c r="H33" s="5" t="e">
        <f>SUMIF(#REF!,Test!C33,#REF!)</f>
        <v>#REF!</v>
      </c>
      <c r="I33" s="9" t="e">
        <f t="shared" si="4"/>
        <v>#REF!</v>
      </c>
      <c r="L33" s="1"/>
    </row>
    <row r="34" spans="1:12" x14ac:dyDescent="0.2">
      <c r="A34" t="s">
        <v>546</v>
      </c>
      <c r="B34" s="25" t="str">
        <f t="shared" si="5"/>
        <v>(P00199)</v>
      </c>
      <c r="C34" s="25" t="s">
        <v>131</v>
      </c>
      <c r="D34" s="25"/>
      <c r="E34" s="28" t="e">
        <f>SUMIF(#REF!,Test!C34,#REF!)*-1</f>
        <v>#REF!</v>
      </c>
      <c r="F34" s="30">
        <v>0</v>
      </c>
      <c r="G34" s="6" t="e">
        <f t="shared" si="3"/>
        <v>#REF!</v>
      </c>
      <c r="H34" s="5" t="e">
        <f>SUMIF(#REF!,Test!C34,#REF!)</f>
        <v>#REF!</v>
      </c>
      <c r="I34" s="9" t="e">
        <f t="shared" si="4"/>
        <v>#REF!</v>
      </c>
      <c r="L34" s="1"/>
    </row>
    <row r="35" spans="1:12" x14ac:dyDescent="0.2">
      <c r="A35" t="s">
        <v>547</v>
      </c>
      <c r="B35" s="25" t="str">
        <f t="shared" si="5"/>
        <v>P700201)</v>
      </c>
      <c r="C35" s="25" t="s">
        <v>507</v>
      </c>
      <c r="D35" s="25"/>
      <c r="E35" s="28" t="e">
        <f>SUMIF(#REF!,Test!C35,#REF!)*-1</f>
        <v>#REF!</v>
      </c>
      <c r="F35" s="30">
        <v>0</v>
      </c>
      <c r="G35" s="6" t="e">
        <f t="shared" si="3"/>
        <v>#REF!</v>
      </c>
      <c r="H35" s="5" t="e">
        <f>SUMIF(#REF!,Test!C35,#REF!)</f>
        <v>#REF!</v>
      </c>
      <c r="I35" s="9" t="e">
        <f t="shared" si="4"/>
        <v>#REF!</v>
      </c>
      <c r="L35" s="1"/>
    </row>
    <row r="36" spans="1:12" x14ac:dyDescent="0.2">
      <c r="A36" t="s">
        <v>221</v>
      </c>
      <c r="B36" s="25" t="str">
        <f t="shared" si="5"/>
        <v>P700020)</v>
      </c>
      <c r="C36" s="25" t="s">
        <v>201</v>
      </c>
      <c r="D36" s="25"/>
      <c r="E36" s="28" t="e">
        <f>SUMIF(#REF!,Test!C36,#REF!)*-1</f>
        <v>#REF!</v>
      </c>
      <c r="F36" s="30">
        <v>346963000</v>
      </c>
      <c r="G36" s="6" t="e">
        <f t="shared" si="3"/>
        <v>#REF!</v>
      </c>
      <c r="H36" s="5" t="e">
        <f>SUMIF(#REF!,Test!C36,#REF!)</f>
        <v>#REF!</v>
      </c>
      <c r="I36" s="9" t="e">
        <f t="shared" si="4"/>
        <v>#REF!</v>
      </c>
      <c r="L36" s="1"/>
    </row>
    <row r="37" spans="1:12" x14ac:dyDescent="0.2">
      <c r="A37" t="s">
        <v>222</v>
      </c>
      <c r="B37" s="25" t="str">
        <f t="shared" si="5"/>
        <v>P700024)</v>
      </c>
      <c r="C37" s="25" t="s">
        <v>199</v>
      </c>
      <c r="D37" s="25"/>
      <c r="E37" s="28" t="e">
        <f>SUMIF(#REF!,Test!C37,#REF!)*-1</f>
        <v>#REF!</v>
      </c>
      <c r="F37" s="30">
        <v>48767000</v>
      </c>
      <c r="G37" s="6" t="e">
        <f t="shared" si="3"/>
        <v>#REF!</v>
      </c>
      <c r="H37" s="5" t="e">
        <f>SUMIF(#REF!,Test!C37,#REF!)</f>
        <v>#REF!</v>
      </c>
      <c r="I37" s="9" t="e">
        <f t="shared" si="4"/>
        <v>#REF!</v>
      </c>
      <c r="L37" s="1"/>
    </row>
    <row r="38" spans="1:12" x14ac:dyDescent="0.2">
      <c r="A38" t="s">
        <v>223</v>
      </c>
      <c r="B38" s="25" t="str">
        <f t="shared" si="5"/>
        <v>P700025)</v>
      </c>
      <c r="C38" s="25" t="s">
        <v>204</v>
      </c>
      <c r="D38" s="25"/>
      <c r="E38" s="28" t="e">
        <f>SUMIF(#REF!,Test!C38,#REF!)*-1</f>
        <v>#REF!</v>
      </c>
      <c r="F38" s="30">
        <v>168000</v>
      </c>
      <c r="G38" s="6" t="e">
        <f t="shared" si="3"/>
        <v>#REF!</v>
      </c>
      <c r="H38" s="5" t="e">
        <f>SUMIF(#REF!,Test!C38,#REF!)</f>
        <v>#REF!</v>
      </c>
      <c r="I38" s="9" t="e">
        <f t="shared" si="4"/>
        <v>#REF!</v>
      </c>
      <c r="L38" s="1"/>
    </row>
    <row r="39" spans="1:12" x14ac:dyDescent="0.2">
      <c r="A39" t="s">
        <v>675</v>
      </c>
      <c r="B39" s="25" t="str">
        <f t="shared" si="5"/>
        <v>P700070)</v>
      </c>
      <c r="C39" s="25" t="s">
        <v>202</v>
      </c>
      <c r="D39" s="25"/>
      <c r="E39" s="28" t="e">
        <f>SUMIF(#REF!,Test!C39,#REF!)*-1</f>
        <v>#REF!</v>
      </c>
      <c r="F39" s="30">
        <v>3494000</v>
      </c>
      <c r="G39" s="6" t="e">
        <f t="shared" si="3"/>
        <v>#REF!</v>
      </c>
      <c r="H39" s="5" t="e">
        <f>SUMIF(#REF!,Test!C39,#REF!)</f>
        <v>#REF!</v>
      </c>
      <c r="I39" s="9" t="e">
        <f t="shared" si="4"/>
        <v>#REF!</v>
      </c>
      <c r="L39" s="1"/>
    </row>
    <row r="40" spans="1:12" x14ac:dyDescent="0.2">
      <c r="A40" t="s">
        <v>676</v>
      </c>
      <c r="B40" s="25" t="str">
        <f t="shared" si="5"/>
        <v>P700163)</v>
      </c>
      <c r="C40" s="25" t="s">
        <v>580</v>
      </c>
      <c r="D40" s="25"/>
      <c r="E40" s="28" t="e">
        <f>SUMIF(#REF!,Test!C40,#REF!)*-1</f>
        <v>#REF!</v>
      </c>
      <c r="F40" s="30">
        <v>0</v>
      </c>
      <c r="G40" s="6" t="e">
        <f t="shared" si="3"/>
        <v>#REF!</v>
      </c>
      <c r="H40" s="5" t="e">
        <f>SUMIF(#REF!,Test!C40,#REF!)</f>
        <v>#REF!</v>
      </c>
      <c r="I40" s="9" t="e">
        <f t="shared" si="4"/>
        <v>#REF!</v>
      </c>
      <c r="L40" s="1"/>
    </row>
    <row r="41" spans="1:12" x14ac:dyDescent="0.2">
      <c r="A41" t="s">
        <v>677</v>
      </c>
      <c r="B41" s="25" t="str">
        <f t="shared" si="5"/>
        <v>P700123)</v>
      </c>
      <c r="C41" s="25" t="s">
        <v>203</v>
      </c>
      <c r="D41" s="25"/>
      <c r="E41" s="28" t="e">
        <f>SUMIF(#REF!,Test!C41,#REF!)*-1</f>
        <v>#REF!</v>
      </c>
      <c r="F41" s="30">
        <v>20000</v>
      </c>
      <c r="G41" s="6" t="e">
        <f t="shared" si="3"/>
        <v>#REF!</v>
      </c>
      <c r="H41" s="5" t="e">
        <f>SUMIF(#REF!,Test!C41,#REF!)</f>
        <v>#REF!</v>
      </c>
      <c r="I41" s="9" t="e">
        <f t="shared" si="4"/>
        <v>#REF!</v>
      </c>
      <c r="L41" s="1"/>
    </row>
    <row r="42" spans="1:12" x14ac:dyDescent="0.2">
      <c r="A42" t="s">
        <v>678</v>
      </c>
      <c r="B42" s="25" t="str">
        <f t="shared" si="5"/>
        <v>P700122)</v>
      </c>
      <c r="C42" s="25" t="s">
        <v>275</v>
      </c>
      <c r="D42" s="25"/>
      <c r="E42" s="28" t="e">
        <f>SUMIF(#REF!,Test!C42,#REF!)*-1</f>
        <v>#REF!</v>
      </c>
      <c r="F42" s="30" t="e">
        <v>#N/A</v>
      </c>
      <c r="G42" s="6" t="e">
        <f t="shared" si="3"/>
        <v>#N/A</v>
      </c>
      <c r="H42" s="5" t="e">
        <f>SUMIF(#REF!,Test!C42,#REF!)</f>
        <v>#REF!</v>
      </c>
      <c r="I42" s="9" t="e">
        <f t="shared" si="4"/>
        <v>#N/A</v>
      </c>
      <c r="L42" s="1"/>
    </row>
    <row r="43" spans="1:12" x14ac:dyDescent="0.2">
      <c r="A43" t="s">
        <v>679</v>
      </c>
      <c r="B43" s="25" t="str">
        <f t="shared" si="5"/>
        <v>P700064)</v>
      </c>
      <c r="C43" s="25" t="s">
        <v>487</v>
      </c>
      <c r="D43" s="25"/>
      <c r="E43" s="28" t="e">
        <f>SUMIF(#REF!,Test!C43,#REF!)*-1</f>
        <v>#REF!</v>
      </c>
      <c r="F43" s="30">
        <v>141115000</v>
      </c>
      <c r="G43" s="6" t="e">
        <f t="shared" si="3"/>
        <v>#REF!</v>
      </c>
      <c r="H43" s="5" t="e">
        <f>SUMIF(#REF!,Test!C43,#REF!)</f>
        <v>#REF!</v>
      </c>
      <c r="I43" s="9" t="e">
        <f t="shared" si="4"/>
        <v>#REF!</v>
      </c>
      <c r="L43" s="1"/>
    </row>
    <row r="44" spans="1:12" x14ac:dyDescent="0.2">
      <c r="A44" t="s">
        <v>680</v>
      </c>
      <c r="B44" s="25" t="str">
        <f t="shared" si="5"/>
        <v>P700065)</v>
      </c>
      <c r="C44" s="25" t="s">
        <v>488</v>
      </c>
      <c r="D44" s="25"/>
      <c r="E44" s="28" t="e">
        <f>SUMIF(#REF!,Test!C44,#REF!)*-1</f>
        <v>#REF!</v>
      </c>
      <c r="F44" s="30">
        <v>12676000</v>
      </c>
      <c r="G44" s="6" t="e">
        <f t="shared" si="3"/>
        <v>#REF!</v>
      </c>
      <c r="H44" s="5" t="e">
        <f>SUMIF(#REF!,Test!C44,#REF!)</f>
        <v>#REF!</v>
      </c>
      <c r="I44" s="9" t="e">
        <f t="shared" si="4"/>
        <v>#REF!</v>
      </c>
      <c r="L44" s="1"/>
    </row>
    <row r="45" spans="1:12" x14ac:dyDescent="0.2">
      <c r="A45" t="s">
        <v>175</v>
      </c>
      <c r="B45" s="25" t="str">
        <f t="shared" si="5"/>
        <v>P700083)</v>
      </c>
      <c r="C45" s="25" t="s">
        <v>198</v>
      </c>
      <c r="D45" s="25"/>
      <c r="E45" s="28" t="e">
        <f>SUMIF(#REF!,Test!C45,#REF!)*-1</f>
        <v>#REF!</v>
      </c>
      <c r="F45" s="30">
        <v>455000</v>
      </c>
      <c r="G45" s="6" t="e">
        <f t="shared" si="3"/>
        <v>#REF!</v>
      </c>
      <c r="H45" s="5" t="e">
        <f>SUMIF(#REF!,Test!C45,#REF!)</f>
        <v>#REF!</v>
      </c>
      <c r="I45" s="9" t="e">
        <f t="shared" si="4"/>
        <v>#REF!</v>
      </c>
      <c r="L45" s="1"/>
    </row>
    <row r="46" spans="1:12" x14ac:dyDescent="0.2">
      <c r="A46" t="s">
        <v>176</v>
      </c>
      <c r="B46" s="25" t="str">
        <f t="shared" si="5"/>
        <v>P700085)</v>
      </c>
      <c r="C46" s="25" t="s">
        <v>200</v>
      </c>
      <c r="D46" s="25"/>
      <c r="E46" s="28" t="e">
        <f>SUMIF(#REF!,Test!C46,#REF!)*-1</f>
        <v>#REF!</v>
      </c>
      <c r="F46" s="30">
        <v>7138000</v>
      </c>
      <c r="G46" s="6" t="e">
        <f t="shared" si="3"/>
        <v>#REF!</v>
      </c>
      <c r="H46" s="5" t="e">
        <f>SUMIF(#REF!,Test!C46,#REF!)</f>
        <v>#REF!</v>
      </c>
      <c r="I46" s="9" t="e">
        <f t="shared" si="4"/>
        <v>#REF!</v>
      </c>
      <c r="L46" s="1"/>
    </row>
    <row r="47" spans="1:12" x14ac:dyDescent="0.2">
      <c r="A47" t="s">
        <v>177</v>
      </c>
      <c r="B47" s="25" t="str">
        <f t="shared" si="5"/>
        <v>P700060)</v>
      </c>
      <c r="C47" s="25" t="s">
        <v>1009</v>
      </c>
      <c r="D47" s="25"/>
      <c r="E47" s="28" t="e">
        <f>SUMIF(#REF!,Test!C47,#REF!)*-1</f>
        <v>#REF!</v>
      </c>
      <c r="F47" s="30">
        <v>528216000</v>
      </c>
      <c r="G47" s="6" t="e">
        <f t="shared" si="3"/>
        <v>#REF!</v>
      </c>
      <c r="H47" s="5" t="e">
        <f>SUMIF(#REF!,Test!C47,#REF!)</f>
        <v>#REF!</v>
      </c>
      <c r="I47" s="9" t="e">
        <f t="shared" si="4"/>
        <v>#REF!</v>
      </c>
      <c r="L47" s="1"/>
    </row>
    <row r="48" spans="1:12" x14ac:dyDescent="0.2">
      <c r="A48" t="s">
        <v>224</v>
      </c>
      <c r="B48" s="25" t="str">
        <f t="shared" si="5"/>
        <v>(P00202)</v>
      </c>
      <c r="C48" s="25" t="s">
        <v>132</v>
      </c>
      <c r="D48" s="25"/>
      <c r="E48" s="28" t="e">
        <f>SUMIF(#REF!,Test!C48,#REF!)*-1</f>
        <v>#REF!</v>
      </c>
      <c r="F48" s="30">
        <v>0</v>
      </c>
      <c r="G48" s="6" t="e">
        <f t="shared" si="3"/>
        <v>#REF!</v>
      </c>
      <c r="H48" s="8" t="e">
        <f>SUMIF(#REF!,Test!C48,#REF!)</f>
        <v>#REF!</v>
      </c>
      <c r="I48" s="18" t="e">
        <f t="shared" si="4"/>
        <v>#REF!</v>
      </c>
      <c r="L48" s="1"/>
    </row>
    <row r="49" spans="1:12" x14ac:dyDescent="0.2">
      <c r="A49" t="s">
        <v>206</v>
      </c>
      <c r="B49" s="25" t="str">
        <f t="shared" si="5"/>
        <v>P700090)</v>
      </c>
      <c r="C49" s="25" t="s">
        <v>870</v>
      </c>
      <c r="D49" s="25"/>
      <c r="E49" s="28" t="e">
        <f>SUMIF(#REF!,Test!C49,#REF!)*-1</f>
        <v>#REF!</v>
      </c>
      <c r="F49" s="30">
        <v>2977000</v>
      </c>
      <c r="G49" s="6" t="e">
        <f t="shared" si="3"/>
        <v>#REF!</v>
      </c>
      <c r="H49" s="5" t="e">
        <f>SUMIF(#REF!,Test!C49,#REF!)</f>
        <v>#REF!</v>
      </c>
      <c r="I49" s="9" t="e">
        <f t="shared" si="4"/>
        <v>#REF!</v>
      </c>
      <c r="L49" s="1"/>
    </row>
    <row r="50" spans="1:12" x14ac:dyDescent="0.2">
      <c r="A50" t="s">
        <v>207</v>
      </c>
      <c r="B50" s="25" t="str">
        <f t="shared" si="5"/>
        <v>(P00204)</v>
      </c>
      <c r="C50" s="25" t="s">
        <v>133</v>
      </c>
      <c r="D50" s="25"/>
      <c r="E50" s="28" t="e">
        <f>SUMIF(#REF!,Test!C50,#REF!)*-1</f>
        <v>#REF!</v>
      </c>
      <c r="F50" s="30" t="e">
        <v>#N/A</v>
      </c>
      <c r="G50" s="6" t="e">
        <f t="shared" ref="G50:G81" si="6">F50-E50</f>
        <v>#N/A</v>
      </c>
      <c r="H50" s="5" t="e">
        <f>SUMIF(#REF!,Test!C50,#REF!)</f>
        <v>#REF!</v>
      </c>
      <c r="I50" s="9" t="e">
        <f t="shared" ref="I50:I81" si="7">G50+H50</f>
        <v>#N/A</v>
      </c>
      <c r="L50" s="1"/>
    </row>
    <row r="51" spans="1:12" x14ac:dyDescent="0.2">
      <c r="A51" t="s">
        <v>208</v>
      </c>
      <c r="B51" s="25" t="str">
        <f t="shared" si="5"/>
        <v>P700158)</v>
      </c>
      <c r="C51" s="25" t="s">
        <v>756</v>
      </c>
      <c r="D51" s="25"/>
      <c r="E51" s="28" t="e">
        <f>SUMIF(#REF!,Test!C51,#REF!)*-1</f>
        <v>#REF!</v>
      </c>
      <c r="F51" s="30" t="e">
        <v>#N/A</v>
      </c>
      <c r="G51" s="6" t="e">
        <f t="shared" si="6"/>
        <v>#N/A</v>
      </c>
      <c r="H51" s="5" t="e">
        <f>SUMIF(#REF!,Test!C51,#REF!)</f>
        <v>#REF!</v>
      </c>
      <c r="I51" s="9" t="e">
        <f t="shared" si="7"/>
        <v>#N/A</v>
      </c>
      <c r="L51" s="1"/>
    </row>
    <row r="52" spans="1:12" x14ac:dyDescent="0.2">
      <c r="A52" t="s">
        <v>209</v>
      </c>
      <c r="B52" s="25" t="str">
        <f t="shared" si="5"/>
        <v>P700120)</v>
      </c>
      <c r="C52" s="25" t="s">
        <v>274</v>
      </c>
      <c r="D52" s="25"/>
      <c r="E52" s="28" t="e">
        <f>SUMIF(#REF!,Test!C52,#REF!)*-1</f>
        <v>#REF!</v>
      </c>
      <c r="F52" s="30" t="e">
        <v>#N/A</v>
      </c>
      <c r="G52" s="6" t="e">
        <f t="shared" si="6"/>
        <v>#N/A</v>
      </c>
      <c r="H52" s="5" t="e">
        <f>SUMIF(#REF!,Test!C52,#REF!)</f>
        <v>#REF!</v>
      </c>
      <c r="I52" s="9" t="e">
        <f t="shared" si="7"/>
        <v>#N/A</v>
      </c>
      <c r="L52" s="1"/>
    </row>
    <row r="53" spans="1:12" x14ac:dyDescent="0.2">
      <c r="A53" t="s">
        <v>210</v>
      </c>
      <c r="B53" s="25" t="str">
        <f t="shared" si="5"/>
        <v>(P00203)</v>
      </c>
      <c r="C53" s="25" t="s">
        <v>134</v>
      </c>
      <c r="D53" s="25"/>
      <c r="E53" s="28" t="e">
        <f>SUMIF(#REF!,Test!C53,#REF!)*-1</f>
        <v>#REF!</v>
      </c>
      <c r="F53" s="30">
        <v>0</v>
      </c>
      <c r="G53" s="6" t="e">
        <f t="shared" si="6"/>
        <v>#REF!</v>
      </c>
      <c r="H53" s="5" t="e">
        <f>SUMIF(#REF!,Test!C53,#REF!)</f>
        <v>#REF!</v>
      </c>
      <c r="I53" s="9" t="e">
        <f t="shared" si="7"/>
        <v>#REF!</v>
      </c>
      <c r="L53" s="1"/>
    </row>
    <row r="54" spans="1:12" x14ac:dyDescent="0.2">
      <c r="A54" t="s">
        <v>211</v>
      </c>
      <c r="B54" s="25" t="str">
        <f t="shared" si="5"/>
        <v>P700021)</v>
      </c>
      <c r="C54" s="25" t="s">
        <v>277</v>
      </c>
      <c r="D54" s="25"/>
      <c r="E54" s="28" t="e">
        <f>SUMIF(#REF!,Test!C54,#REF!)*-1</f>
        <v>#REF!</v>
      </c>
      <c r="F54" s="30">
        <v>296567000</v>
      </c>
      <c r="G54" s="6" t="e">
        <f t="shared" si="6"/>
        <v>#REF!</v>
      </c>
      <c r="H54" s="5" t="e">
        <f>SUMIF(#REF!,Test!C54,#REF!)</f>
        <v>#REF!</v>
      </c>
      <c r="I54" s="9" t="e">
        <f t="shared" si="7"/>
        <v>#REF!</v>
      </c>
      <c r="L54" s="1"/>
    </row>
    <row r="55" spans="1:12" x14ac:dyDescent="0.2">
      <c r="A55" t="s">
        <v>212</v>
      </c>
      <c r="B55" s="25" t="str">
        <f t="shared" si="5"/>
        <v>P700027)</v>
      </c>
      <c r="C55" s="25" t="s">
        <v>927</v>
      </c>
      <c r="D55" s="25"/>
      <c r="E55" s="28" t="e">
        <f>SUMIF(#REF!,Test!C55,#REF!)*-1</f>
        <v>#REF!</v>
      </c>
      <c r="F55" s="30" t="e">
        <v>#N/A</v>
      </c>
      <c r="G55" s="6" t="e">
        <f t="shared" si="6"/>
        <v>#N/A</v>
      </c>
      <c r="H55" s="5" t="e">
        <f>SUMIF(#REF!,Test!C55,#REF!)</f>
        <v>#REF!</v>
      </c>
      <c r="I55" s="9" t="e">
        <f t="shared" si="7"/>
        <v>#N/A</v>
      </c>
      <c r="L55" s="1"/>
    </row>
    <row r="56" spans="1:12" x14ac:dyDescent="0.2">
      <c r="A56" t="s">
        <v>213</v>
      </c>
      <c r="B56" s="25" t="str">
        <f t="shared" si="5"/>
        <v>P700094)</v>
      </c>
      <c r="C56" s="25" t="s">
        <v>278</v>
      </c>
      <c r="D56" s="25"/>
      <c r="E56" s="28" t="e">
        <f>SUMIF(#REF!,Test!C56,#REF!)*-1</f>
        <v>#REF!</v>
      </c>
      <c r="F56" s="30">
        <v>102000</v>
      </c>
      <c r="G56" s="6" t="e">
        <f t="shared" si="6"/>
        <v>#REF!</v>
      </c>
      <c r="H56" s="5" t="e">
        <f>SUMIF(#REF!,Test!C56,#REF!)</f>
        <v>#REF!</v>
      </c>
      <c r="I56" s="9" t="e">
        <f t="shared" si="7"/>
        <v>#REF!</v>
      </c>
      <c r="L56" s="1"/>
    </row>
    <row r="57" spans="1:12" x14ac:dyDescent="0.2">
      <c r="A57" t="s">
        <v>169</v>
      </c>
      <c r="B57" s="25" t="str">
        <f t="shared" si="5"/>
        <v>P700023)</v>
      </c>
      <c r="C57" s="25" t="s">
        <v>1004</v>
      </c>
      <c r="D57" s="25"/>
      <c r="E57" s="28" t="e">
        <f>SUMIF(#REF!,Test!C57,#REF!)*-1</f>
        <v>#REF!</v>
      </c>
      <c r="F57" s="30">
        <v>1019935000</v>
      </c>
      <c r="G57" s="6" t="e">
        <f t="shared" si="6"/>
        <v>#REF!</v>
      </c>
      <c r="H57" s="5" t="e">
        <f>SUMIF(#REF!,Test!C57,#REF!)</f>
        <v>#REF!</v>
      </c>
      <c r="I57" s="9" t="e">
        <f t="shared" si="7"/>
        <v>#REF!</v>
      </c>
      <c r="L57" s="1"/>
    </row>
    <row r="58" spans="1:12" x14ac:dyDescent="0.2">
      <c r="A58" t="s">
        <v>170</v>
      </c>
      <c r="B58" s="25" t="str">
        <f t="shared" si="5"/>
        <v>P700086)</v>
      </c>
      <c r="C58" s="25" t="s">
        <v>276</v>
      </c>
      <c r="D58" s="25"/>
      <c r="E58" s="28" t="e">
        <f>SUMIF(#REF!,Test!C58,#REF!)*-1</f>
        <v>#REF!</v>
      </c>
      <c r="F58" s="30">
        <v>8065000</v>
      </c>
      <c r="G58" s="6" t="e">
        <f t="shared" si="6"/>
        <v>#REF!</v>
      </c>
      <c r="H58" s="5" t="e">
        <f>SUMIF(#REF!,Test!C58,#REF!)</f>
        <v>#REF!</v>
      </c>
      <c r="I58" s="9" t="e">
        <f t="shared" si="7"/>
        <v>#REF!</v>
      </c>
      <c r="L58" s="1"/>
    </row>
    <row r="59" spans="1:12" x14ac:dyDescent="0.2">
      <c r="A59" t="s">
        <v>171</v>
      </c>
      <c r="B59" s="25" t="str">
        <f t="shared" si="5"/>
        <v>P700115)</v>
      </c>
      <c r="C59" s="25" t="s">
        <v>197</v>
      </c>
      <c r="D59" s="25"/>
      <c r="E59" s="28" t="e">
        <f>SUMIF(#REF!,Test!C59,#REF!)*-1</f>
        <v>#REF!</v>
      </c>
      <c r="F59" s="30">
        <v>1616000</v>
      </c>
      <c r="G59" s="6" t="e">
        <f t="shared" si="6"/>
        <v>#REF!</v>
      </c>
      <c r="H59" s="5" t="e">
        <f>SUMIF(#REF!,Test!C59,#REF!)</f>
        <v>#REF!</v>
      </c>
      <c r="I59" s="9" t="e">
        <f t="shared" si="7"/>
        <v>#REF!</v>
      </c>
      <c r="L59" s="1"/>
    </row>
    <row r="60" spans="1:12" x14ac:dyDescent="0.2">
      <c r="A60" t="s">
        <v>172</v>
      </c>
      <c r="B60" s="25" t="str">
        <f t="shared" si="5"/>
        <v>P700087)</v>
      </c>
      <c r="C60" s="25" t="s">
        <v>1005</v>
      </c>
      <c r="D60" s="25"/>
      <c r="E60" s="28" t="e">
        <f>SUMIF(#REF!,Test!C60,#REF!)*-1</f>
        <v>#REF!</v>
      </c>
      <c r="F60" s="30">
        <v>74454000</v>
      </c>
      <c r="G60" s="6" t="e">
        <f t="shared" si="6"/>
        <v>#REF!</v>
      </c>
      <c r="H60" s="5" t="e">
        <f>SUMIF(#REF!,Test!C60,#REF!)</f>
        <v>#REF!</v>
      </c>
      <c r="I60" s="9" t="e">
        <f t="shared" si="7"/>
        <v>#REF!</v>
      </c>
      <c r="L60" s="1"/>
    </row>
    <row r="61" spans="1:12" x14ac:dyDescent="0.2">
      <c r="A61" t="s">
        <v>173</v>
      </c>
      <c r="B61" s="25" t="str">
        <f t="shared" si="5"/>
        <v>P700013)</v>
      </c>
      <c r="C61" s="25" t="s">
        <v>205</v>
      </c>
      <c r="D61" s="25"/>
      <c r="E61" s="28" t="e">
        <f>SUMIF(#REF!,Test!C61,#REF!)*-1</f>
        <v>#REF!</v>
      </c>
      <c r="F61" s="30">
        <v>483000</v>
      </c>
      <c r="G61" s="6" t="e">
        <f t="shared" si="6"/>
        <v>#REF!</v>
      </c>
      <c r="H61" s="5" t="e">
        <f>SUMIF(#REF!,Test!C61,#REF!)</f>
        <v>#REF!</v>
      </c>
      <c r="I61" s="9" t="e">
        <f t="shared" si="7"/>
        <v>#REF!</v>
      </c>
      <c r="L61" s="1"/>
    </row>
    <row r="62" spans="1:12" x14ac:dyDescent="0.2">
      <c r="A62" t="s">
        <v>174</v>
      </c>
      <c r="B62" s="25" t="str">
        <f t="shared" si="5"/>
        <v>P700015)</v>
      </c>
      <c r="C62" s="25" t="s">
        <v>279</v>
      </c>
      <c r="D62" s="25"/>
      <c r="E62" s="28" t="e">
        <f>SUMIF(#REF!,Test!C62,#REF!)*-1</f>
        <v>#REF!</v>
      </c>
      <c r="F62" s="30">
        <v>22185000</v>
      </c>
      <c r="G62" s="6" t="e">
        <f t="shared" si="6"/>
        <v>#REF!</v>
      </c>
      <c r="H62" s="5" t="e">
        <f>SUMIF(#REF!,Test!C62,#REF!)</f>
        <v>#REF!</v>
      </c>
      <c r="I62" s="9" t="e">
        <f t="shared" si="7"/>
        <v>#REF!</v>
      </c>
      <c r="L62" s="1"/>
    </row>
    <row r="63" spans="1:12" x14ac:dyDescent="0.2">
      <c r="A63" t="s">
        <v>150</v>
      </c>
      <c r="B63" s="25" t="str">
        <f t="shared" si="5"/>
        <v>P700091)</v>
      </c>
      <c r="C63" s="25" t="s">
        <v>926</v>
      </c>
      <c r="D63" s="25"/>
      <c r="E63" s="28" t="e">
        <f>SUMIF(#REF!,Test!C63,#REF!)*-1</f>
        <v>#REF!</v>
      </c>
      <c r="F63" s="30">
        <v>1823000</v>
      </c>
      <c r="G63" s="6" t="e">
        <f t="shared" si="6"/>
        <v>#REF!</v>
      </c>
      <c r="H63" s="5" t="e">
        <f>SUMIF(#REF!,Test!C63,#REF!)</f>
        <v>#REF!</v>
      </c>
      <c r="I63" s="9" t="e">
        <f t="shared" si="7"/>
        <v>#REF!</v>
      </c>
      <c r="L63" s="1"/>
    </row>
    <row r="64" spans="1:12" x14ac:dyDescent="0.2">
      <c r="A64" t="s">
        <v>151</v>
      </c>
      <c r="B64" s="25" t="str">
        <f t="shared" si="5"/>
        <v>P700097)</v>
      </c>
      <c r="C64" s="25" t="s">
        <v>1010</v>
      </c>
      <c r="D64" s="25"/>
      <c r="E64" s="28" t="e">
        <f>SUMIF(#REF!,Test!C64,#REF!)*-1</f>
        <v>#REF!</v>
      </c>
      <c r="F64" s="30">
        <v>6000</v>
      </c>
      <c r="G64" s="6" t="e">
        <f t="shared" si="6"/>
        <v>#REF!</v>
      </c>
      <c r="H64" s="5" t="e">
        <f>SUMIF(#REF!,Test!C64,#REF!)</f>
        <v>#REF!</v>
      </c>
      <c r="I64" s="9" t="e">
        <f t="shared" si="7"/>
        <v>#REF!</v>
      </c>
      <c r="L64" s="1"/>
    </row>
    <row r="65" spans="1:12" x14ac:dyDescent="0.2">
      <c r="A65" t="s">
        <v>152</v>
      </c>
      <c r="B65" s="25" t="str">
        <f t="shared" si="5"/>
        <v>P700098)</v>
      </c>
      <c r="C65" s="25" t="s">
        <v>1011</v>
      </c>
      <c r="D65" s="25"/>
      <c r="E65" s="28" t="e">
        <f>SUMIF(#REF!,Test!C65,#REF!)*-1</f>
        <v>#REF!</v>
      </c>
      <c r="F65" s="30">
        <v>7744000</v>
      </c>
      <c r="G65" s="6" t="e">
        <f t="shared" si="6"/>
        <v>#REF!</v>
      </c>
      <c r="H65" s="5" t="e">
        <f>SUMIF(#REF!,Test!C65,#REF!)</f>
        <v>#REF!</v>
      </c>
      <c r="I65" s="9" t="e">
        <f t="shared" si="7"/>
        <v>#REF!</v>
      </c>
      <c r="L65" s="1"/>
    </row>
    <row r="66" spans="1:12" x14ac:dyDescent="0.2">
      <c r="A66" t="s">
        <v>451</v>
      </c>
      <c r="B66" s="25" t="str">
        <f t="shared" si="5"/>
        <v>P700001)</v>
      </c>
      <c r="C66" s="25" t="s">
        <v>469</v>
      </c>
      <c r="D66" s="25"/>
      <c r="E66" s="28" t="e">
        <f>SUMIF(#REF!,Test!C66,#REF!)*-1</f>
        <v>#REF!</v>
      </c>
      <c r="F66" s="30">
        <v>76563000</v>
      </c>
      <c r="G66" s="6" t="e">
        <f t="shared" si="6"/>
        <v>#REF!</v>
      </c>
      <c r="H66" s="5" t="e">
        <f>SUMIF(#REF!,Test!C66,#REF!)</f>
        <v>#REF!</v>
      </c>
      <c r="I66" s="9" t="e">
        <f t="shared" si="7"/>
        <v>#REF!</v>
      </c>
      <c r="L66" s="1"/>
    </row>
    <row r="67" spans="1:12" x14ac:dyDescent="0.2">
      <c r="A67" t="s">
        <v>452</v>
      </c>
      <c r="B67" s="25" t="str">
        <f t="shared" si="5"/>
        <v>P700002)</v>
      </c>
      <c r="C67" s="25" t="s">
        <v>254</v>
      </c>
      <c r="D67" s="25"/>
      <c r="E67" s="28" t="e">
        <f>SUMIF(#REF!,Test!C67,#REF!)*-1</f>
        <v>#REF!</v>
      </c>
      <c r="F67" s="30">
        <v>6751000</v>
      </c>
      <c r="G67" s="6" t="e">
        <f t="shared" si="6"/>
        <v>#REF!</v>
      </c>
      <c r="H67" s="5" t="e">
        <f>SUMIF(#REF!,Test!C67,#REF!)</f>
        <v>#REF!</v>
      </c>
      <c r="I67" s="9" t="e">
        <f t="shared" si="7"/>
        <v>#REF!</v>
      </c>
      <c r="L67" s="1"/>
    </row>
    <row r="68" spans="1:12" x14ac:dyDescent="0.2">
      <c r="A68" t="s">
        <v>453</v>
      </c>
      <c r="B68" s="25" t="str">
        <f t="shared" si="5"/>
        <v>P700005)</v>
      </c>
      <c r="C68" s="25" t="s">
        <v>252</v>
      </c>
      <c r="D68" s="25"/>
      <c r="E68" s="28" t="e">
        <f>SUMIF(#REF!,Test!C68,#REF!)*-1</f>
        <v>#REF!</v>
      </c>
      <c r="F68" s="30">
        <v>0</v>
      </c>
      <c r="G68" s="6" t="e">
        <f t="shared" si="6"/>
        <v>#REF!</v>
      </c>
      <c r="H68" s="5" t="e">
        <f>SUMIF(#REF!,Test!C68,#REF!)</f>
        <v>#REF!</v>
      </c>
      <c r="I68" s="9" t="e">
        <f t="shared" si="7"/>
        <v>#REF!</v>
      </c>
      <c r="L68" s="1"/>
    </row>
    <row r="69" spans="1:12" x14ac:dyDescent="0.2">
      <c r="A69" t="s">
        <v>454</v>
      </c>
      <c r="B69" s="25" t="str">
        <f t="shared" si="5"/>
        <v>P700006)</v>
      </c>
      <c r="C69" s="25" t="s">
        <v>255</v>
      </c>
      <c r="D69" s="25"/>
      <c r="E69" s="28" t="e">
        <f>SUMIF(#REF!,Test!C69,#REF!)*-1</f>
        <v>#REF!</v>
      </c>
      <c r="F69" s="30" t="e">
        <v>#N/A</v>
      </c>
      <c r="G69" s="6" t="e">
        <f t="shared" si="6"/>
        <v>#N/A</v>
      </c>
      <c r="H69" s="5" t="e">
        <f>SUMIF(#REF!,Test!C69,#REF!)</f>
        <v>#REF!</v>
      </c>
      <c r="I69" s="9" t="e">
        <f t="shared" si="7"/>
        <v>#N/A</v>
      </c>
      <c r="L69" s="1"/>
    </row>
    <row r="70" spans="1:12" x14ac:dyDescent="0.2">
      <c r="A70" t="s">
        <v>455</v>
      </c>
      <c r="B70" s="25" t="str">
        <f t="shared" si="5"/>
        <v>P700022)</v>
      </c>
      <c r="C70" s="25" t="s">
        <v>253</v>
      </c>
      <c r="D70" s="25"/>
      <c r="E70" s="28" t="e">
        <f>SUMIF(#REF!,Test!C70,#REF!)*-1</f>
        <v>#REF!</v>
      </c>
      <c r="F70" s="30" t="e">
        <v>#N/A</v>
      </c>
      <c r="G70" s="6" t="e">
        <f t="shared" si="6"/>
        <v>#N/A</v>
      </c>
      <c r="H70" s="5" t="e">
        <f>SUMIF(#REF!,Test!C70,#REF!)</f>
        <v>#REF!</v>
      </c>
      <c r="I70" s="9" t="e">
        <f t="shared" si="7"/>
        <v>#N/A</v>
      </c>
      <c r="L70" s="1"/>
    </row>
    <row r="71" spans="1:12" s="1" customFormat="1" x14ac:dyDescent="0.2">
      <c r="A71" t="s">
        <v>456</v>
      </c>
      <c r="B71" s="25" t="str">
        <f t="shared" si="5"/>
        <v>P700162)</v>
      </c>
      <c r="C71" s="25" t="s">
        <v>1</v>
      </c>
      <c r="D71" s="24"/>
      <c r="E71" s="28" t="e">
        <f>SUMIF(#REF!,Test!C71,#REF!)*-1</f>
        <v>#REF!</v>
      </c>
      <c r="F71" s="30" t="e">
        <v>#N/A</v>
      </c>
      <c r="G71" s="6" t="e">
        <f t="shared" si="6"/>
        <v>#N/A</v>
      </c>
      <c r="H71" s="9" t="e">
        <f>SUMIF(#REF!,Test!C71,#REF!)</f>
        <v>#REF!</v>
      </c>
      <c r="I71" s="9" t="e">
        <f t="shared" si="7"/>
        <v>#N/A</v>
      </c>
      <c r="J71" s="9"/>
    </row>
    <row r="72" spans="1:12" s="1" customFormat="1" x14ac:dyDescent="0.2">
      <c r="A72" t="s">
        <v>457</v>
      </c>
      <c r="B72" s="25" t="str">
        <f t="shared" si="5"/>
        <v>P700012)</v>
      </c>
      <c r="C72" s="25" t="s">
        <v>256</v>
      </c>
      <c r="D72" s="24"/>
      <c r="E72" s="28" t="e">
        <f>SUMIF(#REF!,Test!C72,#REF!)*-1</f>
        <v>#REF!</v>
      </c>
      <c r="F72" s="30">
        <v>674000</v>
      </c>
      <c r="G72" s="6" t="e">
        <f t="shared" si="6"/>
        <v>#REF!</v>
      </c>
      <c r="H72" s="5" t="e">
        <f>SUMIF(#REF!,Test!C72,#REF!)</f>
        <v>#REF!</v>
      </c>
      <c r="I72" s="9" t="e">
        <f t="shared" si="7"/>
        <v>#REF!</v>
      </c>
      <c r="J72" s="9"/>
      <c r="K72" s="10"/>
    </row>
    <row r="73" spans="1:12" s="1" customFormat="1" x14ac:dyDescent="0.2">
      <c r="A73" t="s">
        <v>458</v>
      </c>
      <c r="B73" s="25" t="str">
        <f t="shared" si="5"/>
        <v>P700026)</v>
      </c>
      <c r="C73" s="25" t="s">
        <v>1008</v>
      </c>
      <c r="D73" s="24"/>
      <c r="E73" s="28" t="e">
        <f>SUMIF(#REF!,Test!C73,#REF!)*-1</f>
        <v>#REF!</v>
      </c>
      <c r="F73" s="30">
        <v>1697000</v>
      </c>
      <c r="G73" s="6" t="e">
        <f t="shared" si="6"/>
        <v>#REF!</v>
      </c>
      <c r="H73" s="5" t="e">
        <f>SUMIF(#REF!,Test!C73,#REF!)</f>
        <v>#REF!</v>
      </c>
      <c r="I73" s="9" t="e">
        <f t="shared" si="7"/>
        <v>#REF!</v>
      </c>
      <c r="J73" s="9"/>
      <c r="K73" s="10"/>
    </row>
    <row r="74" spans="1:12" x14ac:dyDescent="0.2">
      <c r="A74" t="s">
        <v>459</v>
      </c>
      <c r="B74" s="25" t="str">
        <f t="shared" si="5"/>
        <v>P700007)</v>
      </c>
      <c r="C74" s="25" t="s">
        <v>1012</v>
      </c>
      <c r="D74" s="25"/>
      <c r="E74" s="28" t="e">
        <f>SUMIF(#REF!,Test!C74,#REF!)*-1</f>
        <v>#REF!</v>
      </c>
      <c r="F74" s="30">
        <v>12494000</v>
      </c>
      <c r="G74" s="17" t="e">
        <f t="shared" si="6"/>
        <v>#REF!</v>
      </c>
      <c r="H74" s="5" t="e">
        <f>SUMIF(#REF!,Test!C74,#REF!)</f>
        <v>#REF!</v>
      </c>
      <c r="I74" s="9" t="e">
        <f t="shared" si="7"/>
        <v>#REF!</v>
      </c>
      <c r="L74" s="1"/>
    </row>
    <row r="75" spans="1:12" x14ac:dyDescent="0.2">
      <c r="A75" t="s">
        <v>460</v>
      </c>
      <c r="B75" s="25" t="str">
        <f t="shared" si="5"/>
        <v>P700084)</v>
      </c>
      <c r="C75" s="25" t="s">
        <v>266</v>
      </c>
      <c r="D75" s="25"/>
      <c r="E75" s="28" t="e">
        <f>SUMIF(#REF!,Test!C75,#REF!)*-1</f>
        <v>#REF!</v>
      </c>
      <c r="F75" s="30">
        <v>1580979000</v>
      </c>
      <c r="G75" s="6" t="e">
        <f t="shared" si="6"/>
        <v>#REF!</v>
      </c>
      <c r="H75" s="5" t="e">
        <f>SUMIF(#REF!,Test!C75,#REF!)</f>
        <v>#REF!</v>
      </c>
      <c r="I75" s="9" t="e">
        <f t="shared" si="7"/>
        <v>#REF!</v>
      </c>
      <c r="L75" s="1"/>
    </row>
    <row r="76" spans="1:12" x14ac:dyDescent="0.2">
      <c r="A76" t="s">
        <v>461</v>
      </c>
      <c r="B76" s="25" t="str">
        <f t="shared" si="5"/>
        <v>P700088)</v>
      </c>
      <c r="C76" s="25" t="s">
        <v>672</v>
      </c>
      <c r="D76" s="25"/>
      <c r="E76" s="28" t="e">
        <f>SUMIF(#REF!,Test!C76,#REF!)*-1</f>
        <v>#REF!</v>
      </c>
      <c r="F76" s="30" t="e">
        <v>#N/A</v>
      </c>
      <c r="G76" s="6" t="e">
        <f t="shared" si="6"/>
        <v>#N/A</v>
      </c>
      <c r="H76" s="5" t="e">
        <f>SUMIF(#REF!,Test!C76,#REF!)</f>
        <v>#REF!</v>
      </c>
      <c r="I76" s="9" t="e">
        <f t="shared" si="7"/>
        <v>#N/A</v>
      </c>
      <c r="L76" s="1"/>
    </row>
    <row r="77" spans="1:12" x14ac:dyDescent="0.2">
      <c r="A77" t="s">
        <v>462</v>
      </c>
      <c r="B77" s="25" t="str">
        <f t="shared" si="5"/>
        <v>P700109)</v>
      </c>
      <c r="C77" s="25" t="s">
        <v>1007</v>
      </c>
      <c r="D77" s="25"/>
      <c r="E77" s="28" t="e">
        <f>SUMIF(#REF!,Test!C77,#REF!)*-1</f>
        <v>#REF!</v>
      </c>
      <c r="F77" s="30">
        <v>340028000</v>
      </c>
      <c r="G77" s="6" t="e">
        <f t="shared" si="6"/>
        <v>#REF!</v>
      </c>
      <c r="H77" s="5" t="e">
        <f>SUMIF(#REF!,Test!C77,#REF!)</f>
        <v>#REF!</v>
      </c>
      <c r="I77" s="9" t="e">
        <f t="shared" si="7"/>
        <v>#REF!</v>
      </c>
      <c r="L77" s="1"/>
    </row>
    <row r="78" spans="1:12" x14ac:dyDescent="0.2">
      <c r="A78" t="s">
        <v>463</v>
      </c>
      <c r="B78" s="25"/>
      <c r="C78" s="25"/>
      <c r="D78" s="25"/>
      <c r="E78" s="35" t="e">
        <f>SUM(E79:E93)</f>
        <v>#REF!</v>
      </c>
      <c r="F78" s="30">
        <v>22856000</v>
      </c>
      <c r="G78" s="6" t="e">
        <f t="shared" si="6"/>
        <v>#REF!</v>
      </c>
      <c r="H78" s="5" t="e">
        <f>SUMIF(#REF!,Test!C78,#REF!)</f>
        <v>#REF!</v>
      </c>
      <c r="I78" s="9" t="e">
        <f t="shared" si="7"/>
        <v>#REF!</v>
      </c>
      <c r="L78" s="1"/>
    </row>
    <row r="79" spans="1:12" x14ac:dyDescent="0.2">
      <c r="A79" t="s">
        <v>144</v>
      </c>
      <c r="B79" s="25" t="str">
        <f t="shared" ref="B79:B93" si="8">RIGHT(A213,8)</f>
        <v>P600057)</v>
      </c>
      <c r="C79" s="25" t="s">
        <v>415</v>
      </c>
      <c r="D79" s="25"/>
      <c r="E79" s="28" t="e">
        <f>SUMIF(#REF!,Test!C79,#REF!)*-1</f>
        <v>#REF!</v>
      </c>
      <c r="F79" s="30">
        <v>3294000</v>
      </c>
      <c r="G79" s="6" t="e">
        <f t="shared" si="6"/>
        <v>#REF!</v>
      </c>
      <c r="H79" s="5" t="e">
        <f>SUMIF(#REF!,Test!C79,#REF!)</f>
        <v>#REF!</v>
      </c>
      <c r="I79" s="9" t="e">
        <f t="shared" si="7"/>
        <v>#REF!</v>
      </c>
      <c r="L79" s="1"/>
    </row>
    <row r="80" spans="1:12" x14ac:dyDescent="0.2">
      <c r="A80" t="s">
        <v>416</v>
      </c>
      <c r="B80" s="25" t="str">
        <f t="shared" si="8"/>
        <v>P600056)</v>
      </c>
      <c r="C80" s="25" t="s">
        <v>755</v>
      </c>
      <c r="D80" s="25"/>
      <c r="E80" s="28" t="e">
        <f>SUMIF(#REF!,Test!C80,#REF!)*-1</f>
        <v>#REF!</v>
      </c>
      <c r="F80" s="30">
        <v>10000</v>
      </c>
      <c r="G80" s="6" t="e">
        <f t="shared" si="6"/>
        <v>#REF!</v>
      </c>
      <c r="H80" s="5" t="e">
        <f>SUMIF(#REF!,Test!C80,#REF!)</f>
        <v>#REF!</v>
      </c>
      <c r="I80" s="9" t="e">
        <f t="shared" si="7"/>
        <v>#REF!</v>
      </c>
      <c r="L80" s="1"/>
    </row>
    <row r="81" spans="1:12" x14ac:dyDescent="0.2">
      <c r="A81" t="s">
        <v>549</v>
      </c>
      <c r="B81" s="25" t="str">
        <f t="shared" si="8"/>
        <v>P600047)</v>
      </c>
      <c r="C81" s="25" t="s">
        <v>265</v>
      </c>
      <c r="D81" s="25"/>
      <c r="E81" s="28" t="e">
        <f>SUMIF(#REF!,Test!C81,#REF!)*-1</f>
        <v>#REF!</v>
      </c>
      <c r="F81" s="30">
        <v>158000</v>
      </c>
      <c r="G81" s="6" t="e">
        <f t="shared" si="6"/>
        <v>#REF!</v>
      </c>
      <c r="H81" s="5" t="e">
        <f>SUMIF(#REF!,Test!C81,#REF!)</f>
        <v>#REF!</v>
      </c>
      <c r="I81" s="9" t="e">
        <f t="shared" si="7"/>
        <v>#REF!</v>
      </c>
      <c r="L81" s="1"/>
    </row>
    <row r="82" spans="1:12" x14ac:dyDescent="0.2">
      <c r="A82" t="s">
        <v>550</v>
      </c>
      <c r="B82" s="25" t="str">
        <f t="shared" si="8"/>
        <v>P600046)</v>
      </c>
      <c r="C82" s="25" t="s">
        <v>1013</v>
      </c>
      <c r="D82" s="25"/>
      <c r="E82" s="28" t="e">
        <f>SUMIF(#REF!,Test!C82,#REF!)*-1</f>
        <v>#REF!</v>
      </c>
      <c r="F82" s="30">
        <v>-49912000</v>
      </c>
      <c r="G82" s="6" t="e">
        <f t="shared" ref="G82:G95" si="9">F82-E82</f>
        <v>#REF!</v>
      </c>
      <c r="H82" s="5" t="e">
        <f>SUMIF(#REF!,Test!C82,#REF!)</f>
        <v>#REF!</v>
      </c>
      <c r="I82" s="9" t="e">
        <f t="shared" ref="I82:I90" si="10">G82+H82</f>
        <v>#REF!</v>
      </c>
      <c r="L82" s="1"/>
    </row>
    <row r="83" spans="1:12" x14ac:dyDescent="0.2">
      <c r="A83" t="s">
        <v>551</v>
      </c>
      <c r="B83" s="25" t="str">
        <f t="shared" si="8"/>
        <v>P600045)</v>
      </c>
      <c r="C83" s="25" t="s">
        <v>483</v>
      </c>
      <c r="D83" s="25"/>
      <c r="E83" s="28" t="e">
        <f>SUMIF(#REF!,Test!C83,#REF!)*-1</f>
        <v>#REF!</v>
      </c>
      <c r="F83" s="30">
        <v>7386000</v>
      </c>
      <c r="G83" s="6" t="e">
        <f t="shared" si="9"/>
        <v>#REF!</v>
      </c>
      <c r="H83" s="5" t="e">
        <f>SUMIF(#REF!,Test!C83,#REF!)</f>
        <v>#REF!</v>
      </c>
      <c r="I83" s="9" t="e">
        <f t="shared" si="10"/>
        <v>#REF!</v>
      </c>
      <c r="L83" s="1"/>
    </row>
    <row r="84" spans="1:12" x14ac:dyDescent="0.2">
      <c r="A84" t="s">
        <v>552</v>
      </c>
      <c r="B84" s="25" t="str">
        <f t="shared" si="8"/>
        <v>P600044)</v>
      </c>
      <c r="C84" s="25" t="s">
        <v>482</v>
      </c>
      <c r="D84" s="25"/>
      <c r="E84" s="28" t="e">
        <f>SUMIF(#REF!,Test!C84,#REF!)*-1</f>
        <v>#REF!</v>
      </c>
      <c r="F84" s="30">
        <v>185000</v>
      </c>
      <c r="G84" s="6" t="e">
        <f t="shared" si="9"/>
        <v>#REF!</v>
      </c>
      <c r="H84" s="5" t="e">
        <f>SUMIF(#REF!,Test!C84,#REF!)</f>
        <v>#REF!</v>
      </c>
      <c r="I84" s="9" t="e">
        <f t="shared" si="10"/>
        <v>#REF!</v>
      </c>
      <c r="L84" s="1"/>
    </row>
    <row r="85" spans="1:12" x14ac:dyDescent="0.2">
      <c r="A85" t="s">
        <v>553</v>
      </c>
      <c r="B85" s="25" t="str">
        <f t="shared" si="8"/>
        <v>P600043)</v>
      </c>
      <c r="C85" s="25" t="s">
        <v>268</v>
      </c>
      <c r="D85" s="25"/>
      <c r="E85" s="28" t="e">
        <f>SUMIF(#REF!,Test!C85,#REF!)*-1</f>
        <v>#REF!</v>
      </c>
      <c r="F85" s="30" t="e">
        <v>#N/A</v>
      </c>
      <c r="G85" s="6" t="e">
        <f t="shared" si="9"/>
        <v>#N/A</v>
      </c>
      <c r="H85" s="5" t="e">
        <f>SUMIF(#REF!,Test!C85,#REF!)</f>
        <v>#REF!</v>
      </c>
      <c r="I85" s="9" t="e">
        <f t="shared" si="10"/>
        <v>#N/A</v>
      </c>
      <c r="L85" s="1"/>
    </row>
    <row r="86" spans="1:12" x14ac:dyDescent="0.2">
      <c r="A86" t="s">
        <v>517</v>
      </c>
      <c r="B86" s="25" t="str">
        <f t="shared" si="8"/>
        <v>P600042)</v>
      </c>
      <c r="C86" s="25" t="s">
        <v>267</v>
      </c>
      <c r="D86" s="25"/>
      <c r="E86" s="28" t="e">
        <f>SUMIF(#REF!,Test!C86,#REF!)*-1</f>
        <v>#REF!</v>
      </c>
      <c r="F86" s="30">
        <v>14365000</v>
      </c>
      <c r="G86" s="6" t="e">
        <f t="shared" si="9"/>
        <v>#REF!</v>
      </c>
      <c r="H86" s="5" t="e">
        <f>SUMIF(#REF!,Test!C86,#REF!)</f>
        <v>#REF!</v>
      </c>
      <c r="I86" s="9" t="e">
        <f t="shared" si="10"/>
        <v>#REF!</v>
      </c>
      <c r="L86" s="1"/>
    </row>
    <row r="87" spans="1:12" s="1" customFormat="1" x14ac:dyDescent="0.2">
      <c r="A87" t="s">
        <v>518</v>
      </c>
      <c r="B87" s="25" t="str">
        <f t="shared" si="8"/>
        <v>P600040)</v>
      </c>
      <c r="C87" s="24" t="s">
        <v>263</v>
      </c>
      <c r="D87" s="24"/>
      <c r="E87" s="28" t="e">
        <f>SUMIF(#REF!,Test!C87,#REF!)*-1</f>
        <v>#REF!</v>
      </c>
      <c r="F87" s="30">
        <v>866000</v>
      </c>
      <c r="G87" s="6" t="e">
        <f t="shared" si="9"/>
        <v>#REF!</v>
      </c>
      <c r="H87" s="9" t="e">
        <f>SUMIF(#REF!,Test!C87,#REF!)</f>
        <v>#REF!</v>
      </c>
      <c r="I87" s="9" t="e">
        <f t="shared" si="10"/>
        <v>#REF!</v>
      </c>
      <c r="J87" s="9"/>
      <c r="K87" s="10"/>
    </row>
    <row r="88" spans="1:12" s="1" customFormat="1" x14ac:dyDescent="0.2">
      <c r="A88" t="s">
        <v>519</v>
      </c>
      <c r="B88" s="25" t="str">
        <f t="shared" si="8"/>
        <v>P600039)</v>
      </c>
      <c r="C88" s="24" t="s">
        <v>262</v>
      </c>
      <c r="D88" s="24"/>
      <c r="E88" s="28" t="e">
        <f>SUMIF(#REF!,Test!C88,#REF!)*-1</f>
        <v>#REF!</v>
      </c>
      <c r="F88" s="30">
        <v>6253000</v>
      </c>
      <c r="G88" s="6" t="e">
        <f t="shared" si="9"/>
        <v>#REF!</v>
      </c>
      <c r="H88" s="9" t="e">
        <f>SUMIF(#REF!,Test!C88,#REF!)</f>
        <v>#REF!</v>
      </c>
      <c r="I88" s="9" t="e">
        <f t="shared" si="10"/>
        <v>#REF!</v>
      </c>
      <c r="J88" s="9"/>
      <c r="K88" s="10"/>
    </row>
    <row r="89" spans="1:12" s="1" customFormat="1" x14ac:dyDescent="0.2">
      <c r="A89" t="s">
        <v>520</v>
      </c>
      <c r="B89" s="25" t="str">
        <f t="shared" si="8"/>
        <v>P600038)</v>
      </c>
      <c r="C89" s="24" t="s">
        <v>261</v>
      </c>
      <c r="D89" s="24"/>
      <c r="E89" s="28" t="e">
        <f>SUMIF(#REF!,Test!C89,#REF!)*-1</f>
        <v>#REF!</v>
      </c>
      <c r="F89" s="30">
        <v>8081000</v>
      </c>
      <c r="G89" s="6" t="e">
        <f t="shared" si="9"/>
        <v>#REF!</v>
      </c>
      <c r="H89" s="5" t="e">
        <f>SUMIF(#REF!,Test!C89,#REF!)</f>
        <v>#REF!</v>
      </c>
      <c r="I89" s="9" t="e">
        <f t="shared" si="10"/>
        <v>#REF!</v>
      </c>
      <c r="J89" s="9"/>
    </row>
    <row r="90" spans="1:12" s="1" customFormat="1" x14ac:dyDescent="0.2">
      <c r="A90" t="s">
        <v>521</v>
      </c>
      <c r="B90" s="25" t="str">
        <f t="shared" si="8"/>
        <v>P600037)</v>
      </c>
      <c r="C90" s="19" t="s">
        <v>260</v>
      </c>
      <c r="D90" s="19"/>
      <c r="E90" s="28" t="e">
        <f>SUMIF(#REF!,Test!C90,#REF!)*-1</f>
        <v>#REF!</v>
      </c>
      <c r="F90" s="30">
        <v>6106000</v>
      </c>
      <c r="G90" s="6" t="e">
        <f t="shared" si="9"/>
        <v>#REF!</v>
      </c>
      <c r="H90" s="5" t="e">
        <f>H23</f>
        <v>#REF!</v>
      </c>
      <c r="I90" s="9" t="e">
        <f t="shared" si="10"/>
        <v>#REF!</v>
      </c>
      <c r="J90" s="9"/>
      <c r="K90" s="10"/>
    </row>
    <row r="91" spans="1:12" x14ac:dyDescent="0.2">
      <c r="A91" t="s">
        <v>522</v>
      </c>
      <c r="B91" s="25" t="str">
        <f t="shared" si="8"/>
        <v>P600036)</v>
      </c>
      <c r="C91" s="25" t="s">
        <v>259</v>
      </c>
      <c r="D91" s="25"/>
      <c r="E91" s="28" t="e">
        <f>SUMIF(#REF!,Test!C91,#REF!)*-1</f>
        <v>#REF!</v>
      </c>
      <c r="F91" s="30">
        <v>8861000</v>
      </c>
      <c r="G91" s="6" t="e">
        <f t="shared" si="9"/>
        <v>#REF!</v>
      </c>
      <c r="I91" s="9"/>
      <c r="L91" s="1"/>
    </row>
    <row r="92" spans="1:12" x14ac:dyDescent="0.2">
      <c r="A92" t="s">
        <v>762</v>
      </c>
      <c r="B92" s="25" t="str">
        <f t="shared" si="8"/>
        <v>P600035)</v>
      </c>
      <c r="C92" s="25" t="s">
        <v>258</v>
      </c>
      <c r="D92" s="25"/>
      <c r="E92" s="28" t="e">
        <f>SUMIF(#REF!,Test!C92,#REF!)*-1</f>
        <v>#REF!</v>
      </c>
      <c r="F92" s="30">
        <v>2433000</v>
      </c>
      <c r="G92" s="6" t="e">
        <f t="shared" si="9"/>
        <v>#REF!</v>
      </c>
      <c r="H92" s="5" t="e">
        <f>SUMIF(#REF!,Test!C92,#REF!)</f>
        <v>#REF!</v>
      </c>
      <c r="I92" s="9" t="e">
        <f>G92+H92</f>
        <v>#REF!</v>
      </c>
      <c r="K92" s="1"/>
      <c r="L92" s="1"/>
    </row>
    <row r="93" spans="1:12" s="1" customFormat="1" x14ac:dyDescent="0.2">
      <c r="A93" t="s">
        <v>763</v>
      </c>
      <c r="B93" s="25" t="str">
        <f t="shared" si="8"/>
        <v>P600041)</v>
      </c>
      <c r="C93" s="24" t="s">
        <v>264</v>
      </c>
      <c r="D93" s="24"/>
      <c r="E93" s="28" t="e">
        <f>SUMIF(#REF!,Test!C93,#REF!)*-1</f>
        <v>#REF!</v>
      </c>
      <c r="F93" s="30">
        <v>14770000</v>
      </c>
      <c r="G93" s="6" t="e">
        <f t="shared" si="9"/>
        <v>#REF!</v>
      </c>
      <c r="H93" s="5" t="e">
        <f>SUMIF(#REF!,Test!C93,#REF!)</f>
        <v>#REF!</v>
      </c>
      <c r="I93" s="9" t="e">
        <f>G93+H93</f>
        <v>#REF!</v>
      </c>
      <c r="J93" s="9"/>
    </row>
    <row r="94" spans="1:12" s="1" customFormat="1" x14ac:dyDescent="0.2">
      <c r="A94" t="s">
        <v>764</v>
      </c>
      <c r="B94" s="24" t="s">
        <v>573</v>
      </c>
      <c r="C94" s="1" t="s">
        <v>573</v>
      </c>
      <c r="D94" s="24"/>
      <c r="E94" s="28" t="e">
        <f>SUMIF(#REF!,Test!C94,#REF!)*-1</f>
        <v>#REF!</v>
      </c>
      <c r="F94" s="30">
        <v>4398000</v>
      </c>
      <c r="G94" s="6" t="e">
        <f t="shared" si="9"/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t="s">
        <v>765</v>
      </c>
      <c r="B95" s="24" t="s">
        <v>195</v>
      </c>
      <c r="C95" s="1" t="s">
        <v>195</v>
      </c>
      <c r="E95" s="28" t="e">
        <f>SUMIF(#REF!,Test!C95,#REF!)*-1</f>
        <v>#REF!</v>
      </c>
      <c r="F95" s="30">
        <v>2985000</v>
      </c>
      <c r="G95" s="6" t="e">
        <f t="shared" si="9"/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t="s">
        <v>766</v>
      </c>
      <c r="B96" s="24" t="s">
        <v>101</v>
      </c>
      <c r="C96" s="1" t="s">
        <v>101</v>
      </c>
      <c r="E96" s="28" t="e">
        <f>SUMIF(#REF!,Test!C96,#REF!)*-1</f>
        <v>#REF!</v>
      </c>
      <c r="F96" s="30">
        <v>1449000</v>
      </c>
      <c r="G96" s="6"/>
      <c r="H96" s="5"/>
      <c r="I96" s="9"/>
      <c r="J96" s="9"/>
      <c r="K96" s="10"/>
    </row>
    <row r="97" spans="1:12" x14ac:dyDescent="0.2">
      <c r="A97" t="s">
        <v>767</v>
      </c>
      <c r="B97" s="25"/>
      <c r="E97" s="28" t="e">
        <f>SUMIF(#REF!,Test!C97,#REF!)*-1</f>
        <v>#REF!</v>
      </c>
      <c r="F97" s="30" t="e">
        <v>#N/A</v>
      </c>
      <c r="G97" s="6" t="e">
        <f>F97-#REF!</f>
        <v>#N/A</v>
      </c>
      <c r="I97" s="9"/>
      <c r="L97" s="1"/>
    </row>
    <row r="98" spans="1:12" x14ac:dyDescent="0.2">
      <c r="A98" t="s">
        <v>768</v>
      </c>
      <c r="B98" s="25"/>
      <c r="E98" s="2" t="e">
        <f>E97+E96+E95+E29+E10+E7+E94+E78</f>
        <v>#REF!</v>
      </c>
      <c r="F98" s="30" t="e">
        <v>#N/A</v>
      </c>
      <c r="G98" s="6"/>
      <c r="H98" s="5" t="e">
        <f>SUMIF(#REF!,Test!C98,#REF!)</f>
        <v>#REF!</v>
      </c>
      <c r="I98" s="9" t="e">
        <f>G98+H98</f>
        <v>#REF!</v>
      </c>
      <c r="L98" s="1"/>
    </row>
    <row r="99" spans="1:12" s="1" customFormat="1" x14ac:dyDescent="0.2">
      <c r="A99" t="s">
        <v>769</v>
      </c>
      <c r="B99" s="25" t="str">
        <f>RIGHT(A233,8)</f>
        <v/>
      </c>
      <c r="C99" s="1" t="s">
        <v>508</v>
      </c>
      <c r="E99" s="11"/>
      <c r="F99" s="30" t="e"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t="s">
        <v>770</v>
      </c>
      <c r="B100" s="25"/>
      <c r="C100" s="10"/>
      <c r="E100" s="11" t="e">
        <f>SUMIF(#REF!,Test!C100,#REF!)</f>
        <v>#REF!</v>
      </c>
      <c r="F100" s="30" t="e"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t="s">
        <v>245</v>
      </c>
      <c r="B101" s="25" t="str">
        <f>RIGHT(A235,8)</f>
        <v>P400034)</v>
      </c>
      <c r="C101" s="31" t="s">
        <v>414</v>
      </c>
      <c r="D101" s="31"/>
      <c r="E101" s="11" t="e">
        <f>SUMIF(#REF!,Test!C101,#REF!)</f>
        <v>#REF!</v>
      </c>
      <c r="F101" s="30"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t="s">
        <v>246</v>
      </c>
      <c r="B102" s="25"/>
      <c r="E102" s="11" t="e">
        <f>E101+E98</f>
        <v>#REF!</v>
      </c>
      <c r="F102" s="30" t="e">
        <v>#N/A</v>
      </c>
      <c r="G102" s="6" t="e">
        <f>F102-E102</f>
        <v>#N/A</v>
      </c>
      <c r="H102" s="5" t="e">
        <f>SUMIF(#REF!,Test!C102,#REF!)</f>
        <v>#REF!</v>
      </c>
      <c r="I102" s="9" t="e">
        <f t="shared" ref="I102:I107" si="11">G102+H102</f>
        <v>#N/A</v>
      </c>
      <c r="L102" s="1"/>
    </row>
    <row r="103" spans="1:12" x14ac:dyDescent="0.2">
      <c r="A103" t="s">
        <v>247</v>
      </c>
      <c r="B103" s="25" t="str">
        <f>RIGHT(A237,8)</f>
        <v/>
      </c>
      <c r="C103" s="10" t="s">
        <v>508</v>
      </c>
      <c r="E103" s="11" t="e">
        <f>SUMIF(#REF!,$A$239&amp;Test!C103,#REF!)</f>
        <v>#REF!</v>
      </c>
      <c r="F103" s="5">
        <v>0</v>
      </c>
      <c r="G103" s="6" t="e">
        <f>F103-E103</f>
        <v>#REF!</v>
      </c>
      <c r="H103" s="5" t="e">
        <f>SUMIF(#REF!,Test!C103,#REF!)</f>
        <v>#REF!</v>
      </c>
      <c r="I103" s="9" t="e">
        <f t="shared" si="11"/>
        <v>#REF!</v>
      </c>
      <c r="L103" s="1"/>
    </row>
    <row r="104" spans="1:12" x14ac:dyDescent="0.2">
      <c r="A104" t="s">
        <v>248</v>
      </c>
      <c r="B104" s="25" t="str">
        <f>RIGHT(A238,8)</f>
        <v/>
      </c>
      <c r="C104" s="10" t="s">
        <v>508</v>
      </c>
      <c r="E104" s="11" t="e">
        <f>SUMIF(#REF!,$A$239&amp;Test!C104,#REF!)</f>
        <v>#REF!</v>
      </c>
      <c r="F104" s="30">
        <v>5441358</v>
      </c>
      <c r="G104" s="6" t="e">
        <f t="shared" ref="G104:G135" si="12">F104-E104+J104</f>
        <v>#REF!</v>
      </c>
      <c r="H104" s="5" t="e">
        <f>SUMIF(#REF!,Test!C104,#REF!)</f>
        <v>#REF!</v>
      </c>
      <c r="I104" s="9" t="e">
        <f t="shared" si="11"/>
        <v>#REF!</v>
      </c>
      <c r="L104" s="1"/>
    </row>
    <row r="105" spans="1:12" x14ac:dyDescent="0.2">
      <c r="A105" t="s">
        <v>249</v>
      </c>
      <c r="B105" s="25"/>
      <c r="E105" s="11" t="e">
        <f>SUMIF(#REF!,$A$239&amp;Test!C105,#REF!)</f>
        <v>#REF!</v>
      </c>
      <c r="F105" s="30">
        <v>222027361</v>
      </c>
      <c r="G105" s="6" t="e">
        <f t="shared" si="12"/>
        <v>#REF!</v>
      </c>
      <c r="H105" s="5" t="e">
        <f>SUMIF(#REF!,Test!C105,#REF!)</f>
        <v>#REF!</v>
      </c>
      <c r="I105" s="9" t="e">
        <f t="shared" si="11"/>
        <v>#REF!</v>
      </c>
      <c r="L105" s="1"/>
    </row>
    <row r="106" spans="1:12" x14ac:dyDescent="0.2">
      <c r="A106" t="s">
        <v>250</v>
      </c>
      <c r="B106" s="25"/>
      <c r="C106" s="32"/>
      <c r="E106" s="11" t="e">
        <f>SUMIF(#REF!,$A$239&amp;Test!C106,#REF!)</f>
        <v>#REF!</v>
      </c>
      <c r="F106" s="30">
        <v>6021371</v>
      </c>
      <c r="G106" s="6" t="e">
        <f t="shared" si="12"/>
        <v>#REF!</v>
      </c>
      <c r="H106" s="5" t="e">
        <f>SUMIF(#REF!,Test!C106,#REF!)</f>
        <v>#REF!</v>
      </c>
      <c r="I106" s="9" t="e">
        <f t="shared" si="11"/>
        <v>#REF!</v>
      </c>
      <c r="L106" s="1"/>
    </row>
    <row r="107" spans="1:12" x14ac:dyDescent="0.2">
      <c r="A107" t="s">
        <v>251</v>
      </c>
      <c r="B107" s="25"/>
      <c r="E107" s="37" t="e">
        <f>SUM(E110:E217)+E108</f>
        <v>#REF!</v>
      </c>
      <c r="F107" s="30">
        <v>4754673000</v>
      </c>
      <c r="G107" s="6" t="e">
        <f t="shared" si="12"/>
        <v>#REF!</v>
      </c>
      <c r="H107" s="5" t="e">
        <f>SUMIF(#REF!,Test!C107,#REF!)</f>
        <v>#REF!</v>
      </c>
      <c r="I107" s="9" t="e">
        <f t="shared" si="11"/>
        <v>#REF!</v>
      </c>
      <c r="L107" s="1"/>
    </row>
    <row r="108" spans="1:12" x14ac:dyDescent="0.2">
      <c r="A108" t="s">
        <v>924</v>
      </c>
      <c r="B108" s="25"/>
      <c r="C108" s="10" t="s">
        <v>777</v>
      </c>
      <c r="E108" s="37" t="e">
        <f>SUMIF(#REF!,Test!C108,#REF!)</f>
        <v>#REF!</v>
      </c>
      <c r="F108" s="30" t="e">
        <v>#N/A</v>
      </c>
      <c r="G108" s="6" t="e">
        <f t="shared" si="12"/>
        <v>#N/A</v>
      </c>
      <c r="H108" s="5" t="e">
        <f>SUMIF(#REF!,Test!C108,#REF!)</f>
        <v>#REF!</v>
      </c>
      <c r="I108" s="9" t="e">
        <f t="shared" ref="I108:I139" si="13">G108-H108</f>
        <v>#N/A</v>
      </c>
      <c r="L108" s="1"/>
    </row>
    <row r="109" spans="1:12" x14ac:dyDescent="0.2">
      <c r="A109" t="s">
        <v>925</v>
      </c>
      <c r="B109" s="25"/>
      <c r="E109" s="35" t="e">
        <f>SUM(E110:E217)</f>
        <v>#REF!</v>
      </c>
      <c r="F109" s="30" t="e">
        <v>#N/A</v>
      </c>
      <c r="G109" s="6" t="e">
        <f t="shared" si="12"/>
        <v>#N/A</v>
      </c>
      <c r="H109" s="5" t="e">
        <f>SUMIF(#REF!,Test!C109,#REF!)</f>
        <v>#REF!</v>
      </c>
      <c r="I109" s="9" t="e">
        <f t="shared" si="13"/>
        <v>#N/A</v>
      </c>
      <c r="L109" s="1"/>
    </row>
    <row r="110" spans="1:12" x14ac:dyDescent="0.2">
      <c r="A110" t="s">
        <v>548</v>
      </c>
      <c r="B110" s="25" t="str">
        <f t="shared" ref="B110:B141" si="14">RIGHT(A244,8)</f>
        <v>P600100)</v>
      </c>
      <c r="C110" s="10" t="s">
        <v>509</v>
      </c>
      <c r="E110" s="11" t="e">
        <f>SUMIF(#REF!,$A$239&amp;Test!C110,#REF!)</f>
        <v>#REF!</v>
      </c>
      <c r="F110" s="30">
        <v>0</v>
      </c>
      <c r="G110" s="6" t="e">
        <f t="shared" si="12"/>
        <v>#REF!</v>
      </c>
      <c r="H110" s="5" t="e">
        <f>SUMIF(#REF!,Test!C110,#REF!)</f>
        <v>#REF!</v>
      </c>
      <c r="I110" s="9" t="e">
        <f t="shared" si="13"/>
        <v>#REF!</v>
      </c>
      <c r="L110" s="1"/>
    </row>
    <row r="111" spans="1:12" x14ac:dyDescent="0.2">
      <c r="A111" t="s">
        <v>759</v>
      </c>
      <c r="B111" s="25" t="str">
        <f t="shared" si="14"/>
        <v>P500016)</v>
      </c>
      <c r="C111" s="10" t="s">
        <v>661</v>
      </c>
      <c r="E111" s="11" t="e">
        <f>SUMIF(#REF!,$A$239&amp;Test!C111,#REF!)</f>
        <v>#REF!</v>
      </c>
      <c r="F111" s="30">
        <v>995000</v>
      </c>
      <c r="G111" s="6" t="e">
        <f t="shared" si="12"/>
        <v>#REF!</v>
      </c>
      <c r="H111" s="5" t="e">
        <f>SUMIF(#REF!,Test!C111,#REF!)</f>
        <v>#REF!</v>
      </c>
      <c r="I111" s="9" t="e">
        <f t="shared" si="13"/>
        <v>#REF!</v>
      </c>
      <c r="L111" s="1"/>
    </row>
    <row r="112" spans="1:12" x14ac:dyDescent="0.2">
      <c r="A112" t="s">
        <v>760</v>
      </c>
      <c r="B112" s="25" t="str">
        <f t="shared" si="14"/>
        <v>P600103)</v>
      </c>
      <c r="C112" s="10" t="s">
        <v>510</v>
      </c>
      <c r="E112" s="11" t="e">
        <f>SUMIF(#REF!,$A$239&amp;Test!C112,#REF!)</f>
        <v>#REF!</v>
      </c>
      <c r="F112" s="30">
        <v>0</v>
      </c>
      <c r="G112" s="6" t="e">
        <f t="shared" si="12"/>
        <v>#REF!</v>
      </c>
      <c r="I112" s="9" t="e">
        <f t="shared" si="13"/>
        <v>#REF!</v>
      </c>
      <c r="L112" s="1"/>
    </row>
    <row r="113" spans="1:12" x14ac:dyDescent="0.2">
      <c r="A113" t="s">
        <v>761</v>
      </c>
      <c r="B113" s="25" t="str">
        <f t="shared" si="14"/>
        <v>P700016)</v>
      </c>
      <c r="C113" s="10" t="s">
        <v>33</v>
      </c>
      <c r="E113" s="11" t="e">
        <f>SUMIF(#REF!,$A$239&amp;Test!C113,#REF!)</f>
        <v>#REF!</v>
      </c>
      <c r="F113" s="30">
        <v>5360000</v>
      </c>
      <c r="G113" s="6" t="e">
        <f t="shared" si="12"/>
        <v>#REF!</v>
      </c>
      <c r="H113" s="5" t="e">
        <f>SUMIF(#REF!,Test!C113,#REF!)</f>
        <v>#REF!</v>
      </c>
      <c r="I113" s="9" t="e">
        <f t="shared" si="13"/>
        <v>#REF!</v>
      </c>
      <c r="L113" s="1"/>
    </row>
    <row r="114" spans="1:12" x14ac:dyDescent="0.2">
      <c r="A114" t="s">
        <v>332</v>
      </c>
      <c r="B114" s="25" t="str">
        <f t="shared" si="14"/>
        <v>P700017)</v>
      </c>
      <c r="C114" s="10" t="s">
        <v>22</v>
      </c>
      <c r="E114" s="11" t="e">
        <f>SUMIF(#REF!,$A$239&amp;Test!C114,#REF!)</f>
        <v>#REF!</v>
      </c>
      <c r="F114" s="30">
        <v>236084000</v>
      </c>
      <c r="G114" s="6" t="e">
        <f t="shared" si="12"/>
        <v>#REF!</v>
      </c>
      <c r="H114" s="5" t="e">
        <f>SUMIF(#REF!,Test!C114,#REF!)</f>
        <v>#REF!</v>
      </c>
      <c r="I114" s="9" t="e">
        <f t="shared" si="13"/>
        <v>#REF!</v>
      </c>
      <c r="L114" s="1"/>
    </row>
    <row r="115" spans="1:12" x14ac:dyDescent="0.2">
      <c r="A115" t="s">
        <v>823</v>
      </c>
      <c r="B115" s="25" t="str">
        <f t="shared" si="14"/>
        <v>P700018)</v>
      </c>
      <c r="C115" s="10" t="s">
        <v>34</v>
      </c>
      <c r="E115" s="11" t="e">
        <f>SUMIF(#REF!,$A$239&amp;Test!C115,#REF!)</f>
        <v>#REF!</v>
      </c>
      <c r="F115" s="30">
        <v>7448000</v>
      </c>
      <c r="G115" s="6" t="e">
        <f t="shared" si="12"/>
        <v>#REF!</v>
      </c>
      <c r="H115" s="5" t="e">
        <f>SUMIF(#REF!,Test!C115,#REF!)</f>
        <v>#REF!</v>
      </c>
      <c r="I115" s="9" t="e">
        <f t="shared" si="13"/>
        <v>#REF!</v>
      </c>
      <c r="L115" s="1"/>
    </row>
    <row r="116" spans="1:12" x14ac:dyDescent="0.2">
      <c r="A116" t="s">
        <v>824</v>
      </c>
      <c r="B116" s="25" t="str">
        <f t="shared" si="14"/>
        <v>P700056)</v>
      </c>
      <c r="C116" s="10" t="s">
        <v>37</v>
      </c>
      <c r="E116" s="11" t="e">
        <f>SUMIF(#REF!,$A$239&amp;Test!C116,#REF!)</f>
        <v>#REF!</v>
      </c>
      <c r="F116" s="30">
        <v>58000</v>
      </c>
      <c r="G116" s="6" t="e">
        <f t="shared" si="12"/>
        <v>#REF!</v>
      </c>
      <c r="H116" s="5" t="e">
        <f>SUMIF(#REF!,Test!C116,#REF!)</f>
        <v>#REF!</v>
      </c>
      <c r="I116" s="9" t="e">
        <f t="shared" si="13"/>
        <v>#REF!</v>
      </c>
      <c r="L116" s="1"/>
    </row>
    <row r="117" spans="1:12" x14ac:dyDescent="0.2">
      <c r="A117" t="s">
        <v>825</v>
      </c>
      <c r="B117" s="25" t="str">
        <f t="shared" si="14"/>
        <v>P700057)</v>
      </c>
      <c r="C117" s="10" t="s">
        <v>36</v>
      </c>
      <c r="E117" s="11" t="e">
        <f>SUMIF(#REF!,$A$239&amp;Test!C117,#REF!)</f>
        <v>#REF!</v>
      </c>
      <c r="F117" s="30">
        <v>745000</v>
      </c>
      <c r="G117" s="6" t="e">
        <f t="shared" si="12"/>
        <v>#REF!</v>
      </c>
      <c r="H117" s="5" t="e">
        <f>SUMIF(#REF!,Test!C117,#REF!)</f>
        <v>#REF!</v>
      </c>
      <c r="I117" s="9" t="e">
        <f t="shared" si="13"/>
        <v>#REF!</v>
      </c>
      <c r="L117" s="1"/>
    </row>
    <row r="118" spans="1:12" x14ac:dyDescent="0.2">
      <c r="A118" t="s">
        <v>893</v>
      </c>
      <c r="B118" s="25" t="str">
        <f t="shared" si="14"/>
        <v>P700058)</v>
      </c>
      <c r="C118" s="10" t="s">
        <v>38</v>
      </c>
      <c r="E118" s="11" t="e">
        <f>SUMIF(#REF!,$A$239&amp;Test!C118,#REF!)</f>
        <v>#REF!</v>
      </c>
      <c r="F118" s="30">
        <v>619000</v>
      </c>
      <c r="G118" s="6" t="e">
        <f t="shared" si="12"/>
        <v>#REF!</v>
      </c>
      <c r="H118" s="5" t="e">
        <f>SUMIF(#REF!,Test!C118,#REF!)</f>
        <v>#REF!</v>
      </c>
      <c r="I118" s="9" t="e">
        <f t="shared" si="13"/>
        <v>#REF!</v>
      </c>
      <c r="L118" s="1"/>
    </row>
    <row r="119" spans="1:12" x14ac:dyDescent="0.2">
      <c r="A119" t="s">
        <v>894</v>
      </c>
      <c r="B119" s="25" t="str">
        <f t="shared" si="14"/>
        <v>P600088)</v>
      </c>
      <c r="C119" s="10" t="s">
        <v>513</v>
      </c>
      <c r="E119" s="11" t="e">
        <f>SUMIF(#REF!,$A$239&amp;Test!C119,#REF!)</f>
        <v>#REF!</v>
      </c>
      <c r="F119" s="30"/>
      <c r="G119" s="6" t="e">
        <f t="shared" si="12"/>
        <v>#REF!</v>
      </c>
      <c r="H119" s="5" t="e">
        <f>SUMIF(#REF!,Test!C119,#REF!)</f>
        <v>#REF!</v>
      </c>
      <c r="I119" s="9" t="e">
        <f t="shared" si="13"/>
        <v>#REF!</v>
      </c>
      <c r="L119" s="1"/>
    </row>
    <row r="120" spans="1:12" x14ac:dyDescent="0.2">
      <c r="A120" t="s">
        <v>895</v>
      </c>
      <c r="B120" s="25" t="str">
        <f t="shared" si="14"/>
        <v>P700116)</v>
      </c>
      <c r="C120" s="10" t="s">
        <v>878</v>
      </c>
      <c r="E120" s="11" t="e">
        <f>SUMIF(#REF!,$A$239&amp;Test!C120,#REF!)</f>
        <v>#REF!</v>
      </c>
      <c r="F120" s="30">
        <v>7612000</v>
      </c>
      <c r="G120" s="6" t="e">
        <f t="shared" si="12"/>
        <v>#REF!</v>
      </c>
      <c r="H120" s="5" t="e">
        <f>SUMIF(#REF!,Test!C120,#REF!)</f>
        <v>#REF!</v>
      </c>
      <c r="I120" s="9" t="e">
        <f t="shared" si="13"/>
        <v>#REF!</v>
      </c>
      <c r="L120" s="1"/>
    </row>
    <row r="121" spans="1:12" x14ac:dyDescent="0.2">
      <c r="A121" t="s">
        <v>896</v>
      </c>
      <c r="B121" s="25" t="str">
        <f t="shared" si="14"/>
        <v>P700019)</v>
      </c>
      <c r="C121" s="10" t="s">
        <v>32</v>
      </c>
      <c r="E121" s="11" t="e">
        <f>SUMIF(#REF!,$A$239&amp;Test!C121,#REF!)</f>
        <v>#REF!</v>
      </c>
      <c r="F121" s="30">
        <v>44150000</v>
      </c>
      <c r="G121" s="6" t="e">
        <f t="shared" si="12"/>
        <v>#REF!</v>
      </c>
      <c r="H121" s="5" t="e">
        <f>SUMIF(#REF!,Test!C121,#REF!)</f>
        <v>#REF!</v>
      </c>
      <c r="I121" s="9" t="e">
        <f t="shared" si="13"/>
        <v>#REF!</v>
      </c>
      <c r="L121" s="1"/>
    </row>
    <row r="122" spans="1:12" x14ac:dyDescent="0.2">
      <c r="A122" t="s">
        <v>897</v>
      </c>
      <c r="B122" s="25" t="str">
        <f t="shared" si="14"/>
        <v>P700059)</v>
      </c>
      <c r="C122" s="10" t="s">
        <v>128</v>
      </c>
      <c r="E122" s="11" t="e">
        <f>SUMIF(#REF!,$A$239&amp;Test!C122,#REF!)</f>
        <v>#REF!</v>
      </c>
      <c r="F122" s="30">
        <v>-981000</v>
      </c>
      <c r="G122" s="6" t="e">
        <f t="shared" si="12"/>
        <v>#REF!</v>
      </c>
      <c r="H122" s="5" t="e">
        <f>SUMIF(#REF!,Test!C122,#REF!)</f>
        <v>#REF!</v>
      </c>
      <c r="I122" s="9" t="e">
        <f t="shared" si="13"/>
        <v>#REF!</v>
      </c>
      <c r="L122" s="1"/>
    </row>
    <row r="123" spans="1:12" x14ac:dyDescent="0.2">
      <c r="A123" t="s">
        <v>898</v>
      </c>
      <c r="B123" s="25" t="str">
        <f t="shared" si="14"/>
        <v>P700061)</v>
      </c>
      <c r="C123" s="10" t="s">
        <v>35</v>
      </c>
      <c r="E123" s="11" t="e">
        <f>SUMIF(#REF!,$A$239&amp;Test!C123,#REF!)</f>
        <v>#REF!</v>
      </c>
      <c r="F123" s="30">
        <v>262887000</v>
      </c>
      <c r="G123" s="6" t="e">
        <f t="shared" si="12"/>
        <v>#REF!</v>
      </c>
      <c r="H123" s="5" t="e">
        <f>SUMIF(#REF!,Test!C123,#REF!)</f>
        <v>#REF!</v>
      </c>
      <c r="I123" s="9" t="e">
        <f t="shared" si="13"/>
        <v>#REF!</v>
      </c>
      <c r="L123" s="1"/>
    </row>
    <row r="124" spans="1:12" x14ac:dyDescent="0.2">
      <c r="A124" t="s">
        <v>899</v>
      </c>
      <c r="B124" s="25" t="str">
        <f t="shared" si="14"/>
        <v>P600666)</v>
      </c>
      <c r="C124" s="10" t="s">
        <v>514</v>
      </c>
      <c r="E124" s="11" t="e">
        <f>SUMIF(#REF!,$A$239&amp;Test!C124,#REF!)</f>
        <v>#REF!</v>
      </c>
      <c r="F124" s="30">
        <v>0</v>
      </c>
      <c r="G124" s="6" t="e">
        <f t="shared" si="12"/>
        <v>#REF!</v>
      </c>
      <c r="H124" s="5" t="e">
        <f>SUMIF(#REF!,Test!C124,#REF!)</f>
        <v>#REF!</v>
      </c>
      <c r="I124" s="9" t="e">
        <f t="shared" si="13"/>
        <v>#REF!</v>
      </c>
      <c r="L124" s="1"/>
    </row>
    <row r="125" spans="1:12" x14ac:dyDescent="0.2">
      <c r="A125" t="s">
        <v>900</v>
      </c>
      <c r="B125" s="25" t="str">
        <f t="shared" si="14"/>
        <v>P700143)</v>
      </c>
      <c r="C125" s="10" t="s">
        <v>360</v>
      </c>
      <c r="E125" s="11" t="e">
        <f>SUMIF(#REF!,$A$239&amp;Test!C125,#REF!)</f>
        <v>#REF!</v>
      </c>
      <c r="F125" s="30">
        <v>0</v>
      </c>
      <c r="G125" s="6" t="e">
        <f t="shared" si="12"/>
        <v>#REF!</v>
      </c>
      <c r="H125" s="5" t="e">
        <f>SUMIF(#REF!,Test!C125,#REF!)</f>
        <v>#REF!</v>
      </c>
      <c r="I125" s="9" t="e">
        <f t="shared" si="13"/>
        <v>#REF!</v>
      </c>
      <c r="L125" s="1"/>
    </row>
    <row r="126" spans="1:12" x14ac:dyDescent="0.2">
      <c r="A126" t="s">
        <v>231</v>
      </c>
      <c r="B126" s="25" t="str">
        <f t="shared" si="14"/>
        <v>P700144)</v>
      </c>
      <c r="C126" s="10" t="s">
        <v>361</v>
      </c>
      <c r="E126" s="11" t="e">
        <f>SUMIF(#REF!,$A$239&amp;Test!C126,#REF!)</f>
        <v>#REF!</v>
      </c>
      <c r="F126" s="30">
        <v>3924000</v>
      </c>
      <c r="G126" s="6" t="e">
        <f t="shared" si="12"/>
        <v>#REF!</v>
      </c>
      <c r="H126" s="5" t="e">
        <f>SUMIF(#REF!,Test!C126,#REF!)</f>
        <v>#REF!</v>
      </c>
      <c r="I126" s="9" t="e">
        <f t="shared" si="13"/>
        <v>#REF!</v>
      </c>
      <c r="L126" s="1"/>
    </row>
    <row r="127" spans="1:12" x14ac:dyDescent="0.2">
      <c r="A127" t="s">
        <v>240</v>
      </c>
      <c r="B127" s="25" t="str">
        <f t="shared" si="14"/>
        <v>P700145)</v>
      </c>
      <c r="C127" s="10" t="s">
        <v>362</v>
      </c>
      <c r="E127" s="11" t="e">
        <f>SUMIF(#REF!,$A$239&amp;Test!C127,#REF!)</f>
        <v>#REF!</v>
      </c>
      <c r="F127" s="30"/>
      <c r="G127" s="6" t="e">
        <f t="shared" si="12"/>
        <v>#REF!</v>
      </c>
      <c r="H127" s="5" t="e">
        <f>SUMIF(#REF!,Test!C127,#REF!)</f>
        <v>#REF!</v>
      </c>
      <c r="I127" s="9" t="e">
        <f t="shared" si="13"/>
        <v>#REF!</v>
      </c>
      <c r="L127" s="1"/>
    </row>
    <row r="128" spans="1:12" x14ac:dyDescent="0.2">
      <c r="A128" t="s">
        <v>241</v>
      </c>
      <c r="B128" s="25" t="str">
        <f t="shared" si="14"/>
        <v>P700146)</v>
      </c>
      <c r="C128" s="10" t="s">
        <v>363</v>
      </c>
      <c r="E128" s="11" t="e">
        <f>SUMIF(#REF!,$A$239&amp;Test!C128,#REF!)</f>
        <v>#REF!</v>
      </c>
      <c r="F128" s="30"/>
      <c r="G128" s="6" t="e">
        <f t="shared" si="12"/>
        <v>#REF!</v>
      </c>
      <c r="H128" s="5" t="e">
        <f>SUMIF(#REF!,Test!C128,#REF!)</f>
        <v>#REF!</v>
      </c>
      <c r="I128" s="9" t="e">
        <f t="shared" si="13"/>
        <v>#REF!</v>
      </c>
      <c r="L128" s="1"/>
    </row>
    <row r="129" spans="1:12" x14ac:dyDescent="0.2">
      <c r="A129" t="s">
        <v>242</v>
      </c>
      <c r="B129" s="25" t="str">
        <f t="shared" si="14"/>
        <v>P700147)</v>
      </c>
      <c r="C129" s="10" t="s">
        <v>364</v>
      </c>
      <c r="E129" s="11" t="e">
        <f>SUMIF(#REF!,$A$239&amp;Test!C129,#REF!)</f>
        <v>#REF!</v>
      </c>
      <c r="F129" s="30"/>
      <c r="G129" s="6" t="e">
        <f t="shared" si="12"/>
        <v>#REF!</v>
      </c>
      <c r="H129" s="5" t="e">
        <f>SUMIF(#REF!,Test!C129,#REF!)</f>
        <v>#REF!</v>
      </c>
      <c r="I129" s="9" t="e">
        <f t="shared" si="13"/>
        <v>#REF!</v>
      </c>
      <c r="L129" s="1"/>
    </row>
    <row r="130" spans="1:12" x14ac:dyDescent="0.2">
      <c r="A130" t="s">
        <v>232</v>
      </c>
      <c r="B130" s="25" t="str">
        <f t="shared" si="14"/>
        <v>P700148)</v>
      </c>
      <c r="C130" s="10" t="s">
        <v>365</v>
      </c>
      <c r="E130" s="11" t="e">
        <f>SUMIF(#REF!,$A$239&amp;Test!C130,#REF!)</f>
        <v>#REF!</v>
      </c>
      <c r="F130" s="30"/>
      <c r="G130" s="6" t="e">
        <f t="shared" si="12"/>
        <v>#REF!</v>
      </c>
      <c r="H130" s="5" t="e">
        <f>SUMIF(#REF!,Test!C130,#REF!)</f>
        <v>#REF!</v>
      </c>
      <c r="I130" s="9" t="e">
        <f t="shared" si="13"/>
        <v>#REF!</v>
      </c>
      <c r="L130" s="1"/>
    </row>
    <row r="131" spans="1:12" x14ac:dyDescent="0.2">
      <c r="A131" t="s">
        <v>233</v>
      </c>
      <c r="B131" s="25" t="str">
        <f t="shared" si="14"/>
        <v>P700137)</v>
      </c>
      <c r="C131" s="10" t="s">
        <v>858</v>
      </c>
      <c r="E131" s="11" t="e">
        <f>SUMIF(#REF!,$A$239&amp;Test!C131,#REF!)</f>
        <v>#REF!</v>
      </c>
      <c r="F131" s="30">
        <v>15645000</v>
      </c>
      <c r="G131" s="6" t="e">
        <f t="shared" si="12"/>
        <v>#REF!</v>
      </c>
      <c r="H131" s="5" t="e">
        <f>SUMIF(#REF!,Test!C131,#REF!)</f>
        <v>#REF!</v>
      </c>
      <c r="I131" s="9" t="e">
        <f t="shared" si="13"/>
        <v>#REF!</v>
      </c>
      <c r="L131" s="1"/>
    </row>
    <row r="132" spans="1:12" x14ac:dyDescent="0.2">
      <c r="A132" t="s">
        <v>234</v>
      </c>
      <c r="B132" s="25" t="str">
        <f t="shared" si="14"/>
        <v>P700138)</v>
      </c>
      <c r="C132" s="10" t="s">
        <v>355</v>
      </c>
      <c r="E132" s="11" t="e">
        <f>SUMIF(#REF!,$A$239&amp;Test!C132,#REF!)</f>
        <v>#REF!</v>
      </c>
      <c r="F132" s="30">
        <v>191355000</v>
      </c>
      <c r="G132" s="6" t="e">
        <f t="shared" si="12"/>
        <v>#REF!</v>
      </c>
      <c r="H132" s="5" t="e">
        <f>SUMIF(#REF!,Test!C132,#REF!)</f>
        <v>#REF!</v>
      </c>
      <c r="I132" s="9" t="e">
        <f t="shared" si="13"/>
        <v>#REF!</v>
      </c>
      <c r="L132" s="1"/>
    </row>
    <row r="133" spans="1:12" x14ac:dyDescent="0.2">
      <c r="A133" t="s">
        <v>235</v>
      </c>
      <c r="B133" s="25" t="str">
        <f t="shared" si="14"/>
        <v>P700139)</v>
      </c>
      <c r="C133" s="10" t="s">
        <v>356</v>
      </c>
      <c r="E133" s="11" t="e">
        <f>SUMIF(#REF!,$A$239&amp;Test!C133,#REF!)</f>
        <v>#REF!</v>
      </c>
      <c r="F133" s="30">
        <v>3040000</v>
      </c>
      <c r="G133" s="6" t="e">
        <f t="shared" si="12"/>
        <v>#REF!</v>
      </c>
      <c r="H133" s="5" t="e">
        <f>SUMIF(#REF!,Test!C133,#REF!)</f>
        <v>#REF!</v>
      </c>
      <c r="I133" s="9" t="e">
        <f t="shared" si="13"/>
        <v>#REF!</v>
      </c>
      <c r="L133" s="1"/>
    </row>
    <row r="134" spans="1:12" x14ac:dyDescent="0.2">
      <c r="A134" t="s">
        <v>236</v>
      </c>
      <c r="B134" s="25" t="str">
        <f t="shared" si="14"/>
        <v>P700140)</v>
      </c>
      <c r="C134" s="10" t="s">
        <v>357</v>
      </c>
      <c r="E134" s="11" t="e">
        <f>SUMIF(#REF!,$A$239&amp;Test!C134,#REF!)</f>
        <v>#REF!</v>
      </c>
      <c r="F134" s="30"/>
      <c r="G134" s="6" t="e">
        <f t="shared" si="12"/>
        <v>#REF!</v>
      </c>
      <c r="H134" s="5" t="e">
        <f>SUMIF(#REF!,Test!C134,#REF!)</f>
        <v>#REF!</v>
      </c>
      <c r="I134" s="9" t="e">
        <f t="shared" si="13"/>
        <v>#REF!</v>
      </c>
      <c r="L134" s="1"/>
    </row>
    <row r="135" spans="1:12" x14ac:dyDescent="0.2">
      <c r="A135" t="s">
        <v>237</v>
      </c>
      <c r="B135" s="25" t="str">
        <f t="shared" si="14"/>
        <v>P700141)</v>
      </c>
      <c r="C135" s="10" t="s">
        <v>358</v>
      </c>
      <c r="E135" s="11" t="e">
        <f>SUMIF(#REF!,$A$239&amp;Test!C135,#REF!)</f>
        <v>#REF!</v>
      </c>
      <c r="F135" s="30">
        <v>5271000</v>
      </c>
      <c r="G135" s="6" t="e">
        <f t="shared" si="12"/>
        <v>#REF!</v>
      </c>
      <c r="H135" s="5" t="e">
        <f>SUMIF(#REF!,Test!C135,#REF!)</f>
        <v>#REF!</v>
      </c>
      <c r="I135" s="9" t="e">
        <f t="shared" si="13"/>
        <v>#REF!</v>
      </c>
      <c r="L135" s="1"/>
    </row>
    <row r="136" spans="1:12" x14ac:dyDescent="0.2">
      <c r="A136" t="s">
        <v>238</v>
      </c>
      <c r="B136" s="25" t="str">
        <f t="shared" si="14"/>
        <v>P700142)</v>
      </c>
      <c r="C136" s="10" t="s">
        <v>359</v>
      </c>
      <c r="E136" s="11" t="e">
        <f>SUMIF(#REF!,$A$239&amp;Test!C136,#REF!)</f>
        <v>#REF!</v>
      </c>
      <c r="F136" s="30">
        <v>4076000</v>
      </c>
      <c r="G136" s="6" t="e">
        <f t="shared" ref="G136:G167" si="15">F136-E136+J136</f>
        <v>#REF!</v>
      </c>
      <c r="H136" s="5" t="e">
        <f>SUMIF(#REF!,Test!C136,#REF!)</f>
        <v>#REF!</v>
      </c>
      <c r="I136" s="9" t="e">
        <f t="shared" si="13"/>
        <v>#REF!</v>
      </c>
      <c r="L136" s="1"/>
    </row>
    <row r="137" spans="1:12" x14ac:dyDescent="0.2">
      <c r="A137" t="s">
        <v>239</v>
      </c>
      <c r="B137" s="25" t="str">
        <f t="shared" si="14"/>
        <v>P700008)</v>
      </c>
      <c r="C137" s="10" t="s">
        <v>164</v>
      </c>
      <c r="E137" s="11" t="e">
        <f>SUMIF(#REF!,$A$239&amp;Test!C137,#REF!)</f>
        <v>#REF!</v>
      </c>
      <c r="F137" s="30">
        <v>1117000</v>
      </c>
      <c r="G137" s="6" t="e">
        <f t="shared" si="15"/>
        <v>#REF!</v>
      </c>
      <c r="H137" s="5" t="e">
        <f>SUMIF(#REF!,Test!C137,#REF!)</f>
        <v>#REF!</v>
      </c>
      <c r="I137" s="9" t="e">
        <f t="shared" si="13"/>
        <v>#REF!</v>
      </c>
      <c r="L137" s="1"/>
    </row>
    <row r="138" spans="1:12" x14ac:dyDescent="0.2">
      <c r="A138" t="s">
        <v>997</v>
      </c>
      <c r="B138" s="25" t="str">
        <f t="shared" si="14"/>
        <v>P700009)</v>
      </c>
      <c r="C138" s="10" t="s">
        <v>163</v>
      </c>
      <c r="E138" s="11" t="e">
        <f>SUMIF(#REF!,$A$239&amp;Test!C138,#REF!)</f>
        <v>#REF!</v>
      </c>
      <c r="F138" s="30">
        <v>56858000</v>
      </c>
      <c r="G138" s="6" t="e">
        <f t="shared" si="15"/>
        <v>#REF!</v>
      </c>
      <c r="H138" s="5" t="e">
        <f>SUMIF(#REF!,Test!C138,#REF!)</f>
        <v>#REF!</v>
      </c>
      <c r="I138" s="9" t="e">
        <f t="shared" si="13"/>
        <v>#REF!</v>
      </c>
      <c r="L138" s="1"/>
    </row>
    <row r="139" spans="1:12" x14ac:dyDescent="0.2">
      <c r="A139" t="s">
        <v>998</v>
      </c>
      <c r="B139" s="25" t="str">
        <f t="shared" si="14"/>
        <v>P700010)</v>
      </c>
      <c r="C139" s="10" t="s">
        <v>165</v>
      </c>
      <c r="E139" s="11" t="e">
        <f>SUMIF(#REF!,$A$239&amp;Test!C139,#REF!)</f>
        <v>#REF!</v>
      </c>
      <c r="F139" s="30">
        <v>8033000</v>
      </c>
      <c r="G139" s="6" t="e">
        <f t="shared" si="15"/>
        <v>#REF!</v>
      </c>
      <c r="H139" s="5" t="e">
        <f>SUMIF(#REF!,Test!C139,#REF!)</f>
        <v>#REF!</v>
      </c>
      <c r="I139" s="9" t="e">
        <f t="shared" si="13"/>
        <v>#REF!</v>
      </c>
      <c r="L139" s="1"/>
    </row>
    <row r="140" spans="1:12" x14ac:dyDescent="0.2">
      <c r="A140" t="s">
        <v>999</v>
      </c>
      <c r="B140" s="25" t="str">
        <f t="shared" si="14"/>
        <v>P700199)</v>
      </c>
      <c r="C140" s="10" t="s">
        <v>903</v>
      </c>
      <c r="E140" s="11" t="e">
        <f>SUMIF(#REF!,$A$239&amp;Test!C140,#REF!)</f>
        <v>#REF!</v>
      </c>
      <c r="F140" s="30"/>
      <c r="G140" s="6" t="e">
        <f t="shared" si="15"/>
        <v>#REF!</v>
      </c>
      <c r="H140" s="5" t="e">
        <f>SUMIF(#REF!,Test!C140,#REF!)</f>
        <v>#REF!</v>
      </c>
      <c r="I140" s="9" t="e">
        <f t="shared" ref="I140:I171" si="16">G140-H140</f>
        <v>#REF!</v>
      </c>
      <c r="L140" s="1"/>
    </row>
    <row r="141" spans="1:12" x14ac:dyDescent="0.2">
      <c r="A141" t="s">
        <v>1000</v>
      </c>
      <c r="B141" s="25" t="str">
        <f t="shared" si="14"/>
        <v>P700071)</v>
      </c>
      <c r="C141" s="10" t="s">
        <v>930</v>
      </c>
      <c r="E141" s="11" t="e">
        <f>SUMIF(#REF!,$A$239&amp;Test!C141,#REF!)</f>
        <v>#REF!</v>
      </c>
      <c r="F141" s="30">
        <v>7000</v>
      </c>
      <c r="G141" s="6" t="e">
        <f t="shared" si="15"/>
        <v>#REF!</v>
      </c>
      <c r="H141" s="5" t="e">
        <f>SUMIF(#REF!,Test!C141,#REF!)</f>
        <v>#REF!</v>
      </c>
      <c r="I141" s="9" t="e">
        <f t="shared" si="16"/>
        <v>#REF!</v>
      </c>
      <c r="L141" s="1"/>
    </row>
    <row r="142" spans="1:12" x14ac:dyDescent="0.2">
      <c r="A142" t="s">
        <v>1001</v>
      </c>
      <c r="B142" s="25" t="str">
        <f t="shared" ref="B142:B173" si="17">RIGHT(A276,8)</f>
        <v>P700072)</v>
      </c>
      <c r="C142" s="10" t="s">
        <v>929</v>
      </c>
      <c r="E142" s="11" t="e">
        <f>SUMIF(#REF!,$A$239&amp;Test!C142,#REF!)</f>
        <v>#REF!</v>
      </c>
      <c r="F142" s="30">
        <v>412000</v>
      </c>
      <c r="G142" s="6" t="e">
        <f t="shared" si="15"/>
        <v>#REF!</v>
      </c>
      <c r="H142" s="5" t="e">
        <f>SUMIF(#REF!,Test!C142,#REF!)</f>
        <v>#REF!</v>
      </c>
      <c r="I142" s="9" t="e">
        <f t="shared" si="16"/>
        <v>#REF!</v>
      </c>
      <c r="L142" s="1"/>
    </row>
    <row r="143" spans="1:12" x14ac:dyDescent="0.2">
      <c r="A143" s="33" t="s">
        <v>782</v>
      </c>
      <c r="B143" s="25" t="str">
        <f t="shared" si="17"/>
        <v>P700073)</v>
      </c>
      <c r="C143" s="10" t="s">
        <v>931</v>
      </c>
      <c r="E143" s="11" t="e">
        <f>SUMIF(#REF!,$A$239&amp;Test!C143,#REF!)</f>
        <v>#REF!</v>
      </c>
      <c r="F143" s="30">
        <v>82000</v>
      </c>
      <c r="G143" s="6" t="e">
        <f t="shared" si="15"/>
        <v>#REF!</v>
      </c>
      <c r="H143" s="5" t="e">
        <f>SUMIF(#REF!,Test!C143,#REF!)</f>
        <v>#REF!</v>
      </c>
      <c r="I143" s="9" t="e">
        <f t="shared" si="16"/>
        <v>#REF!</v>
      </c>
      <c r="L143" s="1"/>
    </row>
    <row r="144" spans="1:12" x14ac:dyDescent="0.2">
      <c r="A144" s="24" t="s">
        <v>783</v>
      </c>
      <c r="B144" s="25" t="str">
        <f t="shared" si="17"/>
        <v>P700105)</v>
      </c>
      <c r="C144" s="10" t="s">
        <v>20</v>
      </c>
      <c r="E144" s="11" t="e">
        <f>SUMIF(#REF!,$A$239&amp;Test!C144,#REF!)</f>
        <v>#REF!</v>
      </c>
      <c r="F144" s="30">
        <v>252000</v>
      </c>
      <c r="G144" s="6" t="e">
        <f t="shared" si="15"/>
        <v>#REF!</v>
      </c>
      <c r="H144" s="5" t="e">
        <f>SUMIF(#REF!,Test!C144,#REF!)</f>
        <v>#REF!</v>
      </c>
      <c r="I144" s="9" t="e">
        <f t="shared" si="16"/>
        <v>#REF!</v>
      </c>
      <c r="L144" s="1"/>
    </row>
    <row r="145" spans="1:12" x14ac:dyDescent="0.2">
      <c r="A145" s="25" t="s">
        <v>596</v>
      </c>
      <c r="B145" s="25" t="str">
        <f t="shared" si="17"/>
        <v>P700106)</v>
      </c>
      <c r="C145" s="10" t="s">
        <v>19</v>
      </c>
      <c r="E145" s="11" t="e">
        <f>SUMIF(#REF!,$A$239&amp;Test!C145,#REF!)</f>
        <v>#REF!</v>
      </c>
      <c r="F145" s="30">
        <v>36412000</v>
      </c>
      <c r="G145" s="6" t="e">
        <f t="shared" si="15"/>
        <v>#REF!</v>
      </c>
      <c r="H145" s="5" t="e">
        <f>SUMIF(#REF!,Test!C145,#REF!)</f>
        <v>#REF!</v>
      </c>
      <c r="I145" s="9" t="e">
        <f t="shared" si="16"/>
        <v>#REF!</v>
      </c>
      <c r="L145" s="1"/>
    </row>
    <row r="146" spans="1:12" x14ac:dyDescent="0.2">
      <c r="A146" s="33" t="s">
        <v>788</v>
      </c>
      <c r="B146" s="25" t="str">
        <f t="shared" si="17"/>
        <v>P700107)</v>
      </c>
      <c r="C146" s="10" t="s">
        <v>21</v>
      </c>
      <c r="E146" s="11" t="e">
        <f>SUMIF(#REF!,$A$239&amp;Test!C146,#REF!)</f>
        <v>#REF!</v>
      </c>
      <c r="F146" s="30">
        <v>165000</v>
      </c>
      <c r="G146" s="6" t="e">
        <f t="shared" si="15"/>
        <v>#REF!</v>
      </c>
      <c r="H146" s="5" t="e">
        <f>SUMIF(#REF!,Test!C146,#REF!)</f>
        <v>#REF!</v>
      </c>
      <c r="I146" s="9" t="e">
        <f t="shared" si="16"/>
        <v>#REF!</v>
      </c>
      <c r="L146" s="1"/>
    </row>
    <row r="147" spans="1:12" x14ac:dyDescent="0.2">
      <c r="A147" s="33" t="s">
        <v>526</v>
      </c>
      <c r="B147" s="25" t="str">
        <f t="shared" si="17"/>
        <v>P700101)</v>
      </c>
      <c r="C147" s="10" t="s">
        <v>50</v>
      </c>
      <c r="E147" s="11" t="e">
        <f>SUMIF(#REF!,$A$239&amp;Test!C147,#REF!)</f>
        <v>#REF!</v>
      </c>
      <c r="F147" s="30">
        <v>138000</v>
      </c>
      <c r="G147" s="6" t="e">
        <f t="shared" si="15"/>
        <v>#REF!</v>
      </c>
      <c r="H147" s="5" t="e">
        <f>SUMIF(#REF!,Test!C147,#REF!)</f>
        <v>#REF!</v>
      </c>
      <c r="I147" s="9" t="e">
        <f t="shared" si="16"/>
        <v>#REF!</v>
      </c>
      <c r="L147" s="1"/>
    </row>
    <row r="148" spans="1:12" x14ac:dyDescent="0.2">
      <c r="A148" s="33" t="s">
        <v>790</v>
      </c>
      <c r="B148" s="25" t="str">
        <f t="shared" si="17"/>
        <v>P700102)</v>
      </c>
      <c r="C148" s="10" t="s">
        <v>49</v>
      </c>
      <c r="E148" s="11" t="e">
        <f>SUMIF(#REF!,$A$239&amp;Test!C148,#REF!)</f>
        <v>#REF!</v>
      </c>
      <c r="F148" s="30">
        <v>1416000</v>
      </c>
      <c r="G148" s="6" t="e">
        <f t="shared" si="15"/>
        <v>#REF!</v>
      </c>
      <c r="H148" s="5" t="e">
        <f>SUMIF(#REF!,Test!C148,#REF!)</f>
        <v>#REF!</v>
      </c>
      <c r="I148" s="9" t="e">
        <f t="shared" si="16"/>
        <v>#REF!</v>
      </c>
      <c r="L148" s="1"/>
    </row>
    <row r="149" spans="1:12" x14ac:dyDescent="0.2">
      <c r="A149" s="34" t="s">
        <v>87</v>
      </c>
      <c r="B149" s="25" t="str">
        <f t="shared" si="17"/>
        <v>P700103)</v>
      </c>
      <c r="C149" s="10" t="s">
        <v>51</v>
      </c>
      <c r="E149" s="11" t="e">
        <f>SUMIF(#REF!,$A$239&amp;Test!C149,#REF!)</f>
        <v>#REF!</v>
      </c>
      <c r="F149" s="30">
        <v>18000</v>
      </c>
      <c r="G149" s="6" t="e">
        <f t="shared" si="15"/>
        <v>#REF!</v>
      </c>
      <c r="H149" s="5" t="e">
        <f>SUMIF(#REF!,Test!C149,#REF!)</f>
        <v>#REF!</v>
      </c>
      <c r="I149" s="9" t="e">
        <f t="shared" si="16"/>
        <v>#REF!</v>
      </c>
      <c r="L149" s="1"/>
    </row>
    <row r="150" spans="1:12" x14ac:dyDescent="0.2">
      <c r="A150" s="33" t="s">
        <v>820</v>
      </c>
      <c r="B150" s="25" t="str">
        <f t="shared" si="17"/>
        <v>P700014)</v>
      </c>
      <c r="C150" s="10" t="s">
        <v>123</v>
      </c>
      <c r="E150" s="11" t="e">
        <f>SUMIF(#REF!,$A$239&amp;Test!C150,#REF!)</f>
        <v>#REF!</v>
      </c>
      <c r="F150" s="30">
        <v>2291000</v>
      </c>
      <c r="G150" s="6" t="e">
        <f t="shared" si="15"/>
        <v>#REF!</v>
      </c>
      <c r="H150" s="5" t="e">
        <f>SUMIF(#REF!,Test!C150,#REF!)</f>
        <v>#REF!</v>
      </c>
      <c r="I150" s="9" t="e">
        <f t="shared" si="16"/>
        <v>#REF!</v>
      </c>
      <c r="L150" s="1"/>
    </row>
    <row r="151" spans="1:12" x14ac:dyDescent="0.2">
      <c r="A151" s="31" t="s">
        <v>86</v>
      </c>
      <c r="B151" s="25" t="str">
        <f t="shared" si="17"/>
        <v>P700011)</v>
      </c>
      <c r="C151" s="10" t="s">
        <v>162</v>
      </c>
      <c r="E151" s="11" t="e">
        <f>SUMIF(#REF!,$A$239&amp;Test!C151,#REF!)</f>
        <v>#REF!</v>
      </c>
      <c r="F151" s="30">
        <v>534150000</v>
      </c>
      <c r="G151" s="6" t="e">
        <f t="shared" si="15"/>
        <v>#REF!</v>
      </c>
      <c r="H151" s="5" t="e">
        <f>SUMIF(#REF!,Test!C151,#REF!)</f>
        <v>#REF!</v>
      </c>
      <c r="I151" s="9" t="e">
        <f t="shared" si="16"/>
        <v>#REF!</v>
      </c>
      <c r="L151" s="1"/>
    </row>
    <row r="152" spans="1:12" x14ac:dyDescent="0.2">
      <c r="A152" s="33" t="s">
        <v>789</v>
      </c>
      <c r="B152" s="25" t="str">
        <f t="shared" si="17"/>
        <v>P700159)</v>
      </c>
      <c r="C152" s="10" t="s">
        <v>16</v>
      </c>
      <c r="E152" s="11" t="e">
        <f>SUMIF(#REF!,$A$239&amp;Test!C152,#REF!)</f>
        <v>#REF!</v>
      </c>
      <c r="F152" s="30">
        <v>308704000</v>
      </c>
      <c r="G152" s="6" t="e">
        <f t="shared" si="15"/>
        <v>#REF!</v>
      </c>
      <c r="H152" s="5" t="e">
        <f>SUMIF(#REF!,Test!C152,#REF!)</f>
        <v>#REF!</v>
      </c>
      <c r="I152" s="9" t="e">
        <f t="shared" si="16"/>
        <v>#REF!</v>
      </c>
      <c r="L152" s="1"/>
    </row>
    <row r="153" spans="1:12" x14ac:dyDescent="0.2">
      <c r="A153" s="34" t="s">
        <v>88</v>
      </c>
      <c r="B153" s="25" t="str">
        <f t="shared" si="17"/>
        <v>P700160)</v>
      </c>
      <c r="C153" s="10" t="s">
        <v>17</v>
      </c>
      <c r="E153" s="11" t="e">
        <f>SUMIF(#REF!,$A$239&amp;Test!C153,#REF!)</f>
        <v>#REF!</v>
      </c>
      <c r="F153" s="30">
        <v>24621000</v>
      </c>
      <c r="G153" s="6" t="e">
        <f t="shared" si="15"/>
        <v>#REF!</v>
      </c>
      <c r="H153" s="5" t="e">
        <f>SUMIF(#REF!,Test!C153,#REF!)</f>
        <v>#REF!</v>
      </c>
      <c r="I153" s="9" t="e">
        <f t="shared" si="16"/>
        <v>#REF!</v>
      </c>
      <c r="L153" s="1"/>
    </row>
    <row r="154" spans="1:12" x14ac:dyDescent="0.2">
      <c r="A154" s="34" t="s">
        <v>794</v>
      </c>
      <c r="B154" s="25" t="str">
        <f t="shared" si="17"/>
        <v>P700161)</v>
      </c>
      <c r="C154" s="10" t="s">
        <v>18</v>
      </c>
      <c r="E154" s="11" t="e">
        <f>SUMIF(#REF!,$A$239&amp;Test!C154,#REF!)</f>
        <v>#REF!</v>
      </c>
      <c r="F154" s="30">
        <v>24918000</v>
      </c>
      <c r="G154" s="6" t="e">
        <f t="shared" si="15"/>
        <v>#REF!</v>
      </c>
      <c r="H154" s="5" t="e">
        <f>SUMIF(#REF!,Test!C154,#REF!)</f>
        <v>#REF!</v>
      </c>
      <c r="I154" s="9" t="e">
        <f t="shared" si="16"/>
        <v>#REF!</v>
      </c>
      <c r="L154" s="1"/>
    </row>
    <row r="155" spans="1:12" x14ac:dyDescent="0.2">
      <c r="A155" s="34" t="s">
        <v>795</v>
      </c>
      <c r="B155" s="25" t="str">
        <f t="shared" si="17"/>
        <v>P700117)</v>
      </c>
      <c r="C155" s="10" t="s">
        <v>127</v>
      </c>
      <c r="E155" s="11" t="e">
        <f>SUMIF(#REF!,$A$239&amp;Test!C155,#REF!)</f>
        <v>#REF!</v>
      </c>
      <c r="F155" s="30">
        <v>604000</v>
      </c>
      <c r="G155" s="6" t="e">
        <f t="shared" si="15"/>
        <v>#REF!</v>
      </c>
      <c r="H155" s="5" t="e">
        <f>SUMIF(#REF!,Test!C155,#REF!)</f>
        <v>#REF!</v>
      </c>
      <c r="I155" s="9" t="e">
        <f t="shared" si="16"/>
        <v>#REF!</v>
      </c>
      <c r="L155" s="1"/>
    </row>
    <row r="156" spans="1:12" x14ac:dyDescent="0.2">
      <c r="A156" s="34" t="s">
        <v>754</v>
      </c>
      <c r="B156" s="25" t="str">
        <f t="shared" si="17"/>
        <v>P700074)</v>
      </c>
      <c r="C156" s="10" t="s">
        <v>928</v>
      </c>
      <c r="E156" s="11" t="e">
        <f>SUMIF(#REF!,$A$239&amp;Test!C156,#REF!)</f>
        <v>#REF!</v>
      </c>
      <c r="F156" s="30">
        <v>54614000</v>
      </c>
      <c r="G156" s="6" t="e">
        <f t="shared" si="15"/>
        <v>#REF!</v>
      </c>
      <c r="H156" s="5" t="e">
        <f>SUMIF(#REF!,Test!C156,#REF!)</f>
        <v>#REF!</v>
      </c>
      <c r="I156" s="9" t="e">
        <f t="shared" si="16"/>
        <v>#REF!</v>
      </c>
      <c r="L156" s="1"/>
    </row>
    <row r="157" spans="1:12" x14ac:dyDescent="0.2">
      <c r="A157" s="34" t="s">
        <v>796</v>
      </c>
      <c r="B157" s="25" t="str">
        <f t="shared" si="17"/>
        <v>P700108)</v>
      </c>
      <c r="C157" s="10" t="s">
        <v>166</v>
      </c>
      <c r="E157" s="11" t="e">
        <f>SUMIF(#REF!,$A$239&amp;Test!C157,#REF!)</f>
        <v>#REF!</v>
      </c>
      <c r="F157" s="30">
        <v>32155000</v>
      </c>
      <c r="G157" s="6" t="e">
        <f t="shared" si="15"/>
        <v>#REF!</v>
      </c>
      <c r="H157" s="5" t="e">
        <f>SUMIF(#REF!,Test!C157,#REF!)</f>
        <v>#REF!</v>
      </c>
      <c r="I157" s="9" t="e">
        <f t="shared" si="16"/>
        <v>#REF!</v>
      </c>
      <c r="L157" s="1"/>
    </row>
    <row r="158" spans="1:12" x14ac:dyDescent="0.2">
      <c r="A158" s="25" t="s">
        <v>589</v>
      </c>
      <c r="B158" s="25" t="str">
        <f t="shared" si="17"/>
        <v>P700104)</v>
      </c>
      <c r="C158" s="10" t="s">
        <v>48</v>
      </c>
      <c r="E158" s="11" t="e">
        <f>SUMIF(#REF!,$A$239&amp;Test!C158,#REF!)</f>
        <v>#REF!</v>
      </c>
      <c r="F158" s="30">
        <v>8834000</v>
      </c>
      <c r="G158" s="6" t="e">
        <f t="shared" si="15"/>
        <v>#REF!</v>
      </c>
      <c r="H158" s="5" t="e">
        <f>SUMIF(#REF!,Test!C158,#REF!)</f>
        <v>#REF!</v>
      </c>
      <c r="I158" s="9" t="e">
        <f t="shared" si="16"/>
        <v>#REF!</v>
      </c>
      <c r="L158" s="1"/>
    </row>
    <row r="159" spans="1:12" x14ac:dyDescent="0.2">
      <c r="A159" s="25" t="s">
        <v>784</v>
      </c>
      <c r="B159" s="25" t="str">
        <f t="shared" si="17"/>
        <v>P700126)</v>
      </c>
      <c r="C159" s="10" t="s">
        <v>976</v>
      </c>
      <c r="E159" s="11" t="e">
        <f>SUMIF(#REF!,$A$239&amp;Test!C159,#REF!)</f>
        <v>#REF!</v>
      </c>
      <c r="F159" s="30">
        <v>44950000</v>
      </c>
      <c r="G159" s="6" t="e">
        <f t="shared" si="15"/>
        <v>#REF!</v>
      </c>
      <c r="H159" s="5" t="e">
        <f>SUMIF(#REF!,Test!C159,#REF!)</f>
        <v>#REF!</v>
      </c>
      <c r="I159" s="9" t="e">
        <f t="shared" si="16"/>
        <v>#REF!</v>
      </c>
      <c r="L159" s="1"/>
    </row>
    <row r="160" spans="1:12" x14ac:dyDescent="0.2">
      <c r="A160" s="33" t="s">
        <v>821</v>
      </c>
      <c r="B160" s="25" t="str">
        <f t="shared" si="17"/>
        <v>P700067)</v>
      </c>
      <c r="C160" s="10" t="s">
        <v>875</v>
      </c>
      <c r="E160" s="11" t="e">
        <f>SUMIF(#REF!,$A$239&amp;Test!C160,#REF!)</f>
        <v>#REF!</v>
      </c>
      <c r="F160" s="30"/>
      <c r="G160" s="6" t="e">
        <f t="shared" si="15"/>
        <v>#REF!</v>
      </c>
      <c r="H160" s="5" t="e">
        <f>SUMIF(#REF!,Test!C160,#REF!)</f>
        <v>#REF!</v>
      </c>
      <c r="I160" s="9" t="e">
        <f t="shared" si="16"/>
        <v>#REF!</v>
      </c>
      <c r="L160" s="1"/>
    </row>
    <row r="161" spans="1:12" x14ac:dyDescent="0.2">
      <c r="A161" s="34" t="s">
        <v>89</v>
      </c>
      <c r="B161" s="25" t="str">
        <f t="shared" si="17"/>
        <v>P700082)</v>
      </c>
      <c r="C161" s="10" t="s">
        <v>52</v>
      </c>
      <c r="E161" s="11" t="e">
        <f>SUMIF(#REF!,$A$239&amp;Test!C161,#REF!)</f>
        <v>#REF!</v>
      </c>
      <c r="F161" s="30">
        <v>19999000</v>
      </c>
      <c r="G161" s="6" t="e">
        <f t="shared" si="15"/>
        <v>#REF!</v>
      </c>
      <c r="H161" s="5" t="e">
        <f>SUMIF(#REF!,Test!C161,#REF!)</f>
        <v>#REF!</v>
      </c>
      <c r="I161" s="9" t="e">
        <f t="shared" si="16"/>
        <v>#REF!</v>
      </c>
      <c r="L161" s="1"/>
    </row>
    <row r="162" spans="1:12" x14ac:dyDescent="0.2">
      <c r="A162" s="25" t="s">
        <v>597</v>
      </c>
      <c r="B162" s="25" t="str">
        <f t="shared" si="17"/>
        <v>P700089)</v>
      </c>
      <c r="C162" s="10" t="s">
        <v>47</v>
      </c>
      <c r="E162" s="11" t="e">
        <f>SUMIF(#REF!,$A$239&amp;Test!C162,#REF!)</f>
        <v>#REF!</v>
      </c>
      <c r="F162" s="30">
        <v>9731000</v>
      </c>
      <c r="G162" s="6" t="e">
        <f t="shared" si="15"/>
        <v>#REF!</v>
      </c>
      <c r="H162" s="5" t="e">
        <f>SUMIF(#REF!,Test!C162,#REF!)</f>
        <v>#REF!</v>
      </c>
      <c r="I162" s="9" t="e">
        <f t="shared" si="16"/>
        <v>#REF!</v>
      </c>
      <c r="L162" s="1"/>
    </row>
    <row r="163" spans="1:12" x14ac:dyDescent="0.2">
      <c r="A163" s="23" t="s">
        <v>785</v>
      </c>
      <c r="B163" s="25" t="str">
        <f t="shared" si="17"/>
        <v>P700092)</v>
      </c>
      <c r="C163" s="10" t="s">
        <v>23</v>
      </c>
      <c r="E163" s="11" t="e">
        <f>SUMIF(#REF!,$A$239&amp;Test!C163,#REF!)</f>
        <v>#REF!</v>
      </c>
      <c r="F163" s="30">
        <v>78318000</v>
      </c>
      <c r="G163" s="6" t="e">
        <f t="shared" si="15"/>
        <v>#REF!</v>
      </c>
      <c r="H163" s="5" t="e">
        <f>SUMIF(#REF!,Test!C163,#REF!)</f>
        <v>#REF!</v>
      </c>
      <c r="I163" s="9" t="e">
        <f t="shared" si="16"/>
        <v>#REF!</v>
      </c>
      <c r="L163" s="1"/>
    </row>
    <row r="164" spans="1:12" x14ac:dyDescent="0.2">
      <c r="A164" s="33" t="s">
        <v>786</v>
      </c>
      <c r="B164" s="25" t="str">
        <f t="shared" si="17"/>
        <v>P600105)</v>
      </c>
      <c r="C164" s="10" t="s">
        <v>511</v>
      </c>
      <c r="E164" s="11" t="e">
        <f>SUMIF(#REF!,$A$239&amp;Test!C164,#REF!)</f>
        <v>#REF!</v>
      </c>
      <c r="F164" s="30">
        <v>0</v>
      </c>
      <c r="G164" s="6" t="e">
        <f t="shared" si="15"/>
        <v>#REF!</v>
      </c>
      <c r="H164" s="5" t="e">
        <f>SUMIF(#REF!,Test!C164,#REF!)</f>
        <v>#REF!</v>
      </c>
      <c r="I164" s="9" t="e">
        <f t="shared" si="16"/>
        <v>#REF!</v>
      </c>
      <c r="L164" s="1"/>
    </row>
    <row r="165" spans="1:12" x14ac:dyDescent="0.2">
      <c r="A165" s="33" t="s">
        <v>554</v>
      </c>
      <c r="B165" s="25" t="str">
        <f t="shared" si="17"/>
        <v>(P00106)</v>
      </c>
      <c r="C165" s="10" t="s">
        <v>135</v>
      </c>
      <c r="E165" s="11" t="e">
        <f>SUMIF(#REF!,$A$239&amp;Test!C165,#REF!)</f>
        <v>#REF!</v>
      </c>
      <c r="F165" s="30">
        <v>0</v>
      </c>
      <c r="G165" s="6" t="e">
        <f t="shared" si="15"/>
        <v>#REF!</v>
      </c>
      <c r="H165" s="5" t="e">
        <f>SUMIF(#REF!,Test!C165,#REF!)</f>
        <v>#REF!</v>
      </c>
      <c r="I165" s="9" t="e">
        <f t="shared" si="16"/>
        <v>#REF!</v>
      </c>
      <c r="L165" s="1"/>
    </row>
    <row r="166" spans="1:12" x14ac:dyDescent="0.2">
      <c r="A166" s="33" t="s">
        <v>555</v>
      </c>
      <c r="B166" s="25" t="str">
        <f t="shared" si="17"/>
        <v>P600107)</v>
      </c>
      <c r="C166" s="10" t="s">
        <v>904</v>
      </c>
      <c r="E166" s="11" t="e">
        <f>SUMIF(#REF!,$A$239&amp;Test!C166,#REF!)</f>
        <v>#REF!</v>
      </c>
      <c r="F166" s="30"/>
      <c r="G166" s="6" t="e">
        <f t="shared" si="15"/>
        <v>#REF!</v>
      </c>
      <c r="H166" s="5" t="e">
        <f>SUMIF(#REF!,Test!C166,#REF!)</f>
        <v>#REF!</v>
      </c>
      <c r="I166" s="9" t="e">
        <f t="shared" si="16"/>
        <v>#REF!</v>
      </c>
      <c r="L166" s="1"/>
    </row>
    <row r="167" spans="1:12" x14ac:dyDescent="0.2">
      <c r="A167" s="33" t="s">
        <v>556</v>
      </c>
      <c r="B167" s="25" t="str">
        <f t="shared" si="17"/>
        <v>P600048)</v>
      </c>
      <c r="C167" s="10" t="s">
        <v>15</v>
      </c>
      <c r="E167" s="11" t="e">
        <f>SUMIF(#REF!,$A$239&amp;Test!C167,#REF!)</f>
        <v>#REF!</v>
      </c>
      <c r="F167" s="30">
        <v>-17604000</v>
      </c>
      <c r="G167" s="6" t="e">
        <f t="shared" si="15"/>
        <v>#REF!</v>
      </c>
      <c r="H167" s="5" t="e">
        <f>SUMIF(#REF!,Test!C167,#REF!)</f>
        <v>#REF!</v>
      </c>
      <c r="I167" s="9" t="e">
        <f t="shared" si="16"/>
        <v>#REF!</v>
      </c>
      <c r="L167" s="1"/>
    </row>
    <row r="168" spans="1:12" x14ac:dyDescent="0.2">
      <c r="A168" s="33" t="s">
        <v>557</v>
      </c>
      <c r="B168" s="25" t="str">
        <f t="shared" si="17"/>
        <v>6000108)</v>
      </c>
      <c r="C168" s="10">
        <v>6000108</v>
      </c>
      <c r="E168" s="11" t="e">
        <f>SUMIF(#REF!,$A$239&amp;Test!C168,#REF!)</f>
        <v>#REF!</v>
      </c>
      <c r="F168" s="30">
        <v>0</v>
      </c>
      <c r="G168" s="6" t="e">
        <f t="shared" ref="G168:G199" si="18">F168-E168+J168</f>
        <v>#REF!</v>
      </c>
      <c r="H168" s="5" t="e">
        <f>SUMIF(#REF!,Test!C168,#REF!)</f>
        <v>#REF!</v>
      </c>
      <c r="I168" s="9" t="e">
        <f t="shared" si="16"/>
        <v>#REF!</v>
      </c>
      <c r="L168" s="1"/>
    </row>
    <row r="169" spans="1:12" x14ac:dyDescent="0.2">
      <c r="A169" s="33" t="s">
        <v>558</v>
      </c>
      <c r="B169" s="25" t="str">
        <f t="shared" si="17"/>
        <v>P600109)</v>
      </c>
      <c r="C169" s="10" t="s">
        <v>512</v>
      </c>
      <c r="E169" s="11" t="e">
        <f>SUMIF(#REF!,$A$239&amp;Test!C169,#REF!)</f>
        <v>#REF!</v>
      </c>
      <c r="F169" s="30">
        <v>0</v>
      </c>
      <c r="G169" s="6" t="e">
        <f t="shared" si="18"/>
        <v>#REF!</v>
      </c>
      <c r="H169" s="5" t="e">
        <f>SUMIF(#REF!,Test!C169,#REF!)</f>
        <v>#REF!</v>
      </c>
      <c r="I169" s="9" t="e">
        <f t="shared" si="16"/>
        <v>#REF!</v>
      </c>
      <c r="L169" s="1"/>
    </row>
    <row r="170" spans="1:12" s="1" customFormat="1" x14ac:dyDescent="0.2">
      <c r="A170" s="33" t="s">
        <v>810</v>
      </c>
      <c r="B170" s="25" t="str">
        <f t="shared" si="17"/>
        <v>P700127)</v>
      </c>
      <c r="C170" s="10" t="s">
        <v>984</v>
      </c>
      <c r="D170" s="10"/>
      <c r="E170" s="11" t="e">
        <f>SUMIF(#REF!,$A$239&amp;Test!C170,#REF!)</f>
        <v>#REF!</v>
      </c>
      <c r="F170" s="30">
        <v>21135000</v>
      </c>
      <c r="G170" s="6" t="e">
        <f t="shared" si="18"/>
        <v>#REF!</v>
      </c>
      <c r="H170" s="5" t="e">
        <f>SUMIF(#REF!,Test!C170,#REF!)</f>
        <v>#REF!</v>
      </c>
      <c r="I170" s="9" t="e">
        <f t="shared" si="16"/>
        <v>#REF!</v>
      </c>
      <c r="J170" s="5"/>
      <c r="K170" s="10"/>
    </row>
    <row r="171" spans="1:12" s="1" customFormat="1" x14ac:dyDescent="0.2">
      <c r="A171" s="33" t="s">
        <v>811</v>
      </c>
      <c r="B171" s="25" t="str">
        <f t="shared" si="17"/>
        <v>P700075)</v>
      </c>
      <c r="C171" s="10" t="s">
        <v>124</v>
      </c>
      <c r="D171" s="10"/>
      <c r="E171" s="11" t="e">
        <f>SUMIF(#REF!,$A$239&amp;Test!C171,#REF!)</f>
        <v>#REF!</v>
      </c>
      <c r="F171" s="30">
        <v>349364000</v>
      </c>
      <c r="G171" s="6" t="e">
        <f t="shared" si="18"/>
        <v>#REF!</v>
      </c>
      <c r="H171" s="5" t="e">
        <f>SUMIF(#REF!,Test!C171,#REF!)</f>
        <v>#REF!</v>
      </c>
      <c r="I171" s="9" t="e">
        <f t="shared" si="16"/>
        <v>#REF!</v>
      </c>
      <c r="J171" s="5"/>
      <c r="K171" s="10"/>
    </row>
    <row r="172" spans="1:12" s="1" customFormat="1" x14ac:dyDescent="0.2">
      <c r="A172" s="33" t="s">
        <v>812</v>
      </c>
      <c r="B172" s="25" t="str">
        <f t="shared" si="17"/>
        <v>P700076)</v>
      </c>
      <c r="C172" s="10" t="s">
        <v>126</v>
      </c>
      <c r="D172" s="10"/>
      <c r="E172" s="11" t="e">
        <f>SUMIF(#REF!,$A$239&amp;Test!C172,#REF!)</f>
        <v>#REF!</v>
      </c>
      <c r="F172" s="30">
        <v>60519000</v>
      </c>
      <c r="G172" s="6" t="e">
        <f t="shared" si="18"/>
        <v>#REF!</v>
      </c>
      <c r="H172" s="5" t="e">
        <f>SUMIF(#REF!,Test!C172,#REF!)</f>
        <v>#REF!</v>
      </c>
      <c r="I172" s="9" t="e">
        <f t="shared" ref="I172:I203" si="19">G172-H172</f>
        <v>#REF!</v>
      </c>
      <c r="J172" s="5"/>
      <c r="K172" s="10"/>
    </row>
    <row r="173" spans="1:12" s="1" customFormat="1" x14ac:dyDescent="0.2">
      <c r="A173" s="33" t="s">
        <v>813</v>
      </c>
      <c r="B173" s="25" t="str">
        <f t="shared" si="17"/>
        <v>P700077)</v>
      </c>
      <c r="C173" s="10" t="s">
        <v>125</v>
      </c>
      <c r="D173" s="10"/>
      <c r="E173" s="11" t="e">
        <f>SUMIF(#REF!,$A$239&amp;Test!C173,#REF!)</f>
        <v>#REF!</v>
      </c>
      <c r="F173" s="30">
        <v>138127000</v>
      </c>
      <c r="G173" s="6" t="e">
        <f t="shared" si="18"/>
        <v>#REF!</v>
      </c>
      <c r="H173" s="5" t="e">
        <f>SUMIF(#REF!,Test!C173,#REF!)</f>
        <v>#REF!</v>
      </c>
      <c r="I173" s="9" t="e">
        <f t="shared" si="19"/>
        <v>#REF!</v>
      </c>
      <c r="J173" s="5"/>
      <c r="K173" s="10"/>
    </row>
    <row r="174" spans="1:12" s="1" customFormat="1" x14ac:dyDescent="0.2">
      <c r="A174" s="33" t="s">
        <v>819</v>
      </c>
      <c r="B174" s="25" t="str">
        <f t="shared" ref="B174:B205" si="20">RIGHT(A308,8)</f>
        <v>P700128)</v>
      </c>
      <c r="C174" s="10" t="s">
        <v>985</v>
      </c>
      <c r="D174" s="10"/>
      <c r="E174" s="11" t="e">
        <f>SUMIF(#REF!,$A$239&amp;Test!C174,#REF!)</f>
        <v>#REF!</v>
      </c>
      <c r="F174" s="30">
        <v>2491000</v>
      </c>
      <c r="G174" s="6" t="e">
        <f t="shared" si="18"/>
        <v>#REF!</v>
      </c>
      <c r="H174" s="5" t="e">
        <f>SUMIF(#REF!,Test!C174,#REF!)</f>
        <v>#REF!</v>
      </c>
      <c r="I174" s="9" t="e">
        <f t="shared" si="19"/>
        <v>#REF!</v>
      </c>
      <c r="J174" s="5"/>
      <c r="K174" s="10"/>
    </row>
    <row r="175" spans="1:12" s="1" customFormat="1" x14ac:dyDescent="0.2">
      <c r="A175" s="33" t="s">
        <v>668</v>
      </c>
      <c r="B175" s="25" t="str">
        <f t="shared" si="20"/>
        <v>P700078)</v>
      </c>
      <c r="C175" s="10" t="s">
        <v>874</v>
      </c>
      <c r="D175" s="10"/>
      <c r="E175" s="11" t="e">
        <f>SUMIF(#REF!,$A$239&amp;Test!C175,#REF!)</f>
        <v>#REF!</v>
      </c>
      <c r="F175" s="30">
        <v>31000</v>
      </c>
      <c r="G175" s="6" t="e">
        <f t="shared" si="18"/>
        <v>#REF!</v>
      </c>
      <c r="H175" s="5" t="e">
        <f>SUMIF(#REF!,Test!C175,#REF!)</f>
        <v>#REF!</v>
      </c>
      <c r="I175" s="9" t="e">
        <f t="shared" si="19"/>
        <v>#REF!</v>
      </c>
      <c r="J175" s="5"/>
      <c r="K175" s="10"/>
    </row>
    <row r="176" spans="1:12" s="1" customFormat="1" x14ac:dyDescent="0.2">
      <c r="A176" s="25" t="s">
        <v>319</v>
      </c>
      <c r="B176" s="25" t="str">
        <f t="shared" si="20"/>
        <v>P700079)</v>
      </c>
      <c r="C176" s="10" t="s">
        <v>544</v>
      </c>
      <c r="D176" s="10"/>
      <c r="E176" s="11" t="e">
        <f>SUMIF(#REF!,$A$239&amp;Test!C176,#REF!)</f>
        <v>#REF!</v>
      </c>
      <c r="F176" s="30">
        <v>19117000</v>
      </c>
      <c r="G176" s="6" t="e">
        <f t="shared" si="18"/>
        <v>#REF!</v>
      </c>
      <c r="H176" s="5" t="e">
        <f>SUMIF(#REF!,Test!C176,#REF!)</f>
        <v>#REF!</v>
      </c>
      <c r="I176" s="9" t="e">
        <f t="shared" si="19"/>
        <v>#REF!</v>
      </c>
      <c r="J176" s="5"/>
      <c r="K176" s="10"/>
    </row>
    <row r="177" spans="1:12" s="1" customFormat="1" x14ac:dyDescent="0.2">
      <c r="A177" s="33" t="s">
        <v>669</v>
      </c>
      <c r="B177" s="25" t="str">
        <f t="shared" si="20"/>
        <v>P700080)</v>
      </c>
      <c r="C177" s="10" t="s">
        <v>24</v>
      </c>
      <c r="D177" s="10"/>
      <c r="E177" s="11" t="e">
        <f>SUMIF(#REF!,$A$239&amp;Test!C177,#REF!)</f>
        <v>#REF!</v>
      </c>
      <c r="F177" s="30">
        <v>67505000</v>
      </c>
      <c r="G177" s="6" t="e">
        <f t="shared" si="18"/>
        <v>#REF!</v>
      </c>
      <c r="H177" s="5" t="e">
        <f>SUMIF(#REF!,Test!C177,#REF!)</f>
        <v>#REF!</v>
      </c>
      <c r="I177" s="9" t="e">
        <f t="shared" si="19"/>
        <v>#REF!</v>
      </c>
      <c r="J177" s="5"/>
      <c r="K177" s="10"/>
    </row>
    <row r="178" spans="1:12" s="1" customFormat="1" x14ac:dyDescent="0.2">
      <c r="A178" s="33" t="s">
        <v>670</v>
      </c>
      <c r="B178" s="25" t="str">
        <f t="shared" si="20"/>
        <v>P700136)</v>
      </c>
      <c r="C178" s="10" t="s">
        <v>592</v>
      </c>
      <c r="D178" s="10"/>
      <c r="E178" s="11" t="e">
        <f>SUMIF(#REF!,$A$239&amp;Test!C178,#REF!)</f>
        <v>#REF!</v>
      </c>
      <c r="F178" s="30">
        <v>0</v>
      </c>
      <c r="G178" s="6" t="e">
        <f t="shared" si="18"/>
        <v>#REF!</v>
      </c>
      <c r="H178" s="5" t="e">
        <f>SUMIF(#REF!,Test!C178,#REF!)</f>
        <v>#REF!</v>
      </c>
      <c r="I178" s="9" t="e">
        <f t="shared" si="19"/>
        <v>#REF!</v>
      </c>
      <c r="J178" s="5"/>
      <c r="K178" s="10"/>
    </row>
    <row r="179" spans="1:12" s="1" customFormat="1" x14ac:dyDescent="0.2">
      <c r="A179" s="33" t="s">
        <v>671</v>
      </c>
      <c r="B179" s="25" t="str">
        <f t="shared" si="20"/>
        <v>P700003)</v>
      </c>
      <c r="C179" s="10" t="s">
        <v>41</v>
      </c>
      <c r="D179" s="10"/>
      <c r="E179" s="11" t="e">
        <f>SUMIF(#REF!,$A$239&amp;Test!C179,#REF!)</f>
        <v>#REF!</v>
      </c>
      <c r="F179" s="30"/>
      <c r="G179" s="6" t="e">
        <f t="shared" si="18"/>
        <v>#REF!</v>
      </c>
      <c r="H179" s="5" t="e">
        <f>SUMIF(#REF!,Test!C179,#REF!)</f>
        <v>#REF!</v>
      </c>
      <c r="I179" s="9" t="e">
        <f t="shared" si="19"/>
        <v>#REF!</v>
      </c>
      <c r="J179" s="5"/>
      <c r="K179" s="10"/>
    </row>
    <row r="180" spans="1:12" s="1" customFormat="1" x14ac:dyDescent="0.2">
      <c r="A180" s="33" t="s">
        <v>516</v>
      </c>
      <c r="B180" s="25" t="str">
        <f t="shared" si="20"/>
        <v>P700045)</v>
      </c>
      <c r="C180" s="10" t="s">
        <v>27</v>
      </c>
      <c r="D180" s="10"/>
      <c r="E180" s="11" t="e">
        <f>SUMIF(#REF!,$A$239&amp;Test!C180,#REF!)</f>
        <v>#REF!</v>
      </c>
      <c r="F180" s="30"/>
      <c r="G180" s="6" t="e">
        <f t="shared" si="18"/>
        <v>#REF!</v>
      </c>
      <c r="H180" s="5" t="e">
        <f>SUMIF(#REF!,Test!C180,#REF!)</f>
        <v>#REF!</v>
      </c>
      <c r="I180" s="9" t="e">
        <f t="shared" si="19"/>
        <v>#REF!</v>
      </c>
      <c r="J180" s="5"/>
      <c r="K180" s="10"/>
    </row>
    <row r="181" spans="1:12" s="1" customFormat="1" x14ac:dyDescent="0.2">
      <c r="A181" s="33" t="s">
        <v>559</v>
      </c>
      <c r="B181" s="25" t="str">
        <f t="shared" si="20"/>
        <v>P700046)</v>
      </c>
      <c r="C181" s="10" t="s">
        <v>44</v>
      </c>
      <c r="D181" s="10"/>
      <c r="E181" s="11" t="e">
        <f>SUMIF(#REF!,$A$239&amp;Test!C181,#REF!)</f>
        <v>#REF!</v>
      </c>
      <c r="F181" s="30">
        <v>1117545000</v>
      </c>
      <c r="G181" s="6" t="e">
        <f t="shared" si="18"/>
        <v>#REF!</v>
      </c>
      <c r="H181" s="5" t="e">
        <f>SUMIF(#REF!,Test!C181,#REF!)</f>
        <v>#REF!</v>
      </c>
      <c r="I181" s="9" t="e">
        <f t="shared" si="19"/>
        <v>#REF!</v>
      </c>
      <c r="J181" s="5"/>
      <c r="K181" s="10"/>
    </row>
    <row r="182" spans="1:12" s="1" customFormat="1" x14ac:dyDescent="0.2">
      <c r="A182" s="33" t="s">
        <v>560</v>
      </c>
      <c r="B182" s="25" t="str">
        <f t="shared" si="20"/>
        <v>P700047)</v>
      </c>
      <c r="C182" s="10" t="s">
        <v>905</v>
      </c>
      <c r="D182" s="10"/>
      <c r="E182" s="11" t="e">
        <f>SUMIF(#REF!,$A$239&amp;Test!C182,#REF!)</f>
        <v>#REF!</v>
      </c>
      <c r="F182" s="30"/>
      <c r="G182" s="6" t="e">
        <f t="shared" si="18"/>
        <v>#REF!</v>
      </c>
      <c r="H182" s="5" t="e">
        <f>SUMIF(#REF!,Test!C182,#REF!)</f>
        <v>#REF!</v>
      </c>
      <c r="I182" s="9" t="e">
        <f t="shared" si="19"/>
        <v>#REF!</v>
      </c>
      <c r="J182" s="5"/>
      <c r="K182" s="10"/>
    </row>
    <row r="183" spans="1:12" s="1" customFormat="1" x14ac:dyDescent="0.2">
      <c r="A183" s="33" t="s">
        <v>561</v>
      </c>
      <c r="B183" s="25" t="str">
        <f t="shared" si="20"/>
        <v>P700066)</v>
      </c>
      <c r="C183" s="10" t="s">
        <v>45</v>
      </c>
      <c r="D183" s="10"/>
      <c r="E183" s="11" t="e">
        <f>SUMIF(#REF!,$A$239&amp;Test!C183,#REF!)</f>
        <v>#REF!</v>
      </c>
      <c r="F183" s="30"/>
      <c r="G183" s="6" t="e">
        <f t="shared" si="18"/>
        <v>#REF!</v>
      </c>
      <c r="H183" s="5" t="e">
        <f>SUMIF(#REF!,Test!C183,#REF!)</f>
        <v>#REF!</v>
      </c>
      <c r="I183" s="9" t="e">
        <f t="shared" si="19"/>
        <v>#REF!</v>
      </c>
      <c r="J183" s="5"/>
      <c r="K183" s="10"/>
    </row>
    <row r="184" spans="1:12" s="1" customFormat="1" x14ac:dyDescent="0.2">
      <c r="A184" s="25" t="s">
        <v>562</v>
      </c>
      <c r="B184" s="25" t="str">
        <f t="shared" si="20"/>
        <v>P700068)</v>
      </c>
      <c r="C184" s="10" t="s">
        <v>906</v>
      </c>
      <c r="D184" s="10"/>
      <c r="E184" s="11" t="e">
        <f>SUMIF(#REF!,$A$239&amp;Test!C184,#REF!)</f>
        <v>#REF!</v>
      </c>
      <c r="F184" s="30"/>
      <c r="G184" s="6" t="e">
        <f t="shared" si="18"/>
        <v>#REF!</v>
      </c>
      <c r="H184" s="5" t="e">
        <f>SUMIF(#REF!,Test!C184,#REF!)</f>
        <v>#REF!</v>
      </c>
      <c r="I184" s="9" t="e">
        <f t="shared" si="19"/>
        <v>#REF!</v>
      </c>
      <c r="J184" s="5"/>
      <c r="K184" s="10"/>
    </row>
    <row r="185" spans="1:12" s="1" customFormat="1" x14ac:dyDescent="0.2">
      <c r="A185" s="25" t="s">
        <v>320</v>
      </c>
      <c r="B185" s="25" t="str">
        <f t="shared" si="20"/>
        <v>P700095)</v>
      </c>
      <c r="C185" s="10" t="s">
        <v>28</v>
      </c>
      <c r="D185" s="10"/>
      <c r="E185" s="11" t="e">
        <f>SUMIF(#REF!,$A$239&amp;Test!C185,#REF!)</f>
        <v>#REF!</v>
      </c>
      <c r="F185" s="30">
        <v>3219000</v>
      </c>
      <c r="G185" s="6" t="e">
        <f t="shared" si="18"/>
        <v>#REF!</v>
      </c>
      <c r="H185" s="5" t="e">
        <f>SUMIF(#REF!,Test!C185,#REF!)</f>
        <v>#REF!</v>
      </c>
      <c r="I185" s="9" t="e">
        <f t="shared" si="19"/>
        <v>#REF!</v>
      </c>
      <c r="J185" s="5"/>
      <c r="K185" s="10"/>
    </row>
    <row r="186" spans="1:12" s="1" customFormat="1" x14ac:dyDescent="0.2">
      <c r="A186" s="25" t="s">
        <v>321</v>
      </c>
      <c r="B186" s="25" t="str">
        <f t="shared" si="20"/>
        <v>P700096)</v>
      </c>
      <c r="C186" s="10" t="s">
        <v>40</v>
      </c>
      <c r="D186" s="10"/>
      <c r="E186" s="11" t="e">
        <f>SUMIF(#REF!,$A$239&amp;Test!C186,#REF!)</f>
        <v>#REF!</v>
      </c>
      <c r="F186" s="30">
        <v>212285000</v>
      </c>
      <c r="G186" s="6" t="e">
        <f t="shared" si="18"/>
        <v>#REF!</v>
      </c>
      <c r="H186" s="5" t="e">
        <f>SUMIF(#REF!,Test!C186,#REF!)</f>
        <v>#REF!</v>
      </c>
      <c r="I186" s="9" t="e">
        <f t="shared" si="19"/>
        <v>#REF!</v>
      </c>
      <c r="J186" s="5"/>
      <c r="K186" s="10"/>
    </row>
    <row r="187" spans="1:12" s="1" customFormat="1" x14ac:dyDescent="0.2">
      <c r="A187" s="33" t="s">
        <v>563</v>
      </c>
      <c r="B187" s="25" t="str">
        <f t="shared" si="20"/>
        <v>P700099)</v>
      </c>
      <c r="C187" s="10" t="s">
        <v>876</v>
      </c>
      <c r="D187" s="10"/>
      <c r="E187" s="11" t="e">
        <f>SUMIF(#REF!,$A$239&amp;Test!C187,#REF!)</f>
        <v>#REF!</v>
      </c>
      <c r="F187" s="30"/>
      <c r="G187" s="6" t="e">
        <f t="shared" si="18"/>
        <v>#REF!</v>
      </c>
      <c r="H187" s="5" t="e">
        <f>SUMIF(#REF!,Test!C187,#REF!)</f>
        <v>#REF!</v>
      </c>
      <c r="I187" s="9" t="e">
        <f t="shared" si="19"/>
        <v>#REF!</v>
      </c>
      <c r="J187" s="5"/>
      <c r="K187" s="10"/>
    </row>
    <row r="188" spans="1:12" s="1" customFormat="1" x14ac:dyDescent="0.2">
      <c r="A188" s="33" t="s">
        <v>564</v>
      </c>
      <c r="B188" s="25" t="str">
        <f t="shared" si="20"/>
        <v>P700118)</v>
      </c>
      <c r="C188" s="10" t="s">
        <v>515</v>
      </c>
      <c r="D188" s="10"/>
      <c r="E188" s="11" t="e">
        <f>SUMIF(#REF!,$A$239&amp;Test!C188,#REF!)</f>
        <v>#REF!</v>
      </c>
      <c r="F188" s="30">
        <v>-110398000</v>
      </c>
      <c r="G188" s="6" t="e">
        <f t="shared" si="18"/>
        <v>#REF!</v>
      </c>
      <c r="H188" s="5" t="e">
        <f>SUMIF(#REF!,Test!C188,#REF!)</f>
        <v>#REF!</v>
      </c>
      <c r="I188" s="9" t="e">
        <f t="shared" si="19"/>
        <v>#REF!</v>
      </c>
      <c r="J188" s="5"/>
      <c r="K188" s="10"/>
    </row>
    <row r="189" spans="1:12" x14ac:dyDescent="0.2">
      <c r="A189" s="25" t="s">
        <v>565</v>
      </c>
      <c r="B189" s="25" t="str">
        <f t="shared" si="20"/>
        <v>P700124)</v>
      </c>
      <c r="C189" s="10" t="s">
        <v>751</v>
      </c>
      <c r="E189" s="11" t="e">
        <f>SUMIF(#REF!,$A$239&amp;Test!C189,#REF!)</f>
        <v>#REF!</v>
      </c>
      <c r="F189" s="30"/>
      <c r="G189" s="6" t="e">
        <f t="shared" si="18"/>
        <v>#REF!</v>
      </c>
      <c r="H189" s="5" t="e">
        <f>SUMIF(#REF!,Test!C189,#REF!)</f>
        <v>#REF!</v>
      </c>
      <c r="I189" s="9" t="e">
        <f t="shared" si="19"/>
        <v>#REF!</v>
      </c>
      <c r="L189" s="1"/>
    </row>
    <row r="190" spans="1:12" x14ac:dyDescent="0.2">
      <c r="A190" s="33" t="s">
        <v>798</v>
      </c>
      <c r="B190" s="25" t="str">
        <f t="shared" si="20"/>
        <v>P700048)</v>
      </c>
      <c r="C190" s="10" t="s">
        <v>26</v>
      </c>
      <c r="E190" s="11" t="e">
        <f>SUMIF(#REF!,$A$239&amp;Test!C190,#REF!)</f>
        <v>#REF!</v>
      </c>
      <c r="F190" s="30">
        <v>152170000</v>
      </c>
      <c r="G190" s="6" t="e">
        <f t="shared" si="18"/>
        <v>#REF!</v>
      </c>
      <c r="H190" s="5" t="e">
        <f>SUMIF(#REF!,Test!C190,#REF!)</f>
        <v>#REF!</v>
      </c>
      <c r="I190" s="9" t="e">
        <f t="shared" si="19"/>
        <v>#REF!</v>
      </c>
      <c r="L190" s="1"/>
    </row>
    <row r="191" spans="1:12" x14ac:dyDescent="0.2">
      <c r="A191" s="33" t="s">
        <v>799</v>
      </c>
      <c r="B191" s="25" t="str">
        <f t="shared" si="20"/>
        <v>P700110)</v>
      </c>
      <c r="C191" s="10" t="s">
        <v>907</v>
      </c>
      <c r="E191" s="11" t="e">
        <f>SUMIF(#REF!,$A$239&amp;Test!C191,#REF!)</f>
        <v>#REF!</v>
      </c>
      <c r="F191" s="30"/>
      <c r="G191" s="6" t="e">
        <f t="shared" si="18"/>
        <v>#REF!</v>
      </c>
      <c r="H191" s="5" t="e">
        <f>SUMIF(#REF!,Test!C191,#REF!)</f>
        <v>#REF!</v>
      </c>
      <c r="I191" s="9" t="e">
        <f t="shared" si="19"/>
        <v>#REF!</v>
      </c>
      <c r="L191" s="1"/>
    </row>
    <row r="192" spans="1:12" x14ac:dyDescent="0.2">
      <c r="A192" s="33" t="s">
        <v>771</v>
      </c>
      <c r="B192" s="25" t="str">
        <f t="shared" si="20"/>
        <v>P700112)</v>
      </c>
      <c r="C192" s="10" t="s">
        <v>43</v>
      </c>
      <c r="E192" s="11" t="e">
        <f>SUMIF(#REF!,$A$239&amp;Test!C192,#REF!)</f>
        <v>#REF!</v>
      </c>
      <c r="F192" s="30">
        <v>50575000</v>
      </c>
      <c r="G192" s="6" t="e">
        <f t="shared" si="18"/>
        <v>#REF!</v>
      </c>
      <c r="H192" s="5" t="e">
        <f>SUMIF(#REF!,Test!C192,#REF!)</f>
        <v>#REF!</v>
      </c>
      <c r="I192" s="9" t="e">
        <f t="shared" si="19"/>
        <v>#REF!</v>
      </c>
      <c r="L192" s="1"/>
    </row>
    <row r="193" spans="1:12" x14ac:dyDescent="0.2">
      <c r="A193" s="33" t="s">
        <v>772</v>
      </c>
      <c r="B193" s="25" t="str">
        <f t="shared" si="20"/>
        <v>P700125)</v>
      </c>
      <c r="C193" s="10" t="s">
        <v>753</v>
      </c>
      <c r="E193" s="11" t="e">
        <f>SUMIF(#REF!,$A$239&amp;Test!C193,#REF!)</f>
        <v>#REF!</v>
      </c>
      <c r="F193" s="30"/>
      <c r="G193" s="6" t="e">
        <f t="shared" si="18"/>
        <v>#REF!</v>
      </c>
      <c r="H193" s="5" t="e">
        <f>SUMIF(#REF!,Test!C193,#REF!)</f>
        <v>#REF!</v>
      </c>
      <c r="I193" s="9" t="e">
        <f t="shared" si="19"/>
        <v>#REF!</v>
      </c>
      <c r="L193" s="1"/>
    </row>
    <row r="194" spans="1:12" x14ac:dyDescent="0.2">
      <c r="A194" s="33" t="s">
        <v>280</v>
      </c>
      <c r="B194" s="25" t="str">
        <f t="shared" si="20"/>
        <v>P700049)</v>
      </c>
      <c r="C194" s="10" t="s">
        <v>25</v>
      </c>
      <c r="E194" s="11" t="e">
        <f>SUMIF(#REF!,$A$239&amp;Test!C194,#REF!)</f>
        <v>#REF!</v>
      </c>
      <c r="F194" s="30">
        <v>408311000</v>
      </c>
      <c r="G194" s="6" t="e">
        <f t="shared" si="18"/>
        <v>#REF!</v>
      </c>
      <c r="H194" s="5" t="e">
        <f>SUMIF(#REF!,Test!C194,#REF!)</f>
        <v>#REF!</v>
      </c>
      <c r="I194" s="9" t="e">
        <f t="shared" si="19"/>
        <v>#REF!</v>
      </c>
      <c r="L194" s="1"/>
    </row>
    <row r="195" spans="1:12" x14ac:dyDescent="0.2">
      <c r="A195" s="33" t="s">
        <v>269</v>
      </c>
      <c r="B195" s="25" t="str">
        <f t="shared" si="20"/>
        <v>P700111)</v>
      </c>
      <c r="C195" s="10" t="s">
        <v>908</v>
      </c>
      <c r="E195" s="11" t="e">
        <f>SUMIF(#REF!,$A$239&amp;Test!C195,#REF!)</f>
        <v>#REF!</v>
      </c>
      <c r="F195" s="30"/>
      <c r="G195" s="6" t="e">
        <f t="shared" si="18"/>
        <v>#REF!</v>
      </c>
      <c r="H195" s="5" t="e">
        <f>SUMIF(#REF!,Test!C195,#REF!)</f>
        <v>#REF!</v>
      </c>
      <c r="I195" s="9" t="e">
        <f t="shared" si="19"/>
        <v>#REF!</v>
      </c>
      <c r="L195" s="1"/>
    </row>
    <row r="196" spans="1:12" x14ac:dyDescent="0.2">
      <c r="A196" s="33" t="s">
        <v>270</v>
      </c>
      <c r="B196" s="25" t="str">
        <f t="shared" si="20"/>
        <v>P700081)</v>
      </c>
      <c r="C196" s="10" t="s">
        <v>31</v>
      </c>
      <c r="E196" s="11" t="e">
        <f>SUMIF(#REF!,$A$239&amp;Test!C196,#REF!)</f>
        <v>#REF!</v>
      </c>
      <c r="F196" s="30">
        <v>1000</v>
      </c>
      <c r="G196" s="6" t="e">
        <f t="shared" si="18"/>
        <v>#REF!</v>
      </c>
      <c r="H196" s="5" t="e">
        <f>SUMIF(#REF!,Test!C196,#REF!)</f>
        <v>#REF!</v>
      </c>
      <c r="I196" s="9" t="e">
        <f t="shared" si="19"/>
        <v>#REF!</v>
      </c>
      <c r="L196" s="1"/>
    </row>
    <row r="197" spans="1:12" x14ac:dyDescent="0.2">
      <c r="A197" s="33" t="s">
        <v>271</v>
      </c>
      <c r="B197" s="25" t="str">
        <f t="shared" si="20"/>
        <v>P700113)</v>
      </c>
      <c r="C197" s="10" t="s">
        <v>42</v>
      </c>
      <c r="E197" s="11" t="e">
        <f>SUMIF(#REF!,$A$239&amp;Test!C197,#REF!)</f>
        <v>#REF!</v>
      </c>
      <c r="F197" s="30">
        <v>115784000</v>
      </c>
      <c r="G197" s="6" t="e">
        <f t="shared" si="18"/>
        <v>#REF!</v>
      </c>
      <c r="H197" s="5" t="e">
        <f>SUMIF(#REF!,Test!C197,#REF!)</f>
        <v>#REF!</v>
      </c>
      <c r="I197" s="9" t="e">
        <f t="shared" si="19"/>
        <v>#REF!</v>
      </c>
      <c r="L197" s="1"/>
    </row>
    <row r="198" spans="1:12" x14ac:dyDescent="0.2">
      <c r="A198" s="33" t="s">
        <v>272</v>
      </c>
      <c r="B198" s="25" t="str">
        <f t="shared" si="20"/>
        <v>P700100)</v>
      </c>
      <c r="C198" s="10" t="s">
        <v>873</v>
      </c>
      <c r="E198" s="11" t="e">
        <f>SUMIF(#REF!,$A$239&amp;Test!C198,#REF!)</f>
        <v>#REF!</v>
      </c>
      <c r="F198" s="30"/>
      <c r="G198" s="6" t="e">
        <f t="shared" si="18"/>
        <v>#REF!</v>
      </c>
      <c r="H198" s="5" t="e">
        <f>SUMIF(#REF!,Test!C198,#REF!)</f>
        <v>#REF!</v>
      </c>
      <c r="I198" s="9" t="e">
        <f t="shared" si="19"/>
        <v>#REF!</v>
      </c>
    </row>
    <row r="199" spans="1:12" x14ac:dyDescent="0.2">
      <c r="A199" s="33" t="s">
        <v>368</v>
      </c>
      <c r="B199" s="25" t="str">
        <f t="shared" si="20"/>
        <v>P700032)</v>
      </c>
      <c r="C199" s="10" t="s">
        <v>30</v>
      </c>
      <c r="E199" s="11" t="e">
        <f>SUMIF(#REF!,$A$239&amp;Test!C199,#REF!)</f>
        <v>#REF!</v>
      </c>
      <c r="F199" s="30"/>
      <c r="G199" s="6" t="e">
        <f t="shared" si="18"/>
        <v>#REF!</v>
      </c>
      <c r="H199" s="5" t="e">
        <f>SUMIF(#REF!,Test!C199,#REF!)</f>
        <v>#REF!</v>
      </c>
      <c r="I199" s="9" t="e">
        <f t="shared" si="19"/>
        <v>#REF!</v>
      </c>
    </row>
    <row r="200" spans="1:12" x14ac:dyDescent="0.2">
      <c r="A200" s="33" t="s">
        <v>369</v>
      </c>
      <c r="B200" s="25" t="str">
        <f t="shared" si="20"/>
        <v>P700135)</v>
      </c>
      <c r="C200" s="10" t="s">
        <v>981</v>
      </c>
      <c r="E200" s="11" t="e">
        <f>SUMIF(#REF!,$A$239&amp;Test!C200,#REF!)</f>
        <v>#REF!</v>
      </c>
      <c r="F200" s="30">
        <v>880000</v>
      </c>
      <c r="G200" s="6" t="e">
        <f t="shared" ref="G200:G220" si="21">F200-E200+J200</f>
        <v>#REF!</v>
      </c>
      <c r="H200" s="5" t="e">
        <f>SUMIF(#REF!,Test!C200,#REF!)</f>
        <v>#REF!</v>
      </c>
      <c r="I200" s="9" t="e">
        <f t="shared" si="19"/>
        <v>#REF!</v>
      </c>
    </row>
    <row r="201" spans="1:12" x14ac:dyDescent="0.2">
      <c r="A201" s="33" t="s">
        <v>607</v>
      </c>
      <c r="B201" s="25" t="str">
        <f t="shared" si="20"/>
        <v>P700134)</v>
      </c>
      <c r="C201" s="10" t="s">
        <v>980</v>
      </c>
      <c r="E201" s="11" t="e">
        <f>SUMIF(#REF!,$A$239&amp;Test!C201,#REF!)</f>
        <v>#REF!</v>
      </c>
      <c r="F201" s="30">
        <v>5619000</v>
      </c>
      <c r="G201" s="6" t="e">
        <f t="shared" si="21"/>
        <v>#REF!</v>
      </c>
      <c r="H201" s="5" t="e">
        <f>SUMIF(#REF!,Test!C201,#REF!)</f>
        <v>#REF!</v>
      </c>
      <c r="I201" s="9" t="e">
        <f t="shared" si="19"/>
        <v>#REF!</v>
      </c>
    </row>
    <row r="202" spans="1:12" x14ac:dyDescent="0.2">
      <c r="A202" s="33" t="s">
        <v>608</v>
      </c>
      <c r="B202" s="25" t="str">
        <f t="shared" si="20"/>
        <v>P700133)</v>
      </c>
      <c r="C202" s="10" t="s">
        <v>983</v>
      </c>
      <c r="E202" s="11" t="e">
        <f>SUMIF(#REF!,$A$239&amp;Test!C202,#REF!)</f>
        <v>#REF!</v>
      </c>
      <c r="F202" s="30">
        <v>1834000</v>
      </c>
      <c r="G202" s="6" t="e">
        <f t="shared" si="21"/>
        <v>#REF!</v>
      </c>
      <c r="H202" s="5" t="e">
        <f>SUMIF(#REF!,Test!C202,#REF!)</f>
        <v>#REF!</v>
      </c>
      <c r="I202" s="9" t="e">
        <f t="shared" si="19"/>
        <v>#REF!</v>
      </c>
    </row>
    <row r="203" spans="1:12" x14ac:dyDescent="0.2">
      <c r="A203" s="25" t="s">
        <v>322</v>
      </c>
      <c r="B203" s="25" t="str">
        <f t="shared" si="20"/>
        <v>P700132)</v>
      </c>
      <c r="C203" s="10" t="s">
        <v>982</v>
      </c>
      <c r="E203" s="11" t="e">
        <f>SUMIF(#REF!,$A$239&amp;Test!C203,#REF!)</f>
        <v>#REF!</v>
      </c>
      <c r="F203" s="30">
        <v>14371000</v>
      </c>
      <c r="G203" s="6" t="e">
        <f t="shared" si="21"/>
        <v>#REF!</v>
      </c>
      <c r="H203" s="5" t="e">
        <f>SUMIF(#REF!,Test!C203,#REF!)</f>
        <v>#REF!</v>
      </c>
      <c r="I203" s="9" t="e">
        <f t="shared" si="19"/>
        <v>#REF!</v>
      </c>
    </row>
    <row r="204" spans="1:12" x14ac:dyDescent="0.2">
      <c r="A204" s="25" t="s">
        <v>323</v>
      </c>
      <c r="B204" s="25" t="str">
        <f t="shared" si="20"/>
        <v>P700131)</v>
      </c>
      <c r="C204" s="10" t="s">
        <v>978</v>
      </c>
      <c r="E204" s="11" t="e">
        <f>SUMIF(#REF!,$A$239&amp;Test!C204,#REF!)</f>
        <v>#REF!</v>
      </c>
      <c r="F204" s="30">
        <v>251000</v>
      </c>
      <c r="G204" s="6" t="e">
        <f t="shared" si="21"/>
        <v>#REF!</v>
      </c>
      <c r="H204" s="5" t="e">
        <f>SUMIF(#REF!,Test!C204,#REF!)</f>
        <v>#REF!</v>
      </c>
      <c r="I204" s="9" t="e">
        <f t="shared" ref="I204:I220" si="22">G204-H204</f>
        <v>#REF!</v>
      </c>
    </row>
    <row r="205" spans="1:12" x14ac:dyDescent="0.2">
      <c r="A205" s="25" t="s">
        <v>660</v>
      </c>
      <c r="B205" s="25" t="str">
        <f t="shared" si="20"/>
        <v>P700130)</v>
      </c>
      <c r="C205" s="10" t="s">
        <v>977</v>
      </c>
      <c r="E205" s="11" t="e">
        <f>SUMIF(#REF!,$A$239&amp;Test!C205,#REF!)</f>
        <v>#REF!</v>
      </c>
      <c r="F205" s="30">
        <v>29781000</v>
      </c>
      <c r="G205" s="6" t="e">
        <f t="shared" si="21"/>
        <v>#REF!</v>
      </c>
      <c r="H205" s="5" t="e">
        <f>SUMIF(#REF!,Test!C205,#REF!)</f>
        <v>#REF!</v>
      </c>
      <c r="I205" s="9" t="e">
        <f t="shared" si="22"/>
        <v>#REF!</v>
      </c>
    </row>
    <row r="206" spans="1:12" x14ac:dyDescent="0.2">
      <c r="A206" s="33" t="s">
        <v>609</v>
      </c>
      <c r="B206" s="25" t="str">
        <f t="shared" ref="B206:B218" si="23">RIGHT(A340,8)</f>
        <v>P700150)</v>
      </c>
      <c r="C206" s="10" t="s">
        <v>54</v>
      </c>
      <c r="E206" s="11" t="e">
        <f>SUMIF(#REF!,$A$239&amp;Test!C206,#REF!)</f>
        <v>#REF!</v>
      </c>
      <c r="F206" s="30"/>
      <c r="G206" s="6" t="e">
        <f t="shared" si="21"/>
        <v>#REF!</v>
      </c>
      <c r="H206" s="5" t="e">
        <f>SUMIF(#REF!,Test!C206,#REF!)</f>
        <v>#REF!</v>
      </c>
      <c r="I206" s="9" t="e">
        <f t="shared" si="22"/>
        <v>#REF!</v>
      </c>
    </row>
    <row r="207" spans="1:12" x14ac:dyDescent="0.2">
      <c r="A207" s="33" t="s">
        <v>610</v>
      </c>
      <c r="B207" s="25" t="str">
        <f t="shared" si="23"/>
        <v>P700129)</v>
      </c>
      <c r="C207" s="10" t="s">
        <v>979</v>
      </c>
      <c r="E207" s="11" t="e">
        <f>SUMIF(#REF!,$A$239&amp;Test!C207,#REF!)</f>
        <v>#REF!</v>
      </c>
      <c r="F207" s="30">
        <v>427000</v>
      </c>
      <c r="G207" s="6" t="e">
        <f t="shared" si="21"/>
        <v>#REF!</v>
      </c>
      <c r="H207" s="5" t="e">
        <f>SUMIF(#REF!,Test!C207,#REF!)</f>
        <v>#REF!</v>
      </c>
      <c r="I207" s="9" t="e">
        <f t="shared" si="22"/>
        <v>#REF!</v>
      </c>
    </row>
    <row r="208" spans="1:12" x14ac:dyDescent="0.2">
      <c r="A208" s="33" t="s">
        <v>290</v>
      </c>
      <c r="B208" s="25" t="str">
        <f t="shared" si="23"/>
        <v>P700157)</v>
      </c>
      <c r="C208" s="10" t="s">
        <v>57</v>
      </c>
      <c r="E208" s="11" t="e">
        <f>SUMIF(#REF!,$A$239&amp;Test!C208,#REF!)</f>
        <v>#REF!</v>
      </c>
      <c r="F208" s="30"/>
      <c r="G208" s="6" t="e">
        <f t="shared" si="21"/>
        <v>#REF!</v>
      </c>
      <c r="H208" s="5" t="e">
        <f>SUMIF(#REF!,Test!C208,#REF!)</f>
        <v>#REF!</v>
      </c>
      <c r="I208" s="9" t="e">
        <f t="shared" si="22"/>
        <v>#REF!</v>
      </c>
    </row>
    <row r="209" spans="1:9" x14ac:dyDescent="0.2">
      <c r="A209" s="33" t="s">
        <v>291</v>
      </c>
      <c r="B209" s="25" t="str">
        <f t="shared" si="23"/>
        <v>P700151)</v>
      </c>
      <c r="C209" s="10" t="s">
        <v>868</v>
      </c>
      <c r="E209" s="11" t="e">
        <f>SUMIF(#REF!,$A$239&amp;Test!C209,#REF!)</f>
        <v>#REF!</v>
      </c>
      <c r="F209" s="30"/>
      <c r="G209" s="6" t="e">
        <f t="shared" si="21"/>
        <v>#REF!</v>
      </c>
      <c r="H209" s="5" t="e">
        <f>SUMIF(#REF!,Test!C209,#REF!)</f>
        <v>#REF!</v>
      </c>
      <c r="I209" s="9" t="e">
        <f t="shared" si="22"/>
        <v>#REF!</v>
      </c>
    </row>
    <row r="210" spans="1:9" x14ac:dyDescent="0.2">
      <c r="A210" s="25" t="s">
        <v>324</v>
      </c>
      <c r="B210" s="25" t="str">
        <f t="shared" si="23"/>
        <v>P700004)</v>
      </c>
      <c r="C210" s="10" t="s">
        <v>39</v>
      </c>
      <c r="E210" s="11" t="e">
        <f>SUMIF(#REF!,$A$239&amp;Test!C210,#REF!)</f>
        <v>#REF!</v>
      </c>
      <c r="F210" s="30">
        <v>938000</v>
      </c>
      <c r="G210" s="6" t="e">
        <f t="shared" si="21"/>
        <v>#REF!</v>
      </c>
      <c r="H210" s="5" t="e">
        <f>SUMIF(#REF!,Test!C210,#REF!)</f>
        <v>#REF!</v>
      </c>
      <c r="I210" s="9" t="e">
        <f t="shared" si="22"/>
        <v>#REF!</v>
      </c>
    </row>
    <row r="211" spans="1:9" x14ac:dyDescent="0.2">
      <c r="A211" s="33" t="s">
        <v>292</v>
      </c>
      <c r="B211" s="25" t="str">
        <f t="shared" si="23"/>
        <v>P700050)</v>
      </c>
      <c r="C211" s="10" t="s">
        <v>46</v>
      </c>
      <c r="E211" s="11" t="e">
        <f>SUMIF(#REF!,$A$239&amp;Test!C211,#REF!)</f>
        <v>#REF!</v>
      </c>
      <c r="F211" s="30">
        <v>29831000</v>
      </c>
      <c r="G211" s="6" t="e">
        <f t="shared" si="21"/>
        <v>#REF!</v>
      </c>
      <c r="H211" s="5" t="e">
        <f>SUMIF(#REF!,Test!C211,#REF!)</f>
        <v>#REF!</v>
      </c>
      <c r="I211" s="9" t="e">
        <f t="shared" si="22"/>
        <v>#REF!</v>
      </c>
    </row>
    <row r="212" spans="1:9" x14ac:dyDescent="0.2">
      <c r="A212" s="34" t="s">
        <v>796</v>
      </c>
      <c r="B212" s="25" t="str">
        <f t="shared" si="23"/>
        <v>P700154)</v>
      </c>
      <c r="C212" s="10" t="s">
        <v>55</v>
      </c>
      <c r="E212" s="11" t="e">
        <f>SUMIF(#REF!,$A$239&amp;Test!C212,#REF!)</f>
        <v>#REF!</v>
      </c>
      <c r="F212" s="30"/>
      <c r="G212" s="6" t="e">
        <f t="shared" si="21"/>
        <v>#REF!</v>
      </c>
      <c r="H212" s="5" t="e">
        <f>SUMIF(#REF!,Test!C212,#REF!)</f>
        <v>#REF!</v>
      </c>
      <c r="I212" s="9" t="e">
        <f t="shared" si="22"/>
        <v>#REF!</v>
      </c>
    </row>
    <row r="213" spans="1:9" x14ac:dyDescent="0.2">
      <c r="A213" s="34" t="s">
        <v>791</v>
      </c>
      <c r="B213" s="25" t="str">
        <f t="shared" si="23"/>
        <v>P700153)</v>
      </c>
      <c r="C213" s="10" t="s">
        <v>53</v>
      </c>
      <c r="E213" s="11" t="e">
        <f>SUMIF(#REF!,$A$239&amp;Test!C213,#REF!)</f>
        <v>#REF!</v>
      </c>
      <c r="F213" s="30"/>
      <c r="G213" s="6" t="e">
        <f t="shared" si="21"/>
        <v>#REF!</v>
      </c>
      <c r="H213" s="5" t="e">
        <f>SUMIF(#REF!,Test!C213,#REF!)</f>
        <v>#REF!</v>
      </c>
      <c r="I213" s="9" t="e">
        <f t="shared" si="22"/>
        <v>#REF!</v>
      </c>
    </row>
    <row r="214" spans="1:9" x14ac:dyDescent="0.2">
      <c r="A214" s="34" t="s">
        <v>792</v>
      </c>
      <c r="B214" s="25" t="str">
        <f t="shared" si="23"/>
        <v>P700051)</v>
      </c>
      <c r="C214" s="10" t="s">
        <v>879</v>
      </c>
      <c r="E214" s="11" t="e">
        <f>SUMIF(#REF!,$A$239&amp;Test!C214,#REF!)</f>
        <v>#REF!</v>
      </c>
      <c r="F214" s="30">
        <v>354000</v>
      </c>
      <c r="G214" s="6" t="e">
        <f t="shared" si="21"/>
        <v>#REF!</v>
      </c>
      <c r="H214" s="5" t="e">
        <f>SUMIF(#REF!,Test!C214,#REF!)</f>
        <v>#REF!</v>
      </c>
      <c r="I214" s="9" t="e">
        <f t="shared" si="22"/>
        <v>#REF!</v>
      </c>
    </row>
    <row r="215" spans="1:9" x14ac:dyDescent="0.2">
      <c r="A215" s="33" t="s">
        <v>293</v>
      </c>
      <c r="B215" s="25" t="str">
        <f t="shared" si="23"/>
        <v>P700156)</v>
      </c>
      <c r="C215" s="10" t="s">
        <v>56</v>
      </c>
      <c r="E215" s="11" t="e">
        <f>SUMIF(#REF!,$A$239&amp;Test!C215,#REF!)</f>
        <v>#REF!</v>
      </c>
      <c r="F215" s="30"/>
      <c r="G215" s="6" t="e">
        <f t="shared" si="21"/>
        <v>#REF!</v>
      </c>
      <c r="H215" s="5" t="e">
        <f>SUMIF(#REF!,Test!C215,#REF!)</f>
        <v>#REF!</v>
      </c>
      <c r="I215" s="9" t="e">
        <f t="shared" si="22"/>
        <v>#REF!</v>
      </c>
    </row>
    <row r="216" spans="1:9" x14ac:dyDescent="0.2">
      <c r="A216" s="33" t="s">
        <v>294</v>
      </c>
      <c r="B216" s="25" t="str">
        <f t="shared" si="23"/>
        <v>P700152)</v>
      </c>
      <c r="C216" s="10" t="s">
        <v>869</v>
      </c>
      <c r="E216" s="11" t="e">
        <f>SUMIF(#REF!,$A$239&amp;Test!C216,#REF!)</f>
        <v>#REF!</v>
      </c>
      <c r="F216" s="30"/>
      <c r="G216" s="6" t="e">
        <f t="shared" si="21"/>
        <v>#REF!</v>
      </c>
      <c r="H216" s="5" t="e">
        <f>SUMIF(#REF!,Test!C216,#REF!)</f>
        <v>#REF!</v>
      </c>
      <c r="I216" s="9" t="e">
        <f t="shared" si="22"/>
        <v>#REF!</v>
      </c>
    </row>
    <row r="217" spans="1:9" x14ac:dyDescent="0.2">
      <c r="A217" s="33" t="s">
        <v>295</v>
      </c>
      <c r="B217" s="25" t="str">
        <f t="shared" si="23"/>
        <v>P700052)</v>
      </c>
      <c r="C217" s="10" t="s">
        <v>29</v>
      </c>
      <c r="E217" s="11" t="e">
        <f>SUMIF(#REF!,$A$239&amp;Test!C217,#REF!)</f>
        <v>#REF!</v>
      </c>
      <c r="F217" s="30">
        <v>2044000</v>
      </c>
      <c r="G217" s="6" t="e">
        <f t="shared" si="21"/>
        <v>#REF!</v>
      </c>
      <c r="H217" s="5" t="e">
        <f>SUMIF(#REF!,Test!C217,#REF!)</f>
        <v>#REF!</v>
      </c>
      <c r="I217" s="9" t="e">
        <f t="shared" si="22"/>
        <v>#REF!</v>
      </c>
    </row>
    <row r="218" spans="1:9" x14ac:dyDescent="0.2">
      <c r="A218" s="33" t="s">
        <v>296</v>
      </c>
      <c r="B218" s="25" t="str">
        <f t="shared" si="23"/>
        <v/>
      </c>
      <c r="C218" s="10" t="s">
        <v>508</v>
      </c>
      <c r="E218" s="11" t="e">
        <f>SUMIF(#REF!,$A$239&amp;Test!C218,#REF!)</f>
        <v>#REF!</v>
      </c>
      <c r="F218" s="30"/>
      <c r="G218" s="6" t="e">
        <f t="shared" si="21"/>
        <v>#REF!</v>
      </c>
      <c r="I218" s="9" t="e">
        <f t="shared" si="22"/>
        <v>#REF!</v>
      </c>
    </row>
    <row r="219" spans="1:9" x14ac:dyDescent="0.2">
      <c r="A219" s="25" t="s">
        <v>297</v>
      </c>
      <c r="B219" s="25"/>
      <c r="E219" s="2" t="e">
        <f>SUM(E220:E221)</f>
        <v>#REF!</v>
      </c>
      <c r="F219" s="30"/>
      <c r="G219" s="6" t="e">
        <f t="shared" si="21"/>
        <v>#REF!</v>
      </c>
      <c r="H219" s="5" t="e">
        <f>SUMIF(#REF!,Test!C219,#REF!)</f>
        <v>#REF!</v>
      </c>
      <c r="I219" s="9" t="e">
        <f t="shared" si="22"/>
        <v>#REF!</v>
      </c>
    </row>
    <row r="220" spans="1:9" x14ac:dyDescent="0.2">
      <c r="A220" s="33" t="s">
        <v>298</v>
      </c>
      <c r="B220" s="25"/>
      <c r="C220" s="10" t="s">
        <v>582</v>
      </c>
      <c r="E220" s="11" t="e">
        <f>SUMIF(#REF!,$A$239&amp;Test!C220,#REF!)</f>
        <v>#REF!</v>
      </c>
      <c r="F220" s="30"/>
      <c r="G220" s="6" t="e">
        <f t="shared" si="21"/>
        <v>#REF!</v>
      </c>
      <c r="H220" s="5" t="e">
        <f>SUMIF(#REF!,Test!C220,#REF!)</f>
        <v>#REF!</v>
      </c>
      <c r="I220" s="9" t="e">
        <f t="shared" si="22"/>
        <v>#REF!</v>
      </c>
    </row>
    <row r="221" spans="1:9" x14ac:dyDescent="0.2">
      <c r="A221" s="33" t="s">
        <v>299</v>
      </c>
      <c r="B221" s="25"/>
      <c r="C221" s="10" t="s">
        <v>817</v>
      </c>
      <c r="E221" s="11" t="e">
        <f>SUMIF(#REF!,$A$239&amp;Test!C221,#REF!)</f>
        <v>#REF!</v>
      </c>
      <c r="F221" s="30"/>
      <c r="G221" s="6"/>
      <c r="I221" s="9"/>
    </row>
    <row r="222" spans="1:9" x14ac:dyDescent="0.2">
      <c r="A222" s="33" t="s">
        <v>300</v>
      </c>
      <c r="B222" s="25"/>
      <c r="C222" s="10" t="s">
        <v>583</v>
      </c>
      <c r="F222" s="30"/>
      <c r="G222" s="6"/>
      <c r="I222" s="9"/>
    </row>
    <row r="223" spans="1:9" x14ac:dyDescent="0.2">
      <c r="A223" s="33" t="s">
        <v>301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33" t="s">
        <v>302</v>
      </c>
      <c r="B224" s="25"/>
      <c r="C224" s="10" t="s">
        <v>574</v>
      </c>
      <c r="F224" s="30"/>
      <c r="G224" s="6"/>
      <c r="I224" s="9"/>
    </row>
    <row r="225" spans="1:10" x14ac:dyDescent="0.2">
      <c r="A225" s="33" t="s">
        <v>303</v>
      </c>
      <c r="B225" s="25"/>
      <c r="C225" s="10" t="s">
        <v>569</v>
      </c>
      <c r="E225" s="11" t="e">
        <f>SUMIF(#REF!,$A$239&amp;Test!C225,#REF!)</f>
        <v>#REF!</v>
      </c>
      <c r="F225" s="30"/>
      <c r="G225" s="6"/>
      <c r="I225" s="9"/>
    </row>
    <row r="226" spans="1:10" x14ac:dyDescent="0.2">
      <c r="A226" s="33" t="s">
        <v>304</v>
      </c>
      <c r="B226" s="25"/>
      <c r="C226" s="1" t="s">
        <v>121</v>
      </c>
      <c r="E226" s="35" t="e">
        <f>SUMIF(#REF!,Test!C226,#REF!)</f>
        <v>#REF!</v>
      </c>
      <c r="F226" s="30"/>
      <c r="G226" s="6"/>
      <c r="I226" s="9"/>
    </row>
    <row r="227" spans="1:10" x14ac:dyDescent="0.2">
      <c r="A227" s="33" t="s">
        <v>305</v>
      </c>
      <c r="B227" s="25"/>
      <c r="F227" s="30"/>
      <c r="G227" s="6"/>
      <c r="I227" s="9"/>
    </row>
    <row r="228" spans="1:10" x14ac:dyDescent="0.2">
      <c r="A228" s="33" t="s">
        <v>793</v>
      </c>
      <c r="B228" s="25"/>
      <c r="F228" s="30"/>
      <c r="G228" s="6"/>
      <c r="I228" s="9"/>
    </row>
    <row r="229" spans="1:10" x14ac:dyDescent="0.2">
      <c r="A229" s="34" t="s">
        <v>306</v>
      </c>
      <c r="B229" s="25"/>
      <c r="F229" s="30"/>
      <c r="G229" s="6"/>
      <c r="I229" s="9"/>
    </row>
    <row r="230" spans="1:10" x14ac:dyDescent="0.2">
      <c r="A230" s="24" t="s">
        <v>754</v>
      </c>
      <c r="B230" s="25"/>
      <c r="F230" s="30"/>
      <c r="G230" s="6"/>
      <c r="I230" s="9"/>
    </row>
    <row r="231" spans="1:10" x14ac:dyDescent="0.2">
      <c r="A231" s="24" t="s">
        <v>307</v>
      </c>
      <c r="B231" s="25"/>
      <c r="F231" s="30"/>
      <c r="G231" s="6"/>
      <c r="I231" s="9"/>
    </row>
    <row r="232" spans="1:10" x14ac:dyDescent="0.2">
      <c r="A232" s="34" t="s">
        <v>598</v>
      </c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25" t="s">
        <v>308</v>
      </c>
      <c r="B234" s="25" t="str">
        <f>RIGHT(A368,8)</f>
        <v>P700063)</v>
      </c>
      <c r="C234" s="1" t="s">
        <v>118</v>
      </c>
      <c r="D234" s="1"/>
      <c r="E234" s="35" t="e">
        <f>SUMIF(#REF!,Test!C234,#REF!)</f>
        <v>#REF!</v>
      </c>
      <c r="F234" s="30">
        <v>5210000</v>
      </c>
      <c r="G234" s="6" t="e">
        <f t="shared" ref="G234:G239" si="24">F234-E234</f>
        <v>#REF!</v>
      </c>
      <c r="H234" s="5" t="e">
        <f>SUMIF(#REF!,Test!C234,#REF!)</f>
        <v>#REF!</v>
      </c>
      <c r="I234" s="9" t="e">
        <f t="shared" ref="I234:I239" si="25">G234-H234</f>
        <v>#REF!</v>
      </c>
    </row>
    <row r="235" spans="1:10" x14ac:dyDescent="0.2">
      <c r="A235" s="34" t="s">
        <v>506</v>
      </c>
      <c r="B235" s="25"/>
      <c r="C235" s="1"/>
      <c r="D235" s="1"/>
      <c r="E235" s="2" t="e">
        <f>E236+E237+E238+E240+E239</f>
        <v>#REF!</v>
      </c>
      <c r="F235" s="30">
        <v>404942000</v>
      </c>
      <c r="G235" s="6" t="e">
        <f t="shared" si="24"/>
        <v>#REF!</v>
      </c>
      <c r="H235" s="5" t="e">
        <f>SUMIF(#REF!,Test!C235,#REF!)</f>
        <v>#REF!</v>
      </c>
      <c r="I235" s="9" t="e">
        <f t="shared" si="25"/>
        <v>#REF!</v>
      </c>
    </row>
    <row r="236" spans="1:10" s="1" customFormat="1" x14ac:dyDescent="0.2">
      <c r="A236" s="24" t="s">
        <v>309</v>
      </c>
      <c r="B236" s="25" t="str">
        <f>RIGHT(A370,8)</f>
        <v>P300005)</v>
      </c>
      <c r="C236" s="1" t="s">
        <v>120</v>
      </c>
      <c r="E236" s="11" t="e">
        <f>SUMIF(#REF!,$A$239&amp;Test!C236,#REF!)</f>
        <v>#REF!</v>
      </c>
      <c r="F236" s="30"/>
      <c r="G236" s="6" t="e">
        <f t="shared" si="24"/>
        <v>#REF!</v>
      </c>
      <c r="H236" s="5" t="e">
        <f>SUMIF(#REF!,Test!C236,#REF!)</f>
        <v>#REF!</v>
      </c>
      <c r="I236" s="9" t="e">
        <f t="shared" si="25"/>
        <v>#REF!</v>
      </c>
      <c r="J236" s="5"/>
    </row>
    <row r="237" spans="1:10" s="1" customFormat="1" x14ac:dyDescent="0.2">
      <c r="B237" s="25" t="str">
        <f>RIGHT(A371,8)</f>
        <v>P300019)</v>
      </c>
      <c r="C237" s="10" t="s">
        <v>119</v>
      </c>
      <c r="D237" s="10"/>
      <c r="E237" s="11" t="e">
        <f>SUMIF(#REF!,Test!C237,#REF!)</f>
        <v>#REF!</v>
      </c>
      <c r="F237" s="30"/>
      <c r="G237" s="6" t="e">
        <f t="shared" si="24"/>
        <v>#REF!</v>
      </c>
      <c r="H237" s="5" t="e">
        <f>SUMIF(#REF!,Test!C237,#REF!)</f>
        <v>#REF!</v>
      </c>
      <c r="I237" s="9" t="e">
        <f t="shared" si="25"/>
        <v>#REF!</v>
      </c>
      <c r="J237" s="5"/>
    </row>
    <row r="238" spans="1:10" s="1" customFormat="1" x14ac:dyDescent="0.2">
      <c r="B238" s="25" t="str">
        <f>RIGHT(A372,8)</f>
        <v>P700053)</v>
      </c>
      <c r="C238" s="10" t="s">
        <v>877</v>
      </c>
      <c r="D238" s="10"/>
      <c r="E238" s="37" t="e">
        <f>SUMIF(#REF!,Test!C238,#REF!)</f>
        <v>#REF!</v>
      </c>
      <c r="F238" s="30">
        <v>204078000</v>
      </c>
      <c r="G238" s="6" t="e">
        <f t="shared" si="24"/>
        <v>#REF!</v>
      </c>
      <c r="H238" s="5" t="e">
        <f>SUMIF(#REF!,Test!C238,#REF!)</f>
        <v>#REF!</v>
      </c>
      <c r="I238" s="9" t="e">
        <f t="shared" si="25"/>
        <v>#REF!</v>
      </c>
      <c r="J238" s="5"/>
    </row>
    <row r="239" spans="1:10" s="1" customFormat="1" x14ac:dyDescent="0.2">
      <c r="A239" s="10" t="s">
        <v>776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24"/>
        <v>#REF!</v>
      </c>
      <c r="H239" s="5" t="e">
        <f>SUMIF(#REF!,Test!C239,#REF!)</f>
        <v>#REF!</v>
      </c>
      <c r="I239" s="9" t="e">
        <f t="shared" si="25"/>
        <v>#REF!</v>
      </c>
      <c r="J239" s="5"/>
    </row>
    <row r="240" spans="1:10" s="1" customFormat="1" x14ac:dyDescent="0.2">
      <c r="A240" s="10" t="s">
        <v>961</v>
      </c>
      <c r="B240" s="25"/>
      <c r="C240" s="10" t="s">
        <v>815</v>
      </c>
      <c r="D240" s="10"/>
      <c r="E240" s="11" t="e">
        <f>SUMIF(#REF!,Test!C240,#REF!)</f>
        <v>#REF!</v>
      </c>
      <c r="F240" s="30">
        <v>-6296000</v>
      </c>
      <c r="G240" s="6"/>
      <c r="H240" s="5"/>
      <c r="I240" s="9"/>
      <c r="J240" s="5"/>
    </row>
    <row r="241" spans="1:10" s="1" customFormat="1" x14ac:dyDescent="0.2">
      <c r="A241" s="25" t="s">
        <v>962</v>
      </c>
      <c r="B241" s="25" t="str">
        <f>RIGHT(A375,8)</f>
        <v/>
      </c>
      <c r="C241" s="10" t="s">
        <v>508</v>
      </c>
      <c r="D241" s="10"/>
      <c r="E241" s="11" t="e">
        <f>SUMIF(#REF!,Test!C241,#REF!)</f>
        <v>#REF!</v>
      </c>
      <c r="F241" s="30"/>
      <c r="G241" s="6" t="e">
        <f>F241-E241</f>
        <v>#REF!</v>
      </c>
      <c r="H241" s="5" t="e">
        <f>SUMIF(#REF!,Test!C241,#REF!)</f>
        <v>#REF!</v>
      </c>
      <c r="I241" s="9" t="e">
        <f>G241-H241</f>
        <v>#REF!</v>
      </c>
      <c r="J241" s="5"/>
    </row>
    <row r="242" spans="1:10" s="1" customFormat="1" x14ac:dyDescent="0.2">
      <c r="A242" s="25" t="s">
        <v>102</v>
      </c>
      <c r="B242" s="25"/>
      <c r="C242" s="10"/>
      <c r="D242" s="10"/>
      <c r="E242" s="11" t="e">
        <f>E107+E219+E220+#REF!+#REF!+E234</f>
        <v>#REF!</v>
      </c>
      <c r="F242" s="30">
        <v>5441671000</v>
      </c>
      <c r="G242" s="6" t="e">
        <f>F242-E242</f>
        <v>#REF!</v>
      </c>
      <c r="H242" s="5" t="e">
        <f>SUMIF(#REF!,Test!C242,#REF!)</f>
        <v>#REF!</v>
      </c>
      <c r="I242" s="9" t="e">
        <f>G242-H242</f>
        <v>#REF!</v>
      </c>
      <c r="J242" s="5"/>
    </row>
    <row r="243" spans="1:10" s="1" customFormat="1" x14ac:dyDescent="0.2">
      <c r="A243" s="23" t="s">
        <v>950</v>
      </c>
      <c r="B243" s="25"/>
      <c r="C243" s="10"/>
      <c r="D243" s="10"/>
      <c r="E243" s="2" t="e">
        <f>-E245+E90</f>
        <v>#REF!</v>
      </c>
      <c r="F243" s="30">
        <v>5441671000</v>
      </c>
      <c r="G243" s="6" t="e">
        <f>F243-E243</f>
        <v>#REF!</v>
      </c>
      <c r="H243" s="5" t="e">
        <f>SUMIF(#REF!,Test!C243,#REF!)</f>
        <v>#REF!</v>
      </c>
      <c r="I243" s="9" t="e">
        <f>G243-H243</f>
        <v>#REF!</v>
      </c>
      <c r="J243" s="5"/>
    </row>
    <row r="244" spans="1:10" s="1" customFormat="1" x14ac:dyDescent="0.2">
      <c r="A244" s="33" t="s">
        <v>963</v>
      </c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A245" s="33" t="s">
        <v>797</v>
      </c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SUMIF(#REF!,Test!C245,#REF!)</f>
        <v>#REF!</v>
      </c>
      <c r="I245" s="9" t="e">
        <f>G245-H245</f>
        <v>#REF!</v>
      </c>
    </row>
    <row r="246" spans="1:10" x14ac:dyDescent="0.2">
      <c r="A246" s="33" t="s">
        <v>964</v>
      </c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SUMIF(#REF!,Test!C246,#REF!)</f>
        <v>#REF!</v>
      </c>
      <c r="I246" s="9" t="e">
        <f>G246-H246</f>
        <v>#REF!</v>
      </c>
      <c r="J246" s="9"/>
    </row>
    <row r="247" spans="1:10" x14ac:dyDescent="0.2">
      <c r="A247" s="33" t="s">
        <v>967</v>
      </c>
    </row>
    <row r="248" spans="1:10" x14ac:dyDescent="0.2">
      <c r="A248" s="33" t="s">
        <v>333</v>
      </c>
      <c r="I248" s="6" t="e">
        <f>I246-I90</f>
        <v>#REF!</v>
      </c>
    </row>
    <row r="249" spans="1:10" x14ac:dyDescent="0.2">
      <c r="A249" s="33" t="s">
        <v>334</v>
      </c>
    </row>
    <row r="250" spans="1:10" x14ac:dyDescent="0.2">
      <c r="A250" s="33" t="s">
        <v>335</v>
      </c>
    </row>
    <row r="251" spans="1:10" x14ac:dyDescent="0.2">
      <c r="A251" s="33" t="s">
        <v>336</v>
      </c>
    </row>
    <row r="252" spans="1:10" x14ac:dyDescent="0.2">
      <c r="A252" s="33" t="s">
        <v>337</v>
      </c>
    </row>
    <row r="253" spans="1:10" x14ac:dyDescent="0.2">
      <c r="A253" s="25" t="s">
        <v>338</v>
      </c>
    </row>
    <row r="254" spans="1:10" x14ac:dyDescent="0.2">
      <c r="A254" s="33" t="s">
        <v>339</v>
      </c>
    </row>
    <row r="255" spans="1:10" x14ac:dyDescent="0.2">
      <c r="A255" s="33" t="s">
        <v>340</v>
      </c>
    </row>
    <row r="256" spans="1:10" x14ac:dyDescent="0.2">
      <c r="A256" s="33" t="s">
        <v>341</v>
      </c>
    </row>
    <row r="257" spans="1:1" x14ac:dyDescent="0.2">
      <c r="A257" s="33" t="s">
        <v>342</v>
      </c>
    </row>
    <row r="258" spans="1:1" x14ac:dyDescent="0.2">
      <c r="A258" s="33" t="s">
        <v>347</v>
      </c>
    </row>
    <row r="259" spans="1:1" x14ac:dyDescent="0.2">
      <c r="A259" s="33" t="s">
        <v>673</v>
      </c>
    </row>
    <row r="260" spans="1:1" x14ac:dyDescent="0.2">
      <c r="A260" s="33" t="s">
        <v>665</v>
      </c>
    </row>
    <row r="261" spans="1:1" x14ac:dyDescent="0.2">
      <c r="A261" s="25" t="s">
        <v>674</v>
      </c>
    </row>
    <row r="262" spans="1:1" x14ac:dyDescent="0.2">
      <c r="A262" s="25" t="s">
        <v>58</v>
      </c>
    </row>
    <row r="263" spans="1:1" x14ac:dyDescent="0.2">
      <c r="A263" s="25" t="s">
        <v>59</v>
      </c>
    </row>
    <row r="264" spans="1:1" x14ac:dyDescent="0.2">
      <c r="A264" s="25" t="s">
        <v>60</v>
      </c>
    </row>
    <row r="265" spans="1:1" x14ac:dyDescent="0.2">
      <c r="A265" s="33" t="s">
        <v>599</v>
      </c>
    </row>
    <row r="266" spans="1:1" x14ac:dyDescent="0.2">
      <c r="A266" s="33" t="s">
        <v>666</v>
      </c>
    </row>
    <row r="267" spans="1:1" x14ac:dyDescent="0.2">
      <c r="A267" s="33" t="s">
        <v>667</v>
      </c>
    </row>
    <row r="268" spans="1:1" x14ac:dyDescent="0.2">
      <c r="A268" s="25" t="s">
        <v>61</v>
      </c>
    </row>
    <row r="269" spans="1:1" x14ac:dyDescent="0.2">
      <c r="A269" s="33" t="s">
        <v>600</v>
      </c>
    </row>
    <row r="270" spans="1:1" x14ac:dyDescent="0.2">
      <c r="A270" s="33" t="s">
        <v>601</v>
      </c>
    </row>
    <row r="271" spans="1:1" x14ac:dyDescent="0.2">
      <c r="A271" s="33" t="s">
        <v>806</v>
      </c>
    </row>
    <row r="272" spans="1:1" x14ac:dyDescent="0.2">
      <c r="A272" s="33" t="s">
        <v>807</v>
      </c>
    </row>
    <row r="273" spans="1:1" x14ac:dyDescent="0.2">
      <c r="A273" s="33" t="s">
        <v>808</v>
      </c>
    </row>
    <row r="274" spans="1:1" x14ac:dyDescent="0.2">
      <c r="A274" s="25" t="s">
        <v>62</v>
      </c>
    </row>
    <row r="275" spans="1:1" x14ac:dyDescent="0.2">
      <c r="A275" s="33" t="s">
        <v>809</v>
      </c>
    </row>
    <row r="276" spans="1:1" x14ac:dyDescent="0.2">
      <c r="A276" s="33" t="s">
        <v>286</v>
      </c>
    </row>
    <row r="277" spans="1:1" x14ac:dyDescent="0.2">
      <c r="A277" s="33" t="s">
        <v>287</v>
      </c>
    </row>
    <row r="278" spans="1:1" x14ac:dyDescent="0.2">
      <c r="A278" s="33" t="s">
        <v>288</v>
      </c>
    </row>
    <row r="279" spans="1:1" x14ac:dyDescent="0.2">
      <c r="A279" s="33" t="s">
        <v>289</v>
      </c>
    </row>
    <row r="280" spans="1:1" x14ac:dyDescent="0.2">
      <c r="A280" s="33" t="s">
        <v>98</v>
      </c>
    </row>
    <row r="281" spans="1:1" x14ac:dyDescent="0.2">
      <c r="A281" s="33" t="s">
        <v>99</v>
      </c>
    </row>
    <row r="282" spans="1:1" x14ac:dyDescent="0.2">
      <c r="A282" s="33" t="s">
        <v>100</v>
      </c>
    </row>
    <row r="283" spans="1:1" x14ac:dyDescent="0.2">
      <c r="A283" s="33" t="s">
        <v>951</v>
      </c>
    </row>
    <row r="284" spans="1:1" x14ac:dyDescent="0.2">
      <c r="A284" s="33" t="s">
        <v>952</v>
      </c>
    </row>
    <row r="285" spans="1:1" x14ac:dyDescent="0.2">
      <c r="A285" s="33" t="s">
        <v>92</v>
      </c>
    </row>
    <row r="286" spans="1:1" x14ac:dyDescent="0.2">
      <c r="A286" s="33" t="s">
        <v>63</v>
      </c>
    </row>
    <row r="287" spans="1:1" x14ac:dyDescent="0.2">
      <c r="A287" s="33" t="s">
        <v>64</v>
      </c>
    </row>
    <row r="288" spans="1:1" x14ac:dyDescent="0.2">
      <c r="A288" s="33" t="s">
        <v>65</v>
      </c>
    </row>
    <row r="289" spans="1:1" x14ac:dyDescent="0.2">
      <c r="A289" s="33" t="s">
        <v>93</v>
      </c>
    </row>
    <row r="290" spans="1:1" x14ac:dyDescent="0.2">
      <c r="A290" s="33" t="s">
        <v>94</v>
      </c>
    </row>
    <row r="291" spans="1:1" x14ac:dyDescent="0.2">
      <c r="A291" s="33" t="s">
        <v>95</v>
      </c>
    </row>
    <row r="292" spans="1:1" x14ac:dyDescent="0.2">
      <c r="A292" s="33" t="s">
        <v>96</v>
      </c>
    </row>
    <row r="293" spans="1:1" x14ac:dyDescent="0.2">
      <c r="A293" s="33" t="s">
        <v>859</v>
      </c>
    </row>
    <row r="294" spans="1:1" x14ac:dyDescent="0.2">
      <c r="A294" s="25" t="s">
        <v>66</v>
      </c>
    </row>
    <row r="295" spans="1:1" x14ac:dyDescent="0.2">
      <c r="A295" s="33" t="s">
        <v>97</v>
      </c>
    </row>
    <row r="296" spans="1:1" x14ac:dyDescent="0.2">
      <c r="A296" s="33" t="s">
        <v>584</v>
      </c>
    </row>
    <row r="297" spans="1:1" x14ac:dyDescent="0.2">
      <c r="A297" s="33" t="s">
        <v>585</v>
      </c>
    </row>
    <row r="298" spans="1:1" x14ac:dyDescent="0.2">
      <c r="A298" s="33" t="s">
        <v>965</v>
      </c>
    </row>
    <row r="299" spans="1:1" x14ac:dyDescent="0.2">
      <c r="A299" s="33" t="s">
        <v>966</v>
      </c>
    </row>
    <row r="300" spans="1:1" x14ac:dyDescent="0.2">
      <c r="A300" s="25" t="s">
        <v>67</v>
      </c>
    </row>
    <row r="301" spans="1:1" x14ac:dyDescent="0.2">
      <c r="A301" s="33" t="s">
        <v>787</v>
      </c>
    </row>
    <row r="302" spans="1:1" x14ac:dyDescent="0.2">
      <c r="A302" s="33" t="s">
        <v>366</v>
      </c>
    </row>
    <row r="303" spans="1:1" x14ac:dyDescent="0.2">
      <c r="A303" s="33" t="s">
        <v>167</v>
      </c>
    </row>
    <row r="304" spans="1:1" x14ac:dyDescent="0.2">
      <c r="A304" s="33" t="s">
        <v>168</v>
      </c>
    </row>
    <row r="305" spans="1:1" x14ac:dyDescent="0.2">
      <c r="A305" s="33" t="s">
        <v>348</v>
      </c>
    </row>
    <row r="306" spans="1:1" x14ac:dyDescent="0.2">
      <c r="A306" s="33" t="s">
        <v>349</v>
      </c>
    </row>
    <row r="307" spans="1:1" x14ac:dyDescent="0.2">
      <c r="A307" s="33" t="s">
        <v>617</v>
      </c>
    </row>
    <row r="308" spans="1:1" x14ac:dyDescent="0.2">
      <c r="A308" s="33" t="s">
        <v>137</v>
      </c>
    </row>
    <row r="309" spans="1:1" x14ac:dyDescent="0.2">
      <c r="A309" s="33" t="s">
        <v>618</v>
      </c>
    </row>
    <row r="310" spans="1:1" x14ac:dyDescent="0.2">
      <c r="A310" s="33" t="s">
        <v>619</v>
      </c>
    </row>
    <row r="311" spans="1:1" x14ac:dyDescent="0.2">
      <c r="A311" s="33" t="s">
        <v>353</v>
      </c>
    </row>
    <row r="312" spans="1:1" x14ac:dyDescent="0.2">
      <c r="A312" s="33" t="s">
        <v>138</v>
      </c>
    </row>
    <row r="313" spans="1:1" x14ac:dyDescent="0.2">
      <c r="A313" s="25" t="s">
        <v>602</v>
      </c>
    </row>
    <row r="314" spans="1:1" x14ac:dyDescent="0.2">
      <c r="A314" s="25" t="s">
        <v>354</v>
      </c>
    </row>
    <row r="315" spans="1:1" x14ac:dyDescent="0.2">
      <c r="A315" s="33" t="s">
        <v>350</v>
      </c>
    </row>
    <row r="316" spans="1:1" x14ac:dyDescent="0.2">
      <c r="A316" s="25" t="s">
        <v>68</v>
      </c>
    </row>
    <row r="317" spans="1:1" x14ac:dyDescent="0.2">
      <c r="A317" s="25" t="s">
        <v>69</v>
      </c>
    </row>
    <row r="318" spans="1:1" x14ac:dyDescent="0.2">
      <c r="A318" s="25" t="s">
        <v>70</v>
      </c>
    </row>
    <row r="319" spans="1:1" x14ac:dyDescent="0.2">
      <c r="A319" s="33" t="s">
        <v>351</v>
      </c>
    </row>
    <row r="320" spans="1:1" x14ac:dyDescent="0.2">
      <c r="A320" s="33" t="s">
        <v>352</v>
      </c>
    </row>
    <row r="321" spans="1:1" x14ac:dyDescent="0.2">
      <c r="A321" s="25" t="s">
        <v>71</v>
      </c>
    </row>
    <row r="322" spans="1:1" x14ac:dyDescent="0.2">
      <c r="A322" s="33" t="s">
        <v>139</v>
      </c>
    </row>
    <row r="323" spans="1:1" x14ac:dyDescent="0.2">
      <c r="A323" s="25" t="s">
        <v>750</v>
      </c>
    </row>
    <row r="324" spans="1:1" x14ac:dyDescent="0.2">
      <c r="A324" s="33" t="s">
        <v>968</v>
      </c>
    </row>
    <row r="325" spans="1:1" x14ac:dyDescent="0.2">
      <c r="A325" s="25" t="s">
        <v>84</v>
      </c>
    </row>
    <row r="326" spans="1:1" x14ac:dyDescent="0.2">
      <c r="A326" s="33" t="s">
        <v>969</v>
      </c>
    </row>
    <row r="327" spans="1:1" x14ac:dyDescent="0.2">
      <c r="A327" s="25" t="s">
        <v>752</v>
      </c>
    </row>
    <row r="328" spans="1:1" x14ac:dyDescent="0.2">
      <c r="A328" s="33" t="s">
        <v>970</v>
      </c>
    </row>
    <row r="329" spans="1:1" x14ac:dyDescent="0.2">
      <c r="A329" s="25" t="s">
        <v>85</v>
      </c>
    </row>
    <row r="330" spans="1:1" x14ac:dyDescent="0.2">
      <c r="A330" s="33" t="s">
        <v>800</v>
      </c>
    </row>
    <row r="331" spans="1:1" x14ac:dyDescent="0.2">
      <c r="A331" s="33" t="s">
        <v>801</v>
      </c>
    </row>
    <row r="332" spans="1:1" x14ac:dyDescent="0.2">
      <c r="A332" s="25" t="s">
        <v>901</v>
      </c>
    </row>
    <row r="333" spans="1:1" x14ac:dyDescent="0.2">
      <c r="A333" s="25" t="s">
        <v>902</v>
      </c>
    </row>
    <row r="334" spans="1:1" x14ac:dyDescent="0.2">
      <c r="A334" s="33" t="s">
        <v>140</v>
      </c>
    </row>
    <row r="335" spans="1:1" x14ac:dyDescent="0.2">
      <c r="A335" s="33" t="s">
        <v>141</v>
      </c>
    </row>
    <row r="336" spans="1:1" x14ac:dyDescent="0.2">
      <c r="A336" s="33" t="s">
        <v>142</v>
      </c>
    </row>
    <row r="337" spans="1:1" x14ac:dyDescent="0.2">
      <c r="A337" s="33" t="s">
        <v>143</v>
      </c>
    </row>
    <row r="338" spans="1:1" x14ac:dyDescent="0.2">
      <c r="A338" s="33" t="s">
        <v>662</v>
      </c>
    </row>
    <row r="339" spans="1:1" x14ac:dyDescent="0.2">
      <c r="A339" s="33" t="s">
        <v>663</v>
      </c>
    </row>
    <row r="340" spans="1:1" x14ac:dyDescent="0.2">
      <c r="A340" s="25" t="s">
        <v>603</v>
      </c>
    </row>
    <row r="341" spans="1:1" x14ac:dyDescent="0.2">
      <c r="A341" s="33" t="s">
        <v>664</v>
      </c>
    </row>
    <row r="342" spans="1:1" x14ac:dyDescent="0.2">
      <c r="A342" s="25" t="s">
        <v>909</v>
      </c>
    </row>
    <row r="343" spans="1:1" x14ac:dyDescent="0.2">
      <c r="A343" s="25" t="s">
        <v>604</v>
      </c>
    </row>
    <row r="344" spans="1:1" x14ac:dyDescent="0.2">
      <c r="A344" s="33" t="s">
        <v>802</v>
      </c>
    </row>
    <row r="345" spans="1:1" x14ac:dyDescent="0.2">
      <c r="A345" s="33" t="s">
        <v>803</v>
      </c>
    </row>
    <row r="346" spans="1:1" x14ac:dyDescent="0.2">
      <c r="A346" s="25" t="s">
        <v>464</v>
      </c>
    </row>
    <row r="347" spans="1:1" x14ac:dyDescent="0.2">
      <c r="A347" s="25" t="s">
        <v>605</v>
      </c>
    </row>
    <row r="348" spans="1:1" x14ac:dyDescent="0.2">
      <c r="A348" s="33" t="s">
        <v>804</v>
      </c>
    </row>
    <row r="349" spans="1:1" x14ac:dyDescent="0.2">
      <c r="A349" s="25" t="s">
        <v>465</v>
      </c>
    </row>
    <row r="350" spans="1:1" x14ac:dyDescent="0.2">
      <c r="A350" s="25" t="s">
        <v>606</v>
      </c>
    </row>
    <row r="351" spans="1:1" x14ac:dyDescent="0.2">
      <c r="A351" s="33" t="s">
        <v>805</v>
      </c>
    </row>
    <row r="352" spans="1:1" x14ac:dyDescent="0.2">
      <c r="A352" s="25"/>
    </row>
    <row r="353" spans="1:1" x14ac:dyDescent="0.2">
      <c r="A353" s="24" t="s">
        <v>590</v>
      </c>
    </row>
    <row r="354" spans="1:1" x14ac:dyDescent="0.2">
      <c r="A354" s="25" t="s">
        <v>971</v>
      </c>
    </row>
    <row r="355" spans="1:1" x14ac:dyDescent="0.2">
      <c r="A355" s="25" t="s">
        <v>591</v>
      </c>
    </row>
    <row r="356" spans="1:1" x14ac:dyDescent="0.2">
      <c r="A356" s="25" t="s">
        <v>773</v>
      </c>
    </row>
    <row r="357" spans="1:1" x14ac:dyDescent="0.2">
      <c r="A357" s="24" t="s">
        <v>774</v>
      </c>
    </row>
    <row r="358" spans="1:1" x14ac:dyDescent="0.2">
      <c r="A358" s="25" t="s">
        <v>775</v>
      </c>
    </row>
    <row r="359" spans="1:1" x14ac:dyDescent="0.2">
      <c r="A359" s="25" t="s">
        <v>281</v>
      </c>
    </row>
    <row r="360" spans="1:1" x14ac:dyDescent="0.2">
      <c r="A360" s="24" t="s">
        <v>282</v>
      </c>
    </row>
    <row r="361" spans="1:1" x14ac:dyDescent="0.2">
      <c r="A361" s="25" t="s">
        <v>283</v>
      </c>
    </row>
    <row r="362" spans="1:1" x14ac:dyDescent="0.2">
      <c r="A362" s="25" t="s">
        <v>284</v>
      </c>
    </row>
    <row r="363" spans="1:1" x14ac:dyDescent="0.2">
      <c r="A363" s="25" t="s">
        <v>285</v>
      </c>
    </row>
    <row r="364" spans="1:1" x14ac:dyDescent="0.2">
      <c r="A364" s="25"/>
    </row>
    <row r="365" spans="1:1" x14ac:dyDescent="0.2">
      <c r="A365" s="25"/>
    </row>
    <row r="366" spans="1:1" x14ac:dyDescent="0.2">
      <c r="A366" s="25"/>
    </row>
    <row r="367" spans="1:1" x14ac:dyDescent="0.2">
      <c r="A367" s="25"/>
    </row>
    <row r="368" spans="1:1" x14ac:dyDescent="0.2">
      <c r="A368" s="1" t="s">
        <v>586</v>
      </c>
    </row>
    <row r="369" spans="1:1" x14ac:dyDescent="0.2">
      <c r="A369" s="1" t="s">
        <v>922</v>
      </c>
    </row>
    <row r="370" spans="1:1" x14ac:dyDescent="0.2">
      <c r="A370" s="33" t="s">
        <v>587</v>
      </c>
    </row>
    <row r="371" spans="1:1" x14ac:dyDescent="0.2">
      <c r="A371" s="33" t="s">
        <v>588</v>
      </c>
    </row>
    <row r="372" spans="1:1" x14ac:dyDescent="0.2">
      <c r="A372" s="33" t="s">
        <v>504</v>
      </c>
    </row>
    <row r="373" spans="1:1" x14ac:dyDescent="0.2">
      <c r="A373" s="10" t="s">
        <v>923</v>
      </c>
    </row>
    <row r="374" spans="1:1" x14ac:dyDescent="0.2">
      <c r="A374" t="s">
        <v>90</v>
      </c>
    </row>
    <row r="376" spans="1:1" x14ac:dyDescent="0.2">
      <c r="A376" s="1" t="s">
        <v>505</v>
      </c>
    </row>
    <row r="377" spans="1:1" x14ac:dyDescent="0.2">
      <c r="A377" s="19" t="s">
        <v>505</v>
      </c>
    </row>
  </sheetData>
  <autoFilter ref="A6:C243" xr:uid="{00000000-0009-0000-0000-000000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9"/>
  <sheetViews>
    <sheetView tabSelected="1" zoomScaleNormal="100" workbookViewId="0">
      <selection activeCell="A2" sqref="A2:B2"/>
    </sheetView>
  </sheetViews>
  <sheetFormatPr defaultColWidth="9.140625" defaultRowHeight="15" x14ac:dyDescent="0.25"/>
  <cols>
    <col min="1" max="1" width="10.42578125" style="357" customWidth="1"/>
    <col min="2" max="2" width="18.42578125" style="357" customWidth="1"/>
    <col min="3" max="3" width="66.28515625" style="317" customWidth="1"/>
    <col min="4" max="4" width="21.85546875" style="317" customWidth="1"/>
    <col min="5" max="5" width="12.7109375" style="355" customWidth="1"/>
    <col min="6" max="6" width="17.5703125" style="317" customWidth="1"/>
    <col min="7" max="7" width="9.7109375" style="317" bestFit="1" customWidth="1"/>
    <col min="8" max="16384" width="9.140625" style="317"/>
  </cols>
  <sheetData>
    <row r="1" spans="1:7" ht="15" customHeight="1" x14ac:dyDescent="0.25">
      <c r="A1" s="460" t="s">
        <v>1117</v>
      </c>
      <c r="B1" s="461">
        <v>43435</v>
      </c>
      <c r="C1" s="475" t="s">
        <v>1029</v>
      </c>
      <c r="D1" s="476"/>
      <c r="E1" s="459"/>
      <c r="F1" s="463">
        <v>43435</v>
      </c>
      <c r="G1" s="462"/>
    </row>
    <row r="2" spans="1:7" x14ac:dyDescent="0.25">
      <c r="A2" s="467" t="s">
        <v>1031</v>
      </c>
      <c r="B2" s="468"/>
      <c r="C2" s="403"/>
      <c r="D2" s="403"/>
      <c r="E2" s="403"/>
      <c r="F2" s="403"/>
    </row>
    <row r="3" spans="1:7" ht="15.75" thickBot="1" x14ac:dyDescent="0.3">
      <c r="A3" s="467" t="s">
        <v>1032</v>
      </c>
      <c r="B3" s="468"/>
      <c r="C3" s="473" t="s">
        <v>1030</v>
      </c>
      <c r="D3" s="474"/>
      <c r="E3" s="474"/>
      <c r="F3" s="474"/>
    </row>
    <row r="4" spans="1:7" ht="33" thickBot="1" x14ac:dyDescent="0.3">
      <c r="A4" s="404" t="s">
        <v>1033</v>
      </c>
      <c r="B4" s="448" t="s">
        <v>1034</v>
      </c>
      <c r="C4" s="469" t="s">
        <v>1116</v>
      </c>
      <c r="D4" s="470"/>
      <c r="E4" s="471"/>
      <c r="F4" s="472"/>
    </row>
    <row r="5" spans="1:7" ht="15.75" thickBot="1" x14ac:dyDescent="0.3">
      <c r="A5" s="405"/>
      <c r="B5" s="406"/>
      <c r="C5" s="370"/>
    </row>
    <row r="6" spans="1:7" x14ac:dyDescent="0.25">
      <c r="A6" s="407"/>
      <c r="B6" s="408">
        <v>8</v>
      </c>
      <c r="C6" s="449" t="s">
        <v>1035</v>
      </c>
      <c r="D6" s="450" t="s">
        <v>1036</v>
      </c>
      <c r="E6" s="371" t="s">
        <v>1037</v>
      </c>
      <c r="F6" s="372" t="s">
        <v>1038</v>
      </c>
    </row>
    <row r="7" spans="1:7" x14ac:dyDescent="0.25">
      <c r="A7" s="409">
        <v>1</v>
      </c>
      <c r="B7" s="360">
        <v>8</v>
      </c>
      <c r="C7" s="373" t="s">
        <v>1039</v>
      </c>
      <c r="D7" s="329"/>
      <c r="E7" s="319">
        <v>0</v>
      </c>
      <c r="F7" s="394">
        <f>D7*(1-E7)</f>
        <v>0</v>
      </c>
    </row>
    <row r="8" spans="1:7" x14ac:dyDescent="0.25">
      <c r="A8" s="409">
        <v>2</v>
      </c>
      <c r="B8" s="360">
        <v>8</v>
      </c>
      <c r="C8" s="373" t="s">
        <v>1040</v>
      </c>
      <c r="D8" s="329"/>
      <c r="E8" s="338">
        <v>0</v>
      </c>
      <c r="F8" s="394">
        <f>D8*(1-E8)</f>
        <v>0</v>
      </c>
    </row>
    <row r="9" spans="1:7" ht="21" customHeight="1" x14ac:dyDescent="0.25">
      <c r="A9" s="410">
        <v>3</v>
      </c>
      <c r="B9" s="360">
        <v>8</v>
      </c>
      <c r="C9" s="373" t="s">
        <v>1041</v>
      </c>
      <c r="D9" s="329"/>
      <c r="E9" s="338">
        <v>0</v>
      </c>
      <c r="F9" s="394">
        <f>D9*(1-E9)</f>
        <v>0</v>
      </c>
    </row>
    <row r="10" spans="1:7" ht="39" x14ac:dyDescent="0.25">
      <c r="A10" s="409">
        <v>4</v>
      </c>
      <c r="B10" s="360">
        <v>8</v>
      </c>
      <c r="C10" s="374" t="s">
        <v>1042</v>
      </c>
      <c r="D10" s="329"/>
      <c r="E10" s="319">
        <v>0</v>
      </c>
      <c r="F10" s="394">
        <f>D10*(1-E10)</f>
        <v>0</v>
      </c>
    </row>
    <row r="11" spans="1:7" ht="31.15" customHeight="1" x14ac:dyDescent="0.25">
      <c r="A11" s="410"/>
      <c r="B11" s="360">
        <v>9</v>
      </c>
      <c r="C11" s="375" t="s">
        <v>1043</v>
      </c>
      <c r="D11" s="385"/>
      <c r="E11" s="359"/>
      <c r="F11" s="353"/>
    </row>
    <row r="12" spans="1:7" x14ac:dyDescent="0.25">
      <c r="A12" s="409"/>
      <c r="B12" s="360"/>
      <c r="C12" s="376" t="s">
        <v>1044</v>
      </c>
      <c r="D12" s="386"/>
      <c r="E12" s="354"/>
      <c r="F12" s="328"/>
    </row>
    <row r="13" spans="1:7" ht="39" x14ac:dyDescent="0.25">
      <c r="A13" s="409">
        <v>5</v>
      </c>
      <c r="B13" s="360">
        <v>10</v>
      </c>
      <c r="C13" s="374" t="s">
        <v>1045</v>
      </c>
      <c r="D13" s="329"/>
      <c r="E13" s="319">
        <v>0.15</v>
      </c>
      <c r="F13" s="394">
        <f>D13*(1-E13)</f>
        <v>0</v>
      </c>
    </row>
    <row r="14" spans="1:7" ht="26.25" x14ac:dyDescent="0.25">
      <c r="A14" s="409">
        <v>6</v>
      </c>
      <c r="B14" s="360">
        <v>10</v>
      </c>
      <c r="C14" s="374" t="s">
        <v>1046</v>
      </c>
      <c r="D14" s="329"/>
      <c r="E14" s="319">
        <v>0.15</v>
      </c>
      <c r="F14" s="394">
        <f>D14*(1-E14)</f>
        <v>0</v>
      </c>
    </row>
    <row r="15" spans="1:7" x14ac:dyDescent="0.25">
      <c r="A15" s="410">
        <v>7</v>
      </c>
      <c r="B15" s="360">
        <v>10</v>
      </c>
      <c r="C15" s="378" t="s">
        <v>1047</v>
      </c>
      <c r="D15" s="329"/>
      <c r="E15" s="319">
        <v>0.15</v>
      </c>
      <c r="F15" s="394">
        <f>D15*(1-E15)</f>
        <v>0</v>
      </c>
    </row>
    <row r="16" spans="1:7" ht="26.25" x14ac:dyDescent="0.25">
      <c r="A16" s="410"/>
      <c r="B16" s="360">
        <v>11</v>
      </c>
      <c r="C16" s="451" t="s">
        <v>1048</v>
      </c>
      <c r="D16" s="386"/>
      <c r="E16" s="322"/>
      <c r="F16" s="328"/>
    </row>
    <row r="17" spans="1:7" x14ac:dyDescent="0.25">
      <c r="A17" s="409">
        <v>8</v>
      </c>
      <c r="B17" s="360">
        <v>12</v>
      </c>
      <c r="C17" s="377" t="s">
        <v>1049</v>
      </c>
      <c r="D17" s="329"/>
      <c r="E17" s="319">
        <v>0.25</v>
      </c>
      <c r="F17" s="394">
        <f>D17*(1-E17)</f>
        <v>0</v>
      </c>
    </row>
    <row r="18" spans="1:7" x14ac:dyDescent="0.25">
      <c r="A18" s="409">
        <v>9</v>
      </c>
      <c r="B18" s="360">
        <v>12</v>
      </c>
      <c r="C18" s="374" t="s">
        <v>1050</v>
      </c>
      <c r="D18" s="329"/>
      <c r="E18" s="319">
        <v>0.5</v>
      </c>
      <c r="F18" s="394">
        <f>D18*(1-E18)</f>
        <v>0</v>
      </c>
    </row>
    <row r="19" spans="1:7" ht="15.75" thickBot="1" x14ac:dyDescent="0.3">
      <c r="A19" s="414">
        <v>10</v>
      </c>
      <c r="B19" s="415">
        <v>12</v>
      </c>
      <c r="C19" s="377" t="s">
        <v>1051</v>
      </c>
      <c r="D19" s="329"/>
      <c r="E19" s="433">
        <v>0.5</v>
      </c>
      <c r="F19" s="394">
        <f>D19*(1-E19)</f>
        <v>0</v>
      </c>
    </row>
    <row r="20" spans="1:7" ht="4.5" customHeight="1" thickBot="1" x14ac:dyDescent="0.3">
      <c r="A20" s="416"/>
      <c r="B20" s="382"/>
      <c r="C20" s="434"/>
      <c r="D20" s="435"/>
      <c r="E20" s="436"/>
      <c r="F20" s="335"/>
    </row>
    <row r="21" spans="1:7" ht="15.75" thickBot="1" x14ac:dyDescent="0.3">
      <c r="A21" s="419"/>
      <c r="B21" s="418"/>
      <c r="C21" s="445" t="s">
        <v>1052</v>
      </c>
      <c r="D21" s="446"/>
      <c r="E21" s="447"/>
      <c r="F21" s="458">
        <f>F7+F8+F9+F10+F13+F14+F15+F17+F18+F19</f>
        <v>0</v>
      </c>
    </row>
    <row r="22" spans="1:7" x14ac:dyDescent="0.25">
      <c r="A22" s="417"/>
      <c r="B22" s="382"/>
      <c r="C22" s="321"/>
      <c r="D22" s="321"/>
      <c r="E22" s="351"/>
      <c r="F22" s="321"/>
    </row>
    <row r="23" spans="1:7" ht="15.75" thickBot="1" x14ac:dyDescent="0.3">
      <c r="A23" s="495" t="s">
        <v>1053</v>
      </c>
      <c r="B23" s="496"/>
      <c r="C23" s="496"/>
      <c r="D23" s="496"/>
      <c r="E23" s="496"/>
      <c r="F23" s="496"/>
      <c r="G23" s="323"/>
    </row>
    <row r="24" spans="1:7" x14ac:dyDescent="0.25">
      <c r="A24" s="417"/>
      <c r="B24" s="382"/>
      <c r="C24" s="413" t="s">
        <v>1054</v>
      </c>
      <c r="D24" s="452" t="s">
        <v>1055</v>
      </c>
      <c r="E24" s="330" t="s">
        <v>1056</v>
      </c>
      <c r="F24" s="331" t="s">
        <v>1038</v>
      </c>
    </row>
    <row r="25" spans="1:7" x14ac:dyDescent="0.25">
      <c r="A25" s="409"/>
      <c r="B25" s="358">
        <v>13</v>
      </c>
      <c r="C25" s="453" t="s">
        <v>1057</v>
      </c>
      <c r="D25" s="432"/>
      <c r="E25" s="349"/>
      <c r="F25" s="332"/>
    </row>
    <row r="26" spans="1:7" x14ac:dyDescent="0.25">
      <c r="A26" s="409"/>
      <c r="B26" s="360">
        <v>14</v>
      </c>
      <c r="C26" s="497" t="s">
        <v>1058</v>
      </c>
      <c r="D26" s="498"/>
      <c r="E26" s="498"/>
      <c r="F26" s="499"/>
    </row>
    <row r="27" spans="1:7" x14ac:dyDescent="0.25">
      <c r="A27" s="409">
        <v>11</v>
      </c>
      <c r="B27" s="360">
        <v>15</v>
      </c>
      <c r="C27" s="361" t="s">
        <v>1059</v>
      </c>
      <c r="D27" s="329"/>
      <c r="E27" s="388">
        <v>0</v>
      </c>
      <c r="F27" s="394">
        <f>D27*E27</f>
        <v>0</v>
      </c>
    </row>
    <row r="28" spans="1:7" ht="25.9" customHeight="1" x14ac:dyDescent="0.25">
      <c r="A28" s="421"/>
      <c r="B28" s="360"/>
      <c r="C28" s="492" t="s">
        <v>1060</v>
      </c>
      <c r="D28" s="493"/>
      <c r="E28" s="493"/>
      <c r="F28" s="494"/>
    </row>
    <row r="29" spans="1:7" ht="16.5" customHeight="1" x14ac:dyDescent="0.25">
      <c r="A29" s="410">
        <v>12</v>
      </c>
      <c r="B29" s="360">
        <v>16</v>
      </c>
      <c r="C29" s="362" t="s">
        <v>1061</v>
      </c>
      <c r="D29" s="329"/>
      <c r="E29" s="388">
        <v>0.03</v>
      </c>
      <c r="F29" s="394">
        <f>D29*E29</f>
        <v>0</v>
      </c>
    </row>
    <row r="30" spans="1:7" ht="31.5" hidden="1" customHeight="1" x14ac:dyDescent="0.25">
      <c r="A30" s="410"/>
      <c r="B30" s="360"/>
      <c r="C30" s="362" t="s">
        <v>1017</v>
      </c>
      <c r="D30" s="384"/>
      <c r="E30" s="388"/>
      <c r="F30" s="394"/>
    </row>
    <row r="31" spans="1:7" ht="16.5" customHeight="1" x14ac:dyDescent="0.25">
      <c r="A31" s="410">
        <v>13</v>
      </c>
      <c r="B31" s="360">
        <v>16</v>
      </c>
      <c r="C31" s="362" t="s">
        <v>1021</v>
      </c>
      <c r="D31" s="329"/>
      <c r="E31" s="388">
        <v>0.03</v>
      </c>
      <c r="F31" s="396">
        <f>D31*E31</f>
        <v>0</v>
      </c>
    </row>
    <row r="32" spans="1:7" ht="16.5" hidden="1" customHeight="1" x14ac:dyDescent="0.25">
      <c r="A32" s="410"/>
      <c r="B32" s="360"/>
      <c r="C32" s="362" t="s">
        <v>1016</v>
      </c>
      <c r="D32" s="401"/>
      <c r="E32" s="388"/>
      <c r="F32" s="400"/>
    </row>
    <row r="33" spans="1:6" ht="15" customHeight="1" x14ac:dyDescent="0.25">
      <c r="A33" s="410">
        <v>14</v>
      </c>
      <c r="B33" s="360">
        <v>17</v>
      </c>
      <c r="C33" s="362" t="s">
        <v>1062</v>
      </c>
      <c r="D33" s="329"/>
      <c r="E33" s="389">
        <v>0.05</v>
      </c>
      <c r="F33" s="394">
        <f>D33*E33</f>
        <v>0</v>
      </c>
    </row>
    <row r="34" spans="1:6" ht="15" hidden="1" customHeight="1" x14ac:dyDescent="0.25">
      <c r="A34" s="410"/>
      <c r="B34" s="360"/>
      <c r="C34" s="363" t="s">
        <v>1022</v>
      </c>
      <c r="D34" s="343"/>
      <c r="E34" s="390"/>
      <c r="F34" s="364"/>
    </row>
    <row r="35" spans="1:6" ht="15" customHeight="1" x14ac:dyDescent="0.25">
      <c r="A35" s="410"/>
      <c r="B35" s="360"/>
      <c r="C35" s="500" t="s">
        <v>1063</v>
      </c>
      <c r="D35" s="501"/>
      <c r="E35" s="501"/>
      <c r="F35" s="502"/>
    </row>
    <row r="36" spans="1:6" ht="20.25" customHeight="1" x14ac:dyDescent="0.25">
      <c r="A36" s="410">
        <v>15</v>
      </c>
      <c r="B36" s="360">
        <v>18</v>
      </c>
      <c r="C36" s="365" t="s">
        <v>1064</v>
      </c>
      <c r="D36" s="329"/>
      <c r="E36" s="389">
        <v>0.1</v>
      </c>
      <c r="F36" s="396">
        <f t="shared" ref="F36:F37" si="0">D36*E36</f>
        <v>0</v>
      </c>
    </row>
    <row r="37" spans="1:6" ht="15" customHeight="1" x14ac:dyDescent="0.25">
      <c r="A37" s="410">
        <v>16</v>
      </c>
      <c r="B37" s="360">
        <v>18</v>
      </c>
      <c r="C37" s="365" t="s">
        <v>1065</v>
      </c>
      <c r="D37" s="329"/>
      <c r="E37" s="389">
        <v>0.1</v>
      </c>
      <c r="F37" s="396">
        <f t="shared" si="0"/>
        <v>0</v>
      </c>
    </row>
    <row r="38" spans="1:6" x14ac:dyDescent="0.25">
      <c r="A38" s="410">
        <v>17</v>
      </c>
      <c r="B38" s="360">
        <v>18</v>
      </c>
      <c r="C38" s="362" t="s">
        <v>1066</v>
      </c>
      <c r="D38" s="329"/>
      <c r="E38" s="389">
        <v>0.1</v>
      </c>
      <c r="F38" s="394">
        <f t="shared" ref="F38:F44" si="1">D38*E38</f>
        <v>0</v>
      </c>
    </row>
    <row r="39" spans="1:6" ht="15.75" customHeight="1" x14ac:dyDescent="0.25">
      <c r="A39" s="410">
        <v>18</v>
      </c>
      <c r="B39" s="360">
        <v>18</v>
      </c>
      <c r="C39" s="362" t="s">
        <v>1067</v>
      </c>
      <c r="D39" s="329"/>
      <c r="E39" s="389">
        <v>0.1</v>
      </c>
      <c r="F39" s="394">
        <f t="shared" si="1"/>
        <v>0</v>
      </c>
    </row>
    <row r="40" spans="1:6" s="348" customFormat="1" ht="17.25" customHeight="1" x14ac:dyDescent="0.25">
      <c r="A40" s="410">
        <v>19</v>
      </c>
      <c r="B40" s="360">
        <v>18</v>
      </c>
      <c r="C40" s="362" t="s">
        <v>1068</v>
      </c>
      <c r="D40" s="329"/>
      <c r="E40" s="389">
        <v>0.1</v>
      </c>
      <c r="F40" s="394">
        <f t="shared" si="1"/>
        <v>0</v>
      </c>
    </row>
    <row r="41" spans="1:6" s="347" customFormat="1" ht="17.25" hidden="1" customHeight="1" x14ac:dyDescent="0.25">
      <c r="A41" s="410"/>
      <c r="B41" s="360"/>
      <c r="C41" s="362" t="s">
        <v>1020</v>
      </c>
      <c r="D41" s="402"/>
      <c r="E41" s="391"/>
      <c r="F41" s="399"/>
    </row>
    <row r="42" spans="1:6" ht="17.25" hidden="1" customHeight="1" x14ac:dyDescent="0.25">
      <c r="A42" s="410"/>
      <c r="B42" s="360"/>
      <c r="C42" s="362"/>
      <c r="D42" s="383"/>
      <c r="E42" s="389">
        <v>0.1</v>
      </c>
      <c r="F42" s="394">
        <f t="shared" si="1"/>
        <v>0</v>
      </c>
    </row>
    <row r="43" spans="1:6" ht="17.25" hidden="1" customHeight="1" x14ac:dyDescent="0.25">
      <c r="A43" s="410"/>
      <c r="B43" s="360"/>
      <c r="C43" s="362" t="s">
        <v>1019</v>
      </c>
      <c r="D43" s="383"/>
      <c r="E43" s="389"/>
      <c r="F43" s="394"/>
    </row>
    <row r="44" spans="1:6" ht="16.5" customHeight="1" x14ac:dyDescent="0.25">
      <c r="A44" s="410">
        <v>20</v>
      </c>
      <c r="B44" s="360">
        <v>18</v>
      </c>
      <c r="C44" s="362" t="s">
        <v>1069</v>
      </c>
      <c r="D44" s="329"/>
      <c r="E44" s="389">
        <v>0.1</v>
      </c>
      <c r="F44" s="394">
        <f t="shared" si="1"/>
        <v>0</v>
      </c>
    </row>
    <row r="45" spans="1:6" x14ac:dyDescent="0.25">
      <c r="A45" s="409"/>
      <c r="B45" s="360" t="s">
        <v>1023</v>
      </c>
      <c r="C45" s="503" t="s">
        <v>1070</v>
      </c>
      <c r="D45" s="504"/>
      <c r="E45" s="504"/>
      <c r="F45" s="505"/>
    </row>
    <row r="46" spans="1:6" ht="26.25" hidden="1" x14ac:dyDescent="0.25">
      <c r="A46" s="422">
        <v>21</v>
      </c>
      <c r="B46" s="360"/>
      <c r="C46" s="366" t="s">
        <v>1014</v>
      </c>
      <c r="D46" s="344"/>
      <c r="E46" s="345">
        <v>0.05</v>
      </c>
      <c r="F46" s="346">
        <f>D46*E46</f>
        <v>0</v>
      </c>
    </row>
    <row r="47" spans="1:6" ht="26.25" hidden="1" x14ac:dyDescent="0.25">
      <c r="A47" s="422">
        <v>22</v>
      </c>
      <c r="B47" s="360"/>
      <c r="C47" s="366" t="s">
        <v>1015</v>
      </c>
      <c r="D47" s="344"/>
      <c r="E47" s="345">
        <v>0.1</v>
      </c>
      <c r="F47" s="346">
        <f>D47*E47</f>
        <v>0</v>
      </c>
    </row>
    <row r="48" spans="1:6" hidden="1" x14ac:dyDescent="0.25">
      <c r="A48" s="409"/>
      <c r="B48" s="360"/>
      <c r="C48" s="366" t="s">
        <v>1018</v>
      </c>
      <c r="D48" s="318"/>
      <c r="E48" s="338"/>
      <c r="F48" s="336"/>
    </row>
    <row r="49" spans="1:6" ht="15.75" x14ac:dyDescent="0.25">
      <c r="A49" s="423"/>
      <c r="B49" s="360"/>
      <c r="C49" s="464" t="s">
        <v>1071</v>
      </c>
      <c r="D49" s="465"/>
      <c r="E49" s="465"/>
      <c r="F49" s="466"/>
    </row>
    <row r="50" spans="1:6" ht="26.25" x14ac:dyDescent="0.25">
      <c r="A50" s="410">
        <v>21</v>
      </c>
      <c r="B50" s="360" t="s">
        <v>1026</v>
      </c>
      <c r="C50" s="362" t="s">
        <v>1072</v>
      </c>
      <c r="D50" s="329"/>
      <c r="E50" s="387">
        <v>0.05</v>
      </c>
      <c r="F50" s="394">
        <f t="shared" ref="F50:F69" si="2">D50*E50</f>
        <v>0</v>
      </c>
    </row>
    <row r="51" spans="1:6" ht="26.25" x14ac:dyDescent="0.25">
      <c r="A51" s="410">
        <v>22</v>
      </c>
      <c r="B51" s="360" t="s">
        <v>1027</v>
      </c>
      <c r="C51" s="362" t="s">
        <v>1073</v>
      </c>
      <c r="D51" s="329"/>
      <c r="E51" s="387">
        <v>0.25</v>
      </c>
      <c r="F51" s="394">
        <f t="shared" si="2"/>
        <v>0</v>
      </c>
    </row>
    <row r="52" spans="1:6" x14ac:dyDescent="0.25">
      <c r="A52" s="410">
        <v>23</v>
      </c>
      <c r="B52" s="360" t="s">
        <v>1024</v>
      </c>
      <c r="C52" s="362" t="s">
        <v>1074</v>
      </c>
      <c r="D52" s="329"/>
      <c r="E52" s="387">
        <v>0.2</v>
      </c>
      <c r="F52" s="394">
        <f t="shared" si="2"/>
        <v>0</v>
      </c>
    </row>
    <row r="53" spans="1:6" ht="20.25" customHeight="1" x14ac:dyDescent="0.25">
      <c r="A53" s="410">
        <v>24</v>
      </c>
      <c r="B53" s="360" t="s">
        <v>1025</v>
      </c>
      <c r="C53" s="367" t="s">
        <v>1075</v>
      </c>
      <c r="D53" s="329"/>
      <c r="E53" s="387">
        <v>0.4</v>
      </c>
      <c r="F53" s="394">
        <f t="shared" si="2"/>
        <v>0</v>
      </c>
    </row>
    <row r="54" spans="1:6" ht="64.5" x14ac:dyDescent="0.25">
      <c r="A54" s="410">
        <v>25</v>
      </c>
      <c r="B54" s="360">
        <v>29</v>
      </c>
      <c r="C54" s="362" t="s">
        <v>1076</v>
      </c>
      <c r="D54" s="329"/>
      <c r="E54" s="387">
        <v>1</v>
      </c>
      <c r="F54" s="394">
        <f t="shared" si="2"/>
        <v>0</v>
      </c>
    </row>
    <row r="55" spans="1:6" x14ac:dyDescent="0.25">
      <c r="A55" s="409"/>
      <c r="B55" s="360">
        <v>30</v>
      </c>
      <c r="C55" s="368" t="s">
        <v>1077</v>
      </c>
      <c r="D55" s="325"/>
      <c r="E55" s="322"/>
      <c r="F55" s="328"/>
    </row>
    <row r="56" spans="1:6" ht="15.75" x14ac:dyDescent="0.25">
      <c r="A56" s="423"/>
      <c r="B56" s="360"/>
      <c r="C56" s="464" t="s">
        <v>1071</v>
      </c>
      <c r="D56" s="465"/>
      <c r="E56" s="465"/>
      <c r="F56" s="466"/>
    </row>
    <row r="57" spans="1:6" ht="26.25" x14ac:dyDescent="0.25">
      <c r="A57" s="409">
        <v>26</v>
      </c>
      <c r="B57" s="360">
        <v>31</v>
      </c>
      <c r="C57" s="361" t="s">
        <v>1078</v>
      </c>
      <c r="D57" s="329"/>
      <c r="E57" s="387">
        <v>0</v>
      </c>
      <c r="F57" s="394">
        <f t="shared" si="2"/>
        <v>0</v>
      </c>
    </row>
    <row r="58" spans="1:6" x14ac:dyDescent="0.25">
      <c r="A58" s="409">
        <v>27</v>
      </c>
      <c r="B58" s="360">
        <v>32</v>
      </c>
      <c r="C58" s="361" t="s">
        <v>1079</v>
      </c>
      <c r="D58" s="329"/>
      <c r="E58" s="387">
        <v>0.15</v>
      </c>
      <c r="F58" s="394">
        <f t="shared" si="2"/>
        <v>0</v>
      </c>
    </row>
    <row r="59" spans="1:6" ht="39" x14ac:dyDescent="0.25">
      <c r="A59" s="409">
        <v>28</v>
      </c>
      <c r="B59" s="360">
        <v>32</v>
      </c>
      <c r="C59" s="361" t="s">
        <v>1080</v>
      </c>
      <c r="D59" s="329"/>
      <c r="E59" s="387">
        <v>0.25</v>
      </c>
      <c r="F59" s="394">
        <f t="shared" si="2"/>
        <v>0</v>
      </c>
    </row>
    <row r="60" spans="1:6" s="348" customFormat="1" ht="26.25" x14ac:dyDescent="0.25">
      <c r="A60" s="410">
        <v>29</v>
      </c>
      <c r="B60" s="360">
        <v>32</v>
      </c>
      <c r="C60" s="362" t="s">
        <v>1081</v>
      </c>
      <c r="D60" s="329"/>
      <c r="E60" s="392">
        <v>0.25</v>
      </c>
      <c r="F60" s="394">
        <f t="shared" si="2"/>
        <v>0</v>
      </c>
    </row>
    <row r="61" spans="1:6" s="348" customFormat="1" ht="22.5" customHeight="1" x14ac:dyDescent="0.25">
      <c r="A61" s="410">
        <v>30</v>
      </c>
      <c r="B61" s="360">
        <v>32</v>
      </c>
      <c r="C61" s="362" t="s">
        <v>1082</v>
      </c>
      <c r="D61" s="329"/>
      <c r="E61" s="389">
        <v>0.5</v>
      </c>
      <c r="F61" s="394">
        <f t="shared" si="2"/>
        <v>0</v>
      </c>
    </row>
    <row r="62" spans="1:6" ht="39" x14ac:dyDescent="0.25">
      <c r="A62" s="410">
        <v>31</v>
      </c>
      <c r="B62" s="360">
        <v>33</v>
      </c>
      <c r="C62" s="454" t="s">
        <v>1083</v>
      </c>
      <c r="D62" s="329"/>
      <c r="E62" s="387">
        <v>1</v>
      </c>
      <c r="F62" s="394">
        <f t="shared" si="2"/>
        <v>0</v>
      </c>
    </row>
    <row r="63" spans="1:6" x14ac:dyDescent="0.25">
      <c r="A63" s="409"/>
      <c r="B63" s="360"/>
      <c r="C63" s="489" t="s">
        <v>1084</v>
      </c>
      <c r="D63" s="490"/>
      <c r="E63" s="490"/>
      <c r="F63" s="491"/>
    </row>
    <row r="64" spans="1:6" x14ac:dyDescent="0.25">
      <c r="A64" s="409">
        <v>32</v>
      </c>
      <c r="B64" s="360">
        <v>34</v>
      </c>
      <c r="C64" s="369" t="s">
        <v>1085</v>
      </c>
      <c r="D64" s="329"/>
      <c r="E64" s="387">
        <v>0.05</v>
      </c>
      <c r="F64" s="397">
        <f t="shared" si="2"/>
        <v>0</v>
      </c>
    </row>
    <row r="65" spans="1:6" x14ac:dyDescent="0.25">
      <c r="A65" s="409">
        <v>33</v>
      </c>
      <c r="B65" s="360">
        <v>35</v>
      </c>
      <c r="C65" s="369" t="s">
        <v>1086</v>
      </c>
      <c r="D65" s="329"/>
      <c r="E65" s="387">
        <v>0.05</v>
      </c>
      <c r="F65" s="397">
        <f t="shared" si="2"/>
        <v>0</v>
      </c>
    </row>
    <row r="66" spans="1:6" ht="26.25" x14ac:dyDescent="0.25">
      <c r="A66" s="409">
        <v>34</v>
      </c>
      <c r="B66" s="360">
        <v>36</v>
      </c>
      <c r="C66" s="361" t="s">
        <v>1087</v>
      </c>
      <c r="D66" s="329"/>
      <c r="E66" s="387">
        <v>0.05</v>
      </c>
      <c r="F66" s="397">
        <f t="shared" si="2"/>
        <v>0</v>
      </c>
    </row>
    <row r="67" spans="1:6" ht="26.25" x14ac:dyDescent="0.25">
      <c r="A67" s="409">
        <v>35</v>
      </c>
      <c r="B67" s="360">
        <v>37</v>
      </c>
      <c r="C67" s="361" t="s">
        <v>1088</v>
      </c>
      <c r="D67" s="329"/>
      <c r="E67" s="387">
        <v>0.1</v>
      </c>
      <c r="F67" s="397">
        <f t="shared" si="2"/>
        <v>0</v>
      </c>
    </row>
    <row r="68" spans="1:6" ht="26.25" x14ac:dyDescent="0.25">
      <c r="A68" s="409">
        <v>36</v>
      </c>
      <c r="B68" s="360">
        <v>38</v>
      </c>
      <c r="C68" s="361" t="s">
        <v>1089</v>
      </c>
      <c r="D68" s="329"/>
      <c r="E68" s="387">
        <v>0.02</v>
      </c>
      <c r="F68" s="397">
        <f t="shared" si="2"/>
        <v>0</v>
      </c>
    </row>
    <row r="69" spans="1:6" ht="30" thickBot="1" x14ac:dyDescent="0.3">
      <c r="A69" s="409">
        <v>37</v>
      </c>
      <c r="B69" s="360">
        <v>39</v>
      </c>
      <c r="C69" s="455" t="s">
        <v>1090</v>
      </c>
      <c r="D69" s="329"/>
      <c r="E69" s="437">
        <v>0.05</v>
      </c>
      <c r="F69" s="438">
        <f t="shared" si="2"/>
        <v>0</v>
      </c>
    </row>
    <row r="70" spans="1:6" ht="4.5" customHeight="1" thickBot="1" x14ac:dyDescent="0.3">
      <c r="A70" s="443"/>
      <c r="B70" s="444"/>
      <c r="C70" s="439"/>
      <c r="D70" s="440"/>
      <c r="E70" s="436"/>
      <c r="F70" s="441"/>
    </row>
    <row r="71" spans="1:6" ht="15.75" thickBot="1" x14ac:dyDescent="0.3">
      <c r="A71" s="419"/>
      <c r="B71" s="442"/>
      <c r="C71" s="456" t="s">
        <v>1091</v>
      </c>
      <c r="D71" s="333"/>
      <c r="E71" s="350"/>
      <c r="F71" s="398">
        <f>SUM(F57:F69,F46:F54,F27:F44)</f>
        <v>0</v>
      </c>
    </row>
    <row r="72" spans="1:6" ht="6" customHeight="1" thickBot="1" x14ac:dyDescent="0.3">
      <c r="A72" s="424"/>
      <c r="B72" s="420"/>
      <c r="C72" s="339"/>
      <c r="D72" s="324"/>
      <c r="E72" s="351"/>
      <c r="F72" s="323"/>
    </row>
    <row r="73" spans="1:6" x14ac:dyDescent="0.25">
      <c r="A73" s="407"/>
      <c r="B73" s="408"/>
      <c r="C73" s="480" t="s">
        <v>1092</v>
      </c>
      <c r="D73" s="481"/>
      <c r="E73" s="481"/>
      <c r="F73" s="482"/>
    </row>
    <row r="74" spans="1:6" ht="26.25" x14ac:dyDescent="0.25">
      <c r="A74" s="425">
        <v>38</v>
      </c>
      <c r="B74" s="379">
        <v>40</v>
      </c>
      <c r="C74" s="380" t="s">
        <v>1093</v>
      </c>
      <c r="D74" s="329"/>
      <c r="E74" s="393">
        <v>0</v>
      </c>
      <c r="F74" s="394">
        <f>D74*E74</f>
        <v>0</v>
      </c>
    </row>
    <row r="75" spans="1:6" ht="26.25" x14ac:dyDescent="0.25">
      <c r="A75" s="425">
        <v>39</v>
      </c>
      <c r="B75" s="379">
        <v>41</v>
      </c>
      <c r="C75" s="380" t="s">
        <v>1094</v>
      </c>
      <c r="D75" s="329"/>
      <c r="E75" s="393">
        <v>0.15</v>
      </c>
      <c r="F75" s="394">
        <f t="shared" ref="F75:F79" si="3">D75*E75</f>
        <v>0</v>
      </c>
    </row>
    <row r="76" spans="1:6" ht="51.75" x14ac:dyDescent="0.25">
      <c r="A76" s="425">
        <v>40</v>
      </c>
      <c r="B76" s="379">
        <v>42</v>
      </c>
      <c r="C76" s="380" t="s">
        <v>1095</v>
      </c>
      <c r="D76" s="329"/>
      <c r="E76" s="393">
        <v>0.25</v>
      </c>
      <c r="F76" s="394">
        <f t="shared" si="3"/>
        <v>0</v>
      </c>
    </row>
    <row r="77" spans="1:6" ht="39" x14ac:dyDescent="0.25">
      <c r="A77" s="425">
        <v>41</v>
      </c>
      <c r="B77" s="379">
        <v>42</v>
      </c>
      <c r="C77" s="380" t="s">
        <v>1096</v>
      </c>
      <c r="D77" s="329"/>
      <c r="E77" s="393">
        <v>0.25</v>
      </c>
      <c r="F77" s="394">
        <f t="shared" si="3"/>
        <v>0</v>
      </c>
    </row>
    <row r="78" spans="1:6" ht="26.25" x14ac:dyDescent="0.25">
      <c r="A78" s="425">
        <v>42</v>
      </c>
      <c r="B78" s="379">
        <v>42</v>
      </c>
      <c r="C78" s="380" t="s">
        <v>1097</v>
      </c>
      <c r="D78" s="329"/>
      <c r="E78" s="393">
        <v>0.5</v>
      </c>
      <c r="F78" s="394">
        <f t="shared" si="3"/>
        <v>0</v>
      </c>
    </row>
    <row r="79" spans="1:6" x14ac:dyDescent="0.25">
      <c r="A79" s="409">
        <v>43</v>
      </c>
      <c r="B79" s="360">
        <v>45</v>
      </c>
      <c r="C79" s="369" t="s">
        <v>1098</v>
      </c>
      <c r="D79" s="329"/>
      <c r="E79" s="387">
        <v>0.5</v>
      </c>
      <c r="F79" s="394">
        <f t="shared" si="3"/>
        <v>0</v>
      </c>
    </row>
    <row r="80" spans="1:6" x14ac:dyDescent="0.25">
      <c r="A80" s="409">
        <v>44</v>
      </c>
      <c r="B80" s="360">
        <v>45</v>
      </c>
      <c r="C80" s="369" t="s">
        <v>1099</v>
      </c>
      <c r="D80" s="329"/>
      <c r="E80" s="387">
        <v>0.5</v>
      </c>
      <c r="F80" s="394">
        <f t="shared" ref="F80:F86" si="4">D80*E80</f>
        <v>0</v>
      </c>
    </row>
    <row r="81" spans="1:6" x14ac:dyDescent="0.25">
      <c r="A81" s="409">
        <v>45</v>
      </c>
      <c r="B81" s="360">
        <v>45</v>
      </c>
      <c r="C81" s="369" t="s">
        <v>1100</v>
      </c>
      <c r="D81" s="329"/>
      <c r="E81" s="387">
        <v>0.5</v>
      </c>
      <c r="F81" s="394">
        <f t="shared" si="4"/>
        <v>0</v>
      </c>
    </row>
    <row r="82" spans="1:6" x14ac:dyDescent="0.25">
      <c r="A82" s="409">
        <v>46</v>
      </c>
      <c r="B82" s="360">
        <v>45</v>
      </c>
      <c r="C82" s="369" t="s">
        <v>1101</v>
      </c>
      <c r="D82" s="329"/>
      <c r="E82" s="387">
        <v>0.5</v>
      </c>
      <c r="F82" s="394">
        <f t="shared" si="4"/>
        <v>0</v>
      </c>
    </row>
    <row r="83" spans="1:6" x14ac:dyDescent="0.25">
      <c r="A83" s="409">
        <v>47</v>
      </c>
      <c r="B83" s="360">
        <v>46</v>
      </c>
      <c r="C83" s="369" t="s">
        <v>1102</v>
      </c>
      <c r="D83" s="329"/>
      <c r="E83" s="392">
        <v>1</v>
      </c>
      <c r="F83" s="394">
        <f t="shared" si="4"/>
        <v>0</v>
      </c>
    </row>
    <row r="84" spans="1:6" x14ac:dyDescent="0.25">
      <c r="A84" s="409">
        <v>48</v>
      </c>
      <c r="B84" s="360" t="s">
        <v>1028</v>
      </c>
      <c r="C84" s="369" t="s">
        <v>1103</v>
      </c>
      <c r="D84" s="329"/>
      <c r="E84" s="387">
        <v>1</v>
      </c>
      <c r="F84" s="394">
        <f t="shared" si="4"/>
        <v>0</v>
      </c>
    </row>
    <row r="85" spans="1:6" ht="26.25" x14ac:dyDescent="0.25">
      <c r="A85" s="409">
        <v>49</v>
      </c>
      <c r="B85" s="360">
        <v>49</v>
      </c>
      <c r="C85" s="361" t="s">
        <v>1104</v>
      </c>
      <c r="D85" s="329"/>
      <c r="E85" s="395">
        <v>1</v>
      </c>
      <c r="F85" s="396">
        <f t="shared" ref="F85" si="5">D85*E85</f>
        <v>0</v>
      </c>
    </row>
    <row r="86" spans="1:6" x14ac:dyDescent="0.25">
      <c r="A86" s="409">
        <v>50</v>
      </c>
      <c r="B86" s="360">
        <v>50</v>
      </c>
      <c r="C86" s="369" t="s">
        <v>1085</v>
      </c>
      <c r="D86" s="329"/>
      <c r="E86" s="387">
        <v>1</v>
      </c>
      <c r="F86" s="394">
        <f t="shared" si="4"/>
        <v>0</v>
      </c>
    </row>
    <row r="87" spans="1:6" ht="26.25" x14ac:dyDescent="0.25">
      <c r="A87" s="409">
        <v>51</v>
      </c>
      <c r="B87" s="360">
        <v>51</v>
      </c>
      <c r="C87" s="362" t="s">
        <v>1105</v>
      </c>
      <c r="D87" s="329"/>
      <c r="E87" s="387">
        <v>1</v>
      </c>
      <c r="F87" s="394">
        <f t="shared" ref="F87:F88" si="6">D87*E87</f>
        <v>0</v>
      </c>
    </row>
    <row r="88" spans="1:6" ht="39.75" thickBot="1" x14ac:dyDescent="0.3">
      <c r="A88" s="411">
        <v>52</v>
      </c>
      <c r="B88" s="412">
        <v>51</v>
      </c>
      <c r="C88" s="362" t="s">
        <v>1106</v>
      </c>
      <c r="D88" s="329"/>
      <c r="E88" s="426">
        <v>1</v>
      </c>
      <c r="F88" s="427">
        <f t="shared" si="6"/>
        <v>0</v>
      </c>
    </row>
    <row r="89" spans="1:6" ht="6.75" customHeight="1" thickBot="1" x14ac:dyDescent="0.3">
      <c r="A89" s="382"/>
      <c r="B89" s="382"/>
      <c r="C89" s="381"/>
      <c r="D89" s="326"/>
      <c r="E89" s="351"/>
      <c r="F89" s="328"/>
    </row>
    <row r="90" spans="1:6" ht="15.75" thickBot="1" x14ac:dyDescent="0.3">
      <c r="A90" s="382"/>
      <c r="B90" s="382"/>
      <c r="C90" s="483" t="s">
        <v>1107</v>
      </c>
      <c r="D90" s="484"/>
      <c r="E90" s="485"/>
      <c r="F90" s="337">
        <f>SUM(F74:F88)</f>
        <v>0</v>
      </c>
    </row>
    <row r="91" spans="1:6" ht="5.25" customHeight="1" thickBot="1" x14ac:dyDescent="0.3">
      <c r="A91" s="382"/>
      <c r="B91" s="382"/>
      <c r="C91" s="341"/>
      <c r="D91" s="320"/>
      <c r="E91" s="351"/>
      <c r="F91" s="327"/>
    </row>
    <row r="92" spans="1:6" ht="18.75" customHeight="1" thickBot="1" x14ac:dyDescent="0.3">
      <c r="A92" s="382"/>
      <c r="B92" s="382"/>
      <c r="C92" s="486" t="s">
        <v>1108</v>
      </c>
      <c r="D92" s="487"/>
      <c r="E92" s="488"/>
      <c r="F92" s="337">
        <f>IF(F90&gt;(0.75*F71),0.75*F71,F90)</f>
        <v>0</v>
      </c>
    </row>
    <row r="93" spans="1:6" ht="5.25" customHeight="1" thickBot="1" x14ac:dyDescent="0.3">
      <c r="A93" s="382"/>
      <c r="B93" s="382"/>
      <c r="C93" s="342"/>
      <c r="D93" s="334"/>
      <c r="E93" s="352"/>
      <c r="F93" s="327"/>
    </row>
    <row r="94" spans="1:6" ht="15.75" thickBot="1" x14ac:dyDescent="0.3">
      <c r="A94" s="382"/>
      <c r="B94" s="382"/>
      <c r="C94" s="477" t="s">
        <v>1109</v>
      </c>
      <c r="D94" s="478"/>
      <c r="E94" s="479"/>
      <c r="F94" s="337">
        <f>F71-F92</f>
        <v>0</v>
      </c>
    </row>
    <row r="95" spans="1:6" ht="5.25" customHeight="1" thickBot="1" x14ac:dyDescent="0.3">
      <c r="A95" s="382"/>
      <c r="B95" s="382"/>
      <c r="C95" s="340"/>
      <c r="D95" s="333"/>
      <c r="E95" s="350"/>
      <c r="F95" s="327"/>
    </row>
    <row r="96" spans="1:6" ht="15.75" thickBot="1" x14ac:dyDescent="0.3">
      <c r="A96" s="382"/>
      <c r="B96" s="382"/>
      <c r="C96" s="477" t="s">
        <v>1110</v>
      </c>
      <c r="D96" s="478"/>
      <c r="E96" s="479"/>
      <c r="F96" s="337">
        <f>F21</f>
        <v>0</v>
      </c>
    </row>
    <row r="97" spans="1:6" ht="5.25" customHeight="1" thickBot="1" x14ac:dyDescent="0.3">
      <c r="A97" s="382"/>
      <c r="B97" s="382"/>
      <c r="C97" s="339"/>
      <c r="D97" s="324"/>
      <c r="E97" s="351"/>
      <c r="F97" s="321"/>
    </row>
    <row r="98" spans="1:6" ht="15.75" thickBot="1" x14ac:dyDescent="0.3">
      <c r="A98" s="382"/>
      <c r="B98" s="382"/>
      <c r="C98" s="477" t="s">
        <v>1111</v>
      </c>
      <c r="D98" s="478"/>
      <c r="E98" s="479"/>
      <c r="F98" s="457">
        <f>IFERROR(F96/F94,)</f>
        <v>0</v>
      </c>
    </row>
    <row r="99" spans="1:6" x14ac:dyDescent="0.25">
      <c r="C99" s="428"/>
      <c r="D99" s="429"/>
      <c r="E99" s="430"/>
      <c r="F99" s="428"/>
    </row>
    <row r="100" spans="1:6" x14ac:dyDescent="0.25">
      <c r="C100" s="428"/>
      <c r="D100" s="428"/>
      <c r="E100" s="431"/>
      <c r="F100" s="348"/>
    </row>
    <row r="101" spans="1:6" x14ac:dyDescent="0.25">
      <c r="C101" s="348"/>
      <c r="D101" s="348"/>
      <c r="E101" s="431"/>
      <c r="F101" s="348"/>
    </row>
    <row r="102" spans="1:6" x14ac:dyDescent="0.25">
      <c r="C102" s="348"/>
      <c r="D102" s="348"/>
      <c r="E102" s="431"/>
      <c r="F102" s="348"/>
    </row>
    <row r="109" spans="1:6" ht="30.75" customHeight="1" x14ac:dyDescent="0.25"/>
    <row r="114" spans="3:6" ht="17.25" customHeight="1" x14ac:dyDescent="0.25"/>
    <row r="116" spans="3:6" ht="5.25" customHeight="1" x14ac:dyDescent="0.25"/>
    <row r="118" spans="3:6" ht="4.5" customHeight="1" x14ac:dyDescent="0.25"/>
    <row r="119" spans="3:6" x14ac:dyDescent="0.25">
      <c r="C119" s="323"/>
      <c r="D119" s="323"/>
      <c r="E119" s="356"/>
      <c r="F119" s="323"/>
    </row>
  </sheetData>
  <sheetProtection password="E3C7" sheet="1"/>
  <mergeCells count="19">
    <mergeCell ref="C1:D1"/>
    <mergeCell ref="C98:E98"/>
    <mergeCell ref="C73:F73"/>
    <mergeCell ref="C90:E90"/>
    <mergeCell ref="C92:E92"/>
    <mergeCell ref="C94:E94"/>
    <mergeCell ref="C96:E96"/>
    <mergeCell ref="C63:F63"/>
    <mergeCell ref="C28:F28"/>
    <mergeCell ref="A23:F23"/>
    <mergeCell ref="C26:F26"/>
    <mergeCell ref="C35:F35"/>
    <mergeCell ref="C45:F45"/>
    <mergeCell ref="C49:F49"/>
    <mergeCell ref="C56:F56"/>
    <mergeCell ref="A2:B2"/>
    <mergeCell ref="A3:B3"/>
    <mergeCell ref="C4:F4"/>
    <mergeCell ref="C3:F3"/>
  </mergeCells>
  <pageMargins left="0.7" right="0.7" top="0.75" bottom="0.75" header="0.3" footer="0.3"/>
  <pageSetup scale="6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48"/>
  <sheetViews>
    <sheetView topLeftCell="A215" zoomScaleNormal="100" workbookViewId="0">
      <selection activeCell="D13" sqref="A13:D1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14" style="10" bestFit="1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6.5703125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780</v>
      </c>
      <c r="B7" s="24"/>
      <c r="C7" s="24"/>
      <c r="D7" s="24"/>
      <c r="E7" s="26" t="e">
        <f>SUM(E8:E9)</f>
        <v>#REF!</v>
      </c>
      <c r="F7" s="30">
        <v>182719000</v>
      </c>
      <c r="G7" s="15" t="e">
        <f>F7-E7</f>
        <v>#REF!</v>
      </c>
      <c r="H7" s="5" t="e">
        <f>SUMIF(#REF!,'OLD FMR'!C8,#REF!)</f>
        <v>#REF!</v>
      </c>
      <c r="I7" s="9" t="e">
        <f>G7+H7</f>
        <v>#REF!</v>
      </c>
      <c r="J7" s="9"/>
    </row>
    <row r="8" spans="1:10" x14ac:dyDescent="0.2">
      <c r="A8" s="33" t="s">
        <v>781</v>
      </c>
      <c r="B8" s="25" t="str">
        <f>RIGHT(A8,8)</f>
        <v>P600034)</v>
      </c>
      <c r="C8" s="25" t="s">
        <v>194</v>
      </c>
      <c r="D8" s="25"/>
      <c r="E8" s="28" t="e">
        <f>SUMIF(#REF!,'OLD FMR'!C8,#REF!)*-1</f>
        <v>#REF!</v>
      </c>
      <c r="F8" s="30">
        <v>164960000</v>
      </c>
      <c r="G8" s="15" t="e">
        <f>F8-E8</f>
        <v>#REF!</v>
      </c>
      <c r="H8" s="5" t="e">
        <f>SUMIF(#REF!,'OLD FMR'!C8,#REF!)</f>
        <v>#REF!</v>
      </c>
      <c r="I8" s="9" t="e">
        <f t="shared" ref="I8:I84" si="0">G8+H8</f>
        <v>#REF!</v>
      </c>
    </row>
    <row r="9" spans="1:10" x14ac:dyDescent="0.2">
      <c r="A9" s="33" t="s">
        <v>782</v>
      </c>
      <c r="B9" s="25" t="str">
        <f t="shared" ref="B9:B74" si="1">RIGHT(A9,8)</f>
        <v>P600033)</v>
      </c>
      <c r="C9" s="25" t="s">
        <v>196</v>
      </c>
      <c r="D9" s="25"/>
      <c r="E9" s="28" t="e">
        <f>SUMIF(#REF!,'OLD FMR'!C9,#REF!)*-1</f>
        <v>#REF!</v>
      </c>
      <c r="F9" s="30">
        <v>17759000</v>
      </c>
      <c r="G9" s="15" t="e">
        <f t="shared" ref="G9:G84" si="2">F9-E9</f>
        <v>#REF!</v>
      </c>
      <c r="H9" s="5" t="e">
        <f>SUMIF(#REF!,'OLD FMR'!C9,#REF!)</f>
        <v>#REF!</v>
      </c>
      <c r="I9" s="9" t="e">
        <f t="shared" si="0"/>
        <v>#REF!</v>
      </c>
    </row>
    <row r="10" spans="1:10" s="1" customFormat="1" x14ac:dyDescent="0.2">
      <c r="A10" s="24" t="s">
        <v>783</v>
      </c>
      <c r="B10" s="25"/>
      <c r="C10" s="25"/>
      <c r="D10" s="24"/>
      <c r="E10" s="26" t="e">
        <f>SUM(E11:E28)-E19-E23-E15</f>
        <v>#REF!</v>
      </c>
      <c r="F10" s="30" t="e">
        <v>#N/A</v>
      </c>
      <c r="G10" s="15" t="e">
        <f t="shared" si="2"/>
        <v>#N/A</v>
      </c>
      <c r="H10" s="5" t="e">
        <f>SUMIF(#REF!,'OLD FMR'!C10,#REF!)</f>
        <v>#REF!</v>
      </c>
      <c r="I10" s="9" t="e">
        <f t="shared" si="0"/>
        <v>#N/A</v>
      </c>
      <c r="J10" s="9"/>
    </row>
    <row r="11" spans="1:10" s="1" customFormat="1" x14ac:dyDescent="0.2">
      <c r="A11" s="25" t="s">
        <v>596</v>
      </c>
      <c r="B11" s="25" t="str">
        <f t="shared" si="1"/>
        <v>P600049)</v>
      </c>
      <c r="C11" s="25" t="s">
        <v>129</v>
      </c>
      <c r="D11" s="24"/>
      <c r="E11" s="28" t="e">
        <f>SUMIF(#REF!,'OLD FMR'!C11,#REF!)*-1</f>
        <v>#REF!</v>
      </c>
      <c r="F11" s="30" t="e">
        <v>#N/A</v>
      </c>
      <c r="G11" s="6" t="e">
        <f t="shared" si="2"/>
        <v>#N/A</v>
      </c>
      <c r="H11" s="5" t="e">
        <f>SUMIF(#REF!,'OLD FMR'!C11,#REF!)</f>
        <v>#REF!</v>
      </c>
      <c r="I11" s="9" t="e">
        <f>G11+H11</f>
        <v>#N/A</v>
      </c>
      <c r="J11" s="9"/>
    </row>
    <row r="12" spans="1:10" x14ac:dyDescent="0.2">
      <c r="A12" s="33" t="s">
        <v>788</v>
      </c>
      <c r="B12" s="25" t="str">
        <f t="shared" si="1"/>
        <v>P300041)</v>
      </c>
      <c r="C12" s="25" t="s">
        <v>581</v>
      </c>
      <c r="D12" s="25"/>
      <c r="E12" s="28" t="e">
        <f>SUMIF(#REF!,'OLD FMR'!C12,#REF!)*-1</f>
        <v>#REF!</v>
      </c>
      <c r="F12" s="30">
        <v>0</v>
      </c>
      <c r="G12" s="6" t="e">
        <f t="shared" si="2"/>
        <v>#REF!</v>
      </c>
      <c r="H12" s="5" t="e">
        <f>SUMIF(#REF!,'OLD FMR'!C12,#REF!)</f>
        <v>#REF!</v>
      </c>
      <c r="I12" s="9" t="e">
        <f t="shared" si="0"/>
        <v>#REF!</v>
      </c>
    </row>
    <row r="13" spans="1:10" x14ac:dyDescent="0.2">
      <c r="A13" s="33" t="s">
        <v>526</v>
      </c>
      <c r="B13" s="25" t="str">
        <f t="shared" si="1"/>
        <v>P300042)</v>
      </c>
      <c r="C13" s="25" t="s">
        <v>570</v>
      </c>
      <c r="D13" s="25"/>
      <c r="E13" s="28" t="e">
        <f>SUMIF(#REF!,'OLD FMR'!C13,#REF!)*-1</f>
        <v>#REF!</v>
      </c>
      <c r="F13" s="30">
        <v>0</v>
      </c>
      <c r="G13" s="6" t="e">
        <f t="shared" si="2"/>
        <v>#REF!</v>
      </c>
      <c r="H13" s="5" t="e">
        <f>SUMIF(#REF!,'OLD FMR'!C13,#REF!)</f>
        <v>#REF!</v>
      </c>
      <c r="I13" s="9" t="e">
        <f t="shared" si="0"/>
        <v>#REF!</v>
      </c>
    </row>
    <row r="14" spans="1:10" x14ac:dyDescent="0.2">
      <c r="A14" s="33" t="s">
        <v>790</v>
      </c>
      <c r="B14" s="25" t="str">
        <f t="shared" si="1"/>
        <v>P300045)</v>
      </c>
      <c r="C14" s="25" t="s">
        <v>579</v>
      </c>
      <c r="D14" s="25"/>
      <c r="E14" s="28" t="e">
        <f>SUMIF(#REF!,'OLD FMR'!C14,#REF!)*-1</f>
        <v>#REF!</v>
      </c>
      <c r="F14" s="30">
        <v>33203000</v>
      </c>
      <c r="G14" s="6" t="e">
        <f t="shared" si="2"/>
        <v>#REF!</v>
      </c>
      <c r="H14" s="5" t="e">
        <f>SUMIF(#REF!,'OLD FMR'!C14,#REF!)</f>
        <v>#REF!</v>
      </c>
      <c r="I14" s="9" t="e">
        <f t="shared" si="0"/>
        <v>#REF!</v>
      </c>
    </row>
    <row r="15" spans="1:10" x14ac:dyDescent="0.2">
      <c r="A15" s="34" t="s">
        <v>87</v>
      </c>
      <c r="B15" s="25" t="str">
        <f t="shared" si="1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s="33" t="s">
        <v>820</v>
      </c>
      <c r="B16" s="25" t="str">
        <f t="shared" si="1"/>
        <v>P300044)</v>
      </c>
      <c r="C16" s="25" t="s">
        <v>575</v>
      </c>
      <c r="D16" s="25"/>
      <c r="E16" s="28" t="e">
        <f>SUMIF(#REF!,'OLD FMR'!C16,#REF!)*-1</f>
        <v>#REF!</v>
      </c>
      <c r="F16" s="30">
        <v>1220000</v>
      </c>
      <c r="G16" s="6" t="e">
        <f t="shared" si="2"/>
        <v>#REF!</v>
      </c>
      <c r="H16" s="5" t="e">
        <f>SUMIF(#REF!,'OLD FMR'!C16,#REF!)</f>
        <v>#REF!</v>
      </c>
      <c r="I16" s="9" t="e">
        <f t="shared" si="0"/>
        <v>#REF!</v>
      </c>
    </row>
    <row r="17" spans="1:12" x14ac:dyDescent="0.2">
      <c r="A17" s="31" t="s">
        <v>86</v>
      </c>
      <c r="B17" s="25" t="str">
        <f t="shared" si="1"/>
        <v>P300052</v>
      </c>
      <c r="C17" s="25" t="s">
        <v>86</v>
      </c>
      <c r="D17" s="25"/>
      <c r="E17" s="28" t="e">
        <f>SUMIF(#REF!,'OLD FMR'!C17,#REF!)*-1</f>
        <v>#REF!</v>
      </c>
      <c r="F17" s="30"/>
      <c r="G17" s="6"/>
      <c r="I17" s="9"/>
    </row>
    <row r="18" spans="1:12" x14ac:dyDescent="0.2">
      <c r="A18" s="33" t="s">
        <v>789</v>
      </c>
      <c r="B18" s="25"/>
      <c r="C18" s="25" t="s">
        <v>484</v>
      </c>
      <c r="D18" s="25"/>
      <c r="E18" s="28" t="e">
        <f>SUMIF(#REF!,'OLD FMR'!C18,#REF!)*-1</f>
        <v>#REF!</v>
      </c>
      <c r="F18" s="30">
        <v>28542000</v>
      </c>
      <c r="G18" s="6" t="e">
        <f t="shared" si="2"/>
        <v>#REF!</v>
      </c>
      <c r="H18" s="5" t="e">
        <f>SUMIF(#REF!,'OLD FMR'!C18,#REF!)</f>
        <v>#REF!</v>
      </c>
      <c r="I18" s="9" t="e">
        <f t="shared" si="0"/>
        <v>#REF!</v>
      </c>
    </row>
    <row r="19" spans="1:12" x14ac:dyDescent="0.2">
      <c r="A19" s="34" t="s">
        <v>88</v>
      </c>
      <c r="B19" s="25"/>
      <c r="C19" s="25"/>
      <c r="D19" s="25"/>
      <c r="E19" s="28" t="e">
        <f>E27+E14</f>
        <v>#REF!</v>
      </c>
      <c r="F19" s="30">
        <v>33380000</v>
      </c>
      <c r="G19" s="6" t="e">
        <f t="shared" si="2"/>
        <v>#REF!</v>
      </c>
      <c r="H19" s="5" t="e">
        <f>SUMIF(#REF!,'OLD FMR'!C19,#REF!)</f>
        <v>#REF!</v>
      </c>
      <c r="I19" s="9" t="e">
        <f t="shared" si="0"/>
        <v>#REF!</v>
      </c>
    </row>
    <row r="20" spans="1:12" x14ac:dyDescent="0.2">
      <c r="A20" s="34" t="s">
        <v>794</v>
      </c>
      <c r="B20" s="25"/>
      <c r="C20" s="25" t="s">
        <v>577</v>
      </c>
      <c r="D20" s="25"/>
      <c r="E20" s="28" t="e">
        <f>SUMIF(#REF!,'OLD FMR'!C20,#REF!)*-1</f>
        <v>#REF!</v>
      </c>
      <c r="F20" s="30">
        <v>22260000</v>
      </c>
      <c r="G20" s="6" t="e">
        <f t="shared" si="2"/>
        <v>#REF!</v>
      </c>
      <c r="H20" s="5" t="e">
        <f>SUMIF(#REF!,'OLD FMR'!C20,#REF!)</f>
        <v>#REF!</v>
      </c>
      <c r="I20" s="9" t="e">
        <f t="shared" si="0"/>
        <v>#REF!</v>
      </c>
    </row>
    <row r="21" spans="1:12" x14ac:dyDescent="0.2">
      <c r="A21" s="34" t="s">
        <v>795</v>
      </c>
      <c r="B21" s="25"/>
      <c r="C21" s="25" t="s">
        <v>566</v>
      </c>
      <c r="D21" s="25"/>
      <c r="E21" s="28" t="e">
        <f>SUMIF(#REF!,'OLD FMR'!C21,#REF!)*-1</f>
        <v>#REF!</v>
      </c>
      <c r="F21" s="30">
        <v>2037000</v>
      </c>
      <c r="G21" s="6" t="e">
        <f t="shared" si="2"/>
        <v>#REF!</v>
      </c>
      <c r="H21" s="5" t="e">
        <f>SUMIF(#REF!,'OLD FMR'!C21,#REF!)</f>
        <v>#REF!</v>
      </c>
      <c r="I21" s="9" t="e">
        <f t="shared" si="0"/>
        <v>#REF!</v>
      </c>
    </row>
    <row r="22" spans="1:12" x14ac:dyDescent="0.2">
      <c r="A22" s="34" t="s">
        <v>754</v>
      </c>
      <c r="B22" s="25"/>
      <c r="C22" s="25" t="s">
        <v>101</v>
      </c>
      <c r="D22" s="25"/>
      <c r="E22" s="28" t="e">
        <f>SUMIF(#REF!,'OLD FMR'!C22,#REF!)*-1</f>
        <v>#REF!</v>
      </c>
      <c r="F22" s="30">
        <v>1449000</v>
      </c>
      <c r="G22" s="6" t="e">
        <f t="shared" si="2"/>
        <v>#REF!</v>
      </c>
      <c r="H22" s="5" t="e">
        <f>SUMIF(#REF!,'OLD FMR'!C22,#REF!)</f>
        <v>#REF!</v>
      </c>
      <c r="I22" s="9" t="e">
        <f t="shared" si="0"/>
        <v>#REF!</v>
      </c>
    </row>
    <row r="23" spans="1:12" s="1" customFormat="1" x14ac:dyDescent="0.2">
      <c r="A23" s="34" t="s">
        <v>796</v>
      </c>
      <c r="B23" s="25"/>
      <c r="C23" s="25" t="s">
        <v>136</v>
      </c>
      <c r="D23" s="24"/>
      <c r="E23" s="28" t="e">
        <f>E78</f>
        <v>#REF!</v>
      </c>
      <c r="F23" s="30">
        <v>22856000</v>
      </c>
      <c r="G23" s="6" t="e">
        <f t="shared" si="2"/>
        <v>#REF!</v>
      </c>
      <c r="H23" s="5" t="e">
        <f>SUM(H24:H89)</f>
        <v>#REF!</v>
      </c>
      <c r="I23" s="9" t="e">
        <f t="shared" si="0"/>
        <v>#REF!</v>
      </c>
      <c r="J23" s="9"/>
      <c r="K23" s="10"/>
    </row>
    <row r="24" spans="1:12" x14ac:dyDescent="0.2">
      <c r="A24" s="25" t="s">
        <v>589</v>
      </c>
      <c r="B24" s="25" t="str">
        <f t="shared" si="1"/>
        <v>P700051)</v>
      </c>
      <c r="C24" s="25" t="s">
        <v>879</v>
      </c>
      <c r="D24" s="25"/>
      <c r="E24" s="28" t="e">
        <f>SUMIF(#REF!,'OLD FMR'!C24,#REF!)*-1</f>
        <v>#REF!</v>
      </c>
      <c r="F24" s="30" t="e">
        <v>#N/A</v>
      </c>
      <c r="G24" s="6" t="e">
        <f t="shared" si="2"/>
        <v>#N/A</v>
      </c>
      <c r="H24" s="5" t="e">
        <f>SUMIF(#REF!,'OLD FMR'!C24,#REF!)</f>
        <v>#REF!</v>
      </c>
      <c r="I24" s="9" t="e">
        <f t="shared" si="0"/>
        <v>#N/A</v>
      </c>
      <c r="L24" s="1"/>
    </row>
    <row r="25" spans="1:12" x14ac:dyDescent="0.2">
      <c r="A25" s="25" t="s">
        <v>784</v>
      </c>
      <c r="B25" s="25" t="str">
        <f t="shared" si="1"/>
        <v>P700054)</v>
      </c>
      <c r="C25" s="25" t="s">
        <v>486</v>
      </c>
      <c r="D25" s="25"/>
      <c r="E25" s="28" t="e">
        <f>SUMIF(#REF!,'OLD FMR'!C25,#REF!)*-1</f>
        <v>#REF!</v>
      </c>
      <c r="F25" s="30" t="e">
        <v>#N/A</v>
      </c>
      <c r="G25" s="6" t="e">
        <f t="shared" si="2"/>
        <v>#N/A</v>
      </c>
      <c r="H25" s="5" t="e">
        <f>SUMIF(#REF!,'OLD FMR'!C25,#REF!)</f>
        <v>#REF!</v>
      </c>
      <c r="I25" s="9" t="e">
        <f t="shared" si="0"/>
        <v>#N/A</v>
      </c>
      <c r="L25" s="1"/>
    </row>
    <row r="26" spans="1:12" x14ac:dyDescent="0.2">
      <c r="A26" s="33" t="s">
        <v>821</v>
      </c>
      <c r="B26" s="25" t="str">
        <f t="shared" si="1"/>
        <v>P300043)</v>
      </c>
      <c r="C26" s="25" t="s">
        <v>576</v>
      </c>
      <c r="D26" s="25"/>
      <c r="E26" s="38" t="e">
        <f>SUMIF(#REF!,'OLD FMR'!C26,#REF!)*-1</f>
        <v>#REF!</v>
      </c>
      <c r="F26" s="30">
        <v>471611000</v>
      </c>
      <c r="G26" s="6" t="e">
        <f t="shared" si="2"/>
        <v>#REF!</v>
      </c>
      <c r="H26" s="5" t="e">
        <f>SUMIF(#REF!,'OLD FMR'!C26,#REF!)</f>
        <v>#REF!</v>
      </c>
      <c r="I26" s="9" t="e">
        <f t="shared" si="0"/>
        <v>#REF!</v>
      </c>
      <c r="J26" s="5" t="e">
        <f>E29-E30</f>
        <v>#REF!</v>
      </c>
      <c r="L26" s="1"/>
    </row>
    <row r="27" spans="1:12" x14ac:dyDescent="0.2">
      <c r="A27" s="34" t="s">
        <v>89</v>
      </c>
      <c r="B27" s="25" t="str">
        <f t="shared" si="1"/>
        <v>P300046)</v>
      </c>
      <c r="C27" s="25" t="s">
        <v>578</v>
      </c>
      <c r="D27" s="25"/>
      <c r="E27" s="28" t="e">
        <f>SUMIF(#REF!,'OLD FMR'!C27,#REF!)*-1</f>
        <v>#REF!</v>
      </c>
      <c r="F27" s="30">
        <v>177000</v>
      </c>
      <c r="G27" s="6" t="e">
        <f t="shared" si="2"/>
        <v>#REF!</v>
      </c>
      <c r="H27" s="5" t="e">
        <f>SUMIF(#REF!,'OLD FMR'!C27,#REF!)</f>
        <v>#REF!</v>
      </c>
      <c r="I27" s="9" t="e">
        <f t="shared" si="0"/>
        <v>#REF!</v>
      </c>
      <c r="L27" s="1"/>
    </row>
    <row r="28" spans="1:12" x14ac:dyDescent="0.2">
      <c r="A28" s="25" t="s">
        <v>597</v>
      </c>
      <c r="B28" s="25" t="str">
        <f t="shared" si="1"/>
        <v>P700093)</v>
      </c>
      <c r="C28" s="25" t="s">
        <v>257</v>
      </c>
      <c r="D28" s="25"/>
      <c r="E28" s="25">
        <v>0</v>
      </c>
      <c r="F28" s="30" t="e">
        <v>#N/A</v>
      </c>
      <c r="G28" s="6" t="e">
        <f t="shared" si="2"/>
        <v>#N/A</v>
      </c>
      <c r="H28" s="10"/>
      <c r="I28" s="9" t="e">
        <f t="shared" si="0"/>
        <v>#N/A</v>
      </c>
      <c r="L28" s="1"/>
    </row>
    <row r="29" spans="1:12" x14ac:dyDescent="0.2">
      <c r="A29" s="23" t="s">
        <v>785</v>
      </c>
      <c r="B29" s="25"/>
      <c r="C29" s="25"/>
      <c r="D29" s="39"/>
      <c r="E29" s="35" t="e">
        <f>SUM(E30:E77)</f>
        <v>#REF!</v>
      </c>
      <c r="F29" s="30" t="e">
        <v>#N/A</v>
      </c>
      <c r="G29" s="6" t="e">
        <f t="shared" si="2"/>
        <v>#N/A</v>
      </c>
      <c r="H29" s="5" t="e">
        <f>SUMIF(#REF!,'OLD FMR'!C29,#REF!)</f>
        <v>#REF!</v>
      </c>
      <c r="I29" s="9" t="e">
        <f t="shared" si="0"/>
        <v>#N/A</v>
      </c>
      <c r="L29" s="1"/>
    </row>
    <row r="30" spans="1:12" x14ac:dyDescent="0.2">
      <c r="A30" s="33" t="s">
        <v>786</v>
      </c>
      <c r="B30" s="25" t="str">
        <f t="shared" si="1"/>
        <v>P400003)</v>
      </c>
      <c r="C30" s="25" t="s">
        <v>273</v>
      </c>
      <c r="D30" s="25"/>
      <c r="E30" s="28" t="e">
        <f>SUMIF(#REF!,'OLD FMR'!C30,#REF!)*-1</f>
        <v>#REF!</v>
      </c>
      <c r="F30" s="30">
        <v>14437000</v>
      </c>
      <c r="G30" s="6" t="e">
        <f t="shared" si="2"/>
        <v>#REF!</v>
      </c>
      <c r="H30" s="5" t="e">
        <f>SUMIF(#REF!,'OLD FMR'!C30,#REF!)</f>
        <v>#REF!</v>
      </c>
      <c r="I30" s="9" t="e">
        <f t="shared" si="0"/>
        <v>#REF!</v>
      </c>
      <c r="L30" s="1"/>
    </row>
    <row r="31" spans="1:12" x14ac:dyDescent="0.2">
      <c r="A31" s="33" t="s">
        <v>554</v>
      </c>
      <c r="B31" s="25" t="str">
        <f t="shared" si="1"/>
        <v>P400019)</v>
      </c>
      <c r="C31" s="25" t="s">
        <v>485</v>
      </c>
      <c r="D31" s="25"/>
      <c r="E31" s="28" t="e">
        <f>SUMIF(#REF!,'OLD FMR'!C31,#REF!)*-1</f>
        <v>#REF!</v>
      </c>
      <c r="F31" s="30">
        <v>0</v>
      </c>
      <c r="G31" s="6" t="e">
        <f t="shared" si="2"/>
        <v>#REF!</v>
      </c>
      <c r="H31" s="5" t="e">
        <f>SUMIF(#REF!,'OLD FMR'!C31,#REF!)</f>
        <v>#REF!</v>
      </c>
      <c r="I31" s="9" t="e">
        <f t="shared" si="0"/>
        <v>#REF!</v>
      </c>
      <c r="L31" s="1"/>
    </row>
    <row r="32" spans="1:12" x14ac:dyDescent="0.2">
      <c r="A32" s="33" t="s">
        <v>555</v>
      </c>
      <c r="B32" s="25" t="str">
        <f t="shared" si="1"/>
        <v>P400024)</v>
      </c>
      <c r="C32" s="25" t="s">
        <v>1006</v>
      </c>
      <c r="D32" s="25"/>
      <c r="E32" s="28" t="e">
        <f>SUMIF(#REF!,'OLD FMR'!C32,#REF!)*-1</f>
        <v>#REF!</v>
      </c>
      <c r="F32" s="30">
        <v>-49606000</v>
      </c>
      <c r="G32" s="6" t="e">
        <f t="shared" si="2"/>
        <v>#REF!</v>
      </c>
      <c r="H32" s="14" t="e">
        <f>SUMIF(#REF!,'OLD FMR'!C32,#REF!)</f>
        <v>#REF!</v>
      </c>
      <c r="I32" s="9" t="e">
        <f t="shared" si="0"/>
        <v>#REF!</v>
      </c>
      <c r="L32" s="1"/>
    </row>
    <row r="33" spans="1:12" x14ac:dyDescent="0.2">
      <c r="A33" s="33" t="s">
        <v>556</v>
      </c>
      <c r="B33" s="25" t="str">
        <f t="shared" si="1"/>
        <v>(P00200)</v>
      </c>
      <c r="C33" s="25" t="s">
        <v>130</v>
      </c>
      <c r="D33" s="25"/>
      <c r="E33" s="28" t="e">
        <f>SUMIF(#REF!,'OLD FMR'!C33,#REF!)*-1</f>
        <v>#REF!</v>
      </c>
      <c r="F33" s="30">
        <v>0</v>
      </c>
      <c r="G33" s="6" t="e">
        <f t="shared" si="2"/>
        <v>#REF!</v>
      </c>
      <c r="H33" s="5" t="e">
        <f>SUMIF(#REF!,'OLD FMR'!C33,#REF!)</f>
        <v>#REF!</v>
      </c>
      <c r="I33" s="9" t="e">
        <f t="shared" si="0"/>
        <v>#REF!</v>
      </c>
      <c r="L33" s="1"/>
    </row>
    <row r="34" spans="1:12" x14ac:dyDescent="0.2">
      <c r="A34" s="33" t="s">
        <v>557</v>
      </c>
      <c r="B34" s="25" t="str">
        <f t="shared" si="1"/>
        <v>(P00199)</v>
      </c>
      <c r="C34" s="25" t="s">
        <v>131</v>
      </c>
      <c r="D34" s="25"/>
      <c r="E34" s="28" t="e">
        <f>SUMIF(#REF!,'OLD FMR'!C34,#REF!)*-1</f>
        <v>#REF!</v>
      </c>
      <c r="F34" s="30">
        <v>0</v>
      </c>
      <c r="G34" s="6" t="e">
        <f t="shared" si="2"/>
        <v>#REF!</v>
      </c>
      <c r="H34" s="5" t="e">
        <f>SUMIF(#REF!,'OLD FMR'!C34,#REF!)</f>
        <v>#REF!</v>
      </c>
      <c r="I34" s="9" t="e">
        <f t="shared" si="0"/>
        <v>#REF!</v>
      </c>
      <c r="L34" s="1"/>
    </row>
    <row r="35" spans="1:12" x14ac:dyDescent="0.2">
      <c r="A35" s="33" t="s">
        <v>558</v>
      </c>
      <c r="B35" s="25" t="str">
        <f t="shared" si="1"/>
        <v>P700201)</v>
      </c>
      <c r="C35" s="25" t="s">
        <v>507</v>
      </c>
      <c r="D35" s="25"/>
      <c r="E35" s="28" t="e">
        <f>SUMIF(#REF!,'OLD FMR'!C35,#REF!)*-1</f>
        <v>#REF!</v>
      </c>
      <c r="F35" s="30">
        <v>0</v>
      </c>
      <c r="G35" s="6" t="e">
        <f t="shared" si="2"/>
        <v>#REF!</v>
      </c>
      <c r="H35" s="5" t="e">
        <f>SUMIF(#REF!,'OLD FMR'!C35,#REF!)</f>
        <v>#REF!</v>
      </c>
      <c r="I35" s="9" t="e">
        <f t="shared" si="0"/>
        <v>#REF!</v>
      </c>
      <c r="L35" s="1"/>
    </row>
    <row r="36" spans="1:12" x14ac:dyDescent="0.2">
      <c r="A36" s="33" t="s">
        <v>810</v>
      </c>
      <c r="B36" s="25" t="str">
        <f t="shared" si="1"/>
        <v>P700020)</v>
      </c>
      <c r="C36" s="25" t="s">
        <v>201</v>
      </c>
      <c r="D36" s="25"/>
      <c r="E36" s="28" t="e">
        <f>SUMIF(#REF!,'OLD FMR'!C36,#REF!)*-1</f>
        <v>#REF!</v>
      </c>
      <c r="F36" s="30">
        <v>346963000</v>
      </c>
      <c r="G36" s="6" t="e">
        <f t="shared" si="2"/>
        <v>#REF!</v>
      </c>
      <c r="H36" s="5" t="e">
        <f>SUMIF(#REF!,'OLD FMR'!C36,#REF!)</f>
        <v>#REF!</v>
      </c>
      <c r="I36" s="9" t="e">
        <f t="shared" si="0"/>
        <v>#REF!</v>
      </c>
      <c r="L36" s="1"/>
    </row>
    <row r="37" spans="1:12" x14ac:dyDescent="0.2">
      <c r="A37" s="33" t="s">
        <v>811</v>
      </c>
      <c r="B37" s="25" t="str">
        <f t="shared" si="1"/>
        <v>P700024)</v>
      </c>
      <c r="C37" s="25" t="s">
        <v>199</v>
      </c>
      <c r="D37" s="25"/>
      <c r="E37" s="28" t="e">
        <f>SUMIF(#REF!,'OLD FMR'!C37,#REF!)*-1</f>
        <v>#REF!</v>
      </c>
      <c r="F37" s="30">
        <v>48767000</v>
      </c>
      <c r="G37" s="6" t="e">
        <f t="shared" si="2"/>
        <v>#REF!</v>
      </c>
      <c r="H37" s="5" t="e">
        <f>SUMIF(#REF!,'OLD FMR'!C37,#REF!)</f>
        <v>#REF!</v>
      </c>
      <c r="I37" s="9" t="e">
        <f t="shared" si="0"/>
        <v>#REF!</v>
      </c>
      <c r="L37" s="1"/>
    </row>
    <row r="38" spans="1:12" x14ac:dyDescent="0.2">
      <c r="A38" s="33" t="s">
        <v>812</v>
      </c>
      <c r="B38" s="25" t="str">
        <f t="shared" si="1"/>
        <v>P700025)</v>
      </c>
      <c r="C38" s="25" t="s">
        <v>204</v>
      </c>
      <c r="D38" s="25"/>
      <c r="E38" s="28" t="e">
        <f>SUMIF(#REF!,'OLD FMR'!C38,#REF!)*-1</f>
        <v>#REF!</v>
      </c>
      <c r="F38" s="30">
        <v>168000</v>
      </c>
      <c r="G38" s="6" t="e">
        <f t="shared" si="2"/>
        <v>#REF!</v>
      </c>
      <c r="H38" s="5" t="e">
        <f>SUMIF(#REF!,'OLD FMR'!C38,#REF!)</f>
        <v>#REF!</v>
      </c>
      <c r="I38" s="9" t="e">
        <f t="shared" si="0"/>
        <v>#REF!</v>
      </c>
      <c r="L38" s="1"/>
    </row>
    <row r="39" spans="1:12" x14ac:dyDescent="0.2">
      <c r="A39" s="33" t="s">
        <v>813</v>
      </c>
      <c r="B39" s="25" t="str">
        <f t="shared" si="1"/>
        <v>P700070)</v>
      </c>
      <c r="C39" s="25" t="s">
        <v>202</v>
      </c>
      <c r="D39" s="25"/>
      <c r="E39" s="28" t="e">
        <f>SUMIF(#REF!,'OLD FMR'!C39,#REF!)*-1</f>
        <v>#REF!</v>
      </c>
      <c r="F39" s="30">
        <v>3494000</v>
      </c>
      <c r="G39" s="6" t="e">
        <f t="shared" si="2"/>
        <v>#REF!</v>
      </c>
      <c r="H39" s="5" t="e">
        <f>SUMIF(#REF!,'OLD FMR'!C39,#REF!)</f>
        <v>#REF!</v>
      </c>
      <c r="I39" s="9" t="e">
        <f t="shared" si="0"/>
        <v>#REF!</v>
      </c>
      <c r="L39" s="1"/>
    </row>
    <row r="40" spans="1:12" x14ac:dyDescent="0.2">
      <c r="A40" s="33" t="s">
        <v>819</v>
      </c>
      <c r="B40" s="25" t="str">
        <f t="shared" si="1"/>
        <v>P700163)</v>
      </c>
      <c r="C40" s="25" t="s">
        <v>580</v>
      </c>
      <c r="D40" s="25"/>
      <c r="E40" s="28" t="e">
        <f>SUMIF(#REF!,'OLD FMR'!C40,#REF!)*-1</f>
        <v>#REF!</v>
      </c>
      <c r="F40" s="30">
        <v>0</v>
      </c>
      <c r="G40" s="6" t="e">
        <f t="shared" si="2"/>
        <v>#REF!</v>
      </c>
      <c r="H40" s="5" t="e">
        <f>SUMIF(#REF!,'OLD FMR'!C40,#REF!)</f>
        <v>#REF!</v>
      </c>
      <c r="I40" s="9" t="e">
        <f t="shared" si="0"/>
        <v>#REF!</v>
      </c>
      <c r="L40" s="1"/>
    </row>
    <row r="41" spans="1:12" x14ac:dyDescent="0.2">
      <c r="A41" s="33" t="s">
        <v>668</v>
      </c>
      <c r="B41" s="25" t="str">
        <f t="shared" si="1"/>
        <v>P700123)</v>
      </c>
      <c r="C41" s="25" t="s">
        <v>203</v>
      </c>
      <c r="D41" s="25"/>
      <c r="E41" s="28" t="e">
        <f>SUMIF(#REF!,'OLD FMR'!C41,#REF!)*-1</f>
        <v>#REF!</v>
      </c>
      <c r="F41" s="30">
        <v>20000</v>
      </c>
      <c r="G41" s="6" t="e">
        <f t="shared" si="2"/>
        <v>#REF!</v>
      </c>
      <c r="H41" s="5" t="e">
        <f>SUMIF(#REF!,'OLD FMR'!C41,#REF!)</f>
        <v>#REF!</v>
      </c>
      <c r="I41" s="9" t="e">
        <f t="shared" si="0"/>
        <v>#REF!</v>
      </c>
      <c r="L41" s="1"/>
    </row>
    <row r="42" spans="1:12" x14ac:dyDescent="0.2">
      <c r="A42" s="25" t="s">
        <v>319</v>
      </c>
      <c r="B42" s="25" t="str">
        <f t="shared" si="1"/>
        <v>P700122)</v>
      </c>
      <c r="C42" s="25" t="s">
        <v>275</v>
      </c>
      <c r="D42" s="25"/>
      <c r="E42" s="28" t="e">
        <f>SUMIF(#REF!,'OLD FMR'!C42,#REF!)*-1</f>
        <v>#REF!</v>
      </c>
      <c r="F42" s="30" t="e">
        <v>#N/A</v>
      </c>
      <c r="G42" s="6" t="e">
        <f t="shared" si="2"/>
        <v>#N/A</v>
      </c>
      <c r="H42" s="5" t="e">
        <f>SUMIF(#REF!,'OLD FMR'!C42,#REF!)</f>
        <v>#REF!</v>
      </c>
      <c r="I42" s="9" t="e">
        <f t="shared" si="0"/>
        <v>#N/A</v>
      </c>
      <c r="L42" s="1"/>
    </row>
    <row r="43" spans="1:12" x14ac:dyDescent="0.2">
      <c r="A43" s="33" t="s">
        <v>669</v>
      </c>
      <c r="B43" s="25" t="str">
        <f t="shared" si="1"/>
        <v>P700064)</v>
      </c>
      <c r="C43" s="25" t="s">
        <v>487</v>
      </c>
      <c r="D43" s="25"/>
      <c r="E43" s="28" t="e">
        <f>SUMIF(#REF!,'OLD FMR'!C43,#REF!)*-1</f>
        <v>#REF!</v>
      </c>
      <c r="F43" s="30">
        <v>141115000</v>
      </c>
      <c r="G43" s="6" t="e">
        <f t="shared" si="2"/>
        <v>#REF!</v>
      </c>
      <c r="H43" s="5" t="e">
        <f>SUMIF(#REF!,'OLD FMR'!C43,#REF!)</f>
        <v>#REF!</v>
      </c>
      <c r="I43" s="9" t="e">
        <f t="shared" si="0"/>
        <v>#REF!</v>
      </c>
      <c r="L43" s="1"/>
    </row>
    <row r="44" spans="1:12" x14ac:dyDescent="0.2">
      <c r="A44" s="33" t="s">
        <v>670</v>
      </c>
      <c r="B44" s="25" t="str">
        <f t="shared" si="1"/>
        <v>P700065)</v>
      </c>
      <c r="C44" s="25" t="s">
        <v>488</v>
      </c>
      <c r="D44" s="25"/>
      <c r="E44" s="28" t="e">
        <f>SUMIF(#REF!,'OLD FMR'!C44,#REF!)*-1</f>
        <v>#REF!</v>
      </c>
      <c r="F44" s="30">
        <v>12676000</v>
      </c>
      <c r="G44" s="6" t="e">
        <f t="shared" si="2"/>
        <v>#REF!</v>
      </c>
      <c r="H44" s="5" t="e">
        <f>SUMIF(#REF!,'OLD FMR'!C44,#REF!)</f>
        <v>#REF!</v>
      </c>
      <c r="I44" s="9" t="e">
        <f t="shared" si="0"/>
        <v>#REF!</v>
      </c>
      <c r="L44" s="1"/>
    </row>
    <row r="45" spans="1:12" x14ac:dyDescent="0.2">
      <c r="A45" s="33" t="s">
        <v>671</v>
      </c>
      <c r="B45" s="25" t="str">
        <f t="shared" si="1"/>
        <v>P700083)</v>
      </c>
      <c r="C45" s="25" t="s">
        <v>198</v>
      </c>
      <c r="D45" s="25"/>
      <c r="E45" s="28" t="e">
        <f>SUMIF(#REF!,'OLD FMR'!C45,#REF!)*-1</f>
        <v>#REF!</v>
      </c>
      <c r="F45" s="30">
        <v>455000</v>
      </c>
      <c r="G45" s="6" t="e">
        <f t="shared" si="2"/>
        <v>#REF!</v>
      </c>
      <c r="H45" s="5" t="e">
        <f>SUMIF(#REF!,'OLD FMR'!C45,#REF!)</f>
        <v>#REF!</v>
      </c>
      <c r="I45" s="9" t="e">
        <f t="shared" si="0"/>
        <v>#REF!</v>
      </c>
      <c r="L45" s="1"/>
    </row>
    <row r="46" spans="1:12" x14ac:dyDescent="0.2">
      <c r="A46" s="33" t="s">
        <v>516</v>
      </c>
      <c r="B46" s="25" t="str">
        <f t="shared" si="1"/>
        <v>P700085)</v>
      </c>
      <c r="C46" s="25" t="s">
        <v>200</v>
      </c>
      <c r="D46" s="25"/>
      <c r="E46" s="28" t="e">
        <f>SUMIF(#REF!,'OLD FMR'!C46,#REF!)*-1</f>
        <v>#REF!</v>
      </c>
      <c r="F46" s="30">
        <v>7138000</v>
      </c>
      <c r="G46" s="6" t="e">
        <f t="shared" si="2"/>
        <v>#REF!</v>
      </c>
      <c r="H46" s="5" t="e">
        <f>SUMIF(#REF!,'OLD FMR'!C46,#REF!)</f>
        <v>#REF!</v>
      </c>
      <c r="I46" s="9" t="e">
        <f t="shared" si="0"/>
        <v>#REF!</v>
      </c>
      <c r="L46" s="1"/>
    </row>
    <row r="47" spans="1:12" x14ac:dyDescent="0.2">
      <c r="A47" s="33" t="s">
        <v>559</v>
      </c>
      <c r="B47" s="25" t="str">
        <f t="shared" si="1"/>
        <v>P700060)</v>
      </c>
      <c r="C47" s="25" t="s">
        <v>1009</v>
      </c>
      <c r="D47" s="25"/>
      <c r="E47" s="28" t="e">
        <f>SUMIF(#REF!,'OLD FMR'!C47,#REF!)*-1</f>
        <v>#REF!</v>
      </c>
      <c r="F47" s="30">
        <v>528216000</v>
      </c>
      <c r="G47" s="6" t="e">
        <f t="shared" si="2"/>
        <v>#REF!</v>
      </c>
      <c r="H47" s="5" t="e">
        <f>SUMIF(#REF!,'OLD FMR'!C47,#REF!)</f>
        <v>#REF!</v>
      </c>
      <c r="I47" s="9" t="e">
        <f t="shared" si="0"/>
        <v>#REF!</v>
      </c>
      <c r="L47" s="1"/>
    </row>
    <row r="48" spans="1:12" x14ac:dyDescent="0.2">
      <c r="A48" s="33" t="s">
        <v>560</v>
      </c>
      <c r="B48" s="25" t="str">
        <f t="shared" si="1"/>
        <v>(P00202)</v>
      </c>
      <c r="C48" s="25" t="s">
        <v>132</v>
      </c>
      <c r="D48" s="25"/>
      <c r="E48" s="28" t="e">
        <f>SUMIF(#REF!,'OLD FMR'!C48,#REF!)*-1</f>
        <v>#REF!</v>
      </c>
      <c r="F48" s="30">
        <v>0</v>
      </c>
      <c r="G48" s="6" t="e">
        <f t="shared" si="2"/>
        <v>#REF!</v>
      </c>
      <c r="H48" s="8" t="e">
        <f>SUMIF(#REF!,'OLD FMR'!C48,#REF!)</f>
        <v>#REF!</v>
      </c>
      <c r="I48" s="18" t="e">
        <f t="shared" si="0"/>
        <v>#REF!</v>
      </c>
      <c r="L48" s="1"/>
    </row>
    <row r="49" spans="1:12" x14ac:dyDescent="0.2">
      <c r="A49" s="33" t="s">
        <v>561</v>
      </c>
      <c r="B49" s="25" t="str">
        <f t="shared" si="1"/>
        <v>P700090)</v>
      </c>
      <c r="C49" s="25" t="s">
        <v>870</v>
      </c>
      <c r="D49" s="25"/>
      <c r="E49" s="28" t="e">
        <f>SUMIF(#REF!,'OLD FMR'!C49,#REF!)*-1</f>
        <v>#REF!</v>
      </c>
      <c r="F49" s="30">
        <v>2977000</v>
      </c>
      <c r="G49" s="6" t="e">
        <f t="shared" si="2"/>
        <v>#REF!</v>
      </c>
      <c r="H49" s="5" t="e">
        <f>SUMIF(#REF!,'OLD FMR'!C49,#REF!)</f>
        <v>#REF!</v>
      </c>
      <c r="I49" s="9" t="e">
        <f t="shared" si="0"/>
        <v>#REF!</v>
      </c>
      <c r="L49" s="1"/>
    </row>
    <row r="50" spans="1:12" x14ac:dyDescent="0.2">
      <c r="A50" s="25" t="s">
        <v>562</v>
      </c>
      <c r="B50" s="25" t="str">
        <f t="shared" si="1"/>
        <v>(P00204)</v>
      </c>
      <c r="C50" s="25" t="s">
        <v>133</v>
      </c>
      <c r="D50" s="25"/>
      <c r="E50" s="28" t="e">
        <f>SUMIF(#REF!,'OLD FMR'!C50,#REF!)*-1</f>
        <v>#REF!</v>
      </c>
      <c r="F50" s="30" t="e">
        <v>#N/A</v>
      </c>
      <c r="G50" s="6" t="e">
        <f t="shared" si="2"/>
        <v>#N/A</v>
      </c>
      <c r="H50" s="5" t="e">
        <f>SUMIF(#REF!,'OLD FMR'!C50,#REF!)</f>
        <v>#REF!</v>
      </c>
      <c r="I50" s="9" t="e">
        <f t="shared" si="0"/>
        <v>#N/A</v>
      </c>
      <c r="L50" s="1"/>
    </row>
    <row r="51" spans="1:12" x14ac:dyDescent="0.2">
      <c r="A51" s="25" t="s">
        <v>320</v>
      </c>
      <c r="B51" s="25" t="str">
        <f t="shared" si="1"/>
        <v>P700158)</v>
      </c>
      <c r="C51" s="25" t="s">
        <v>756</v>
      </c>
      <c r="D51" s="25"/>
      <c r="E51" s="28" t="e">
        <f>SUMIF(#REF!,'OLD FMR'!C51,#REF!)*-1</f>
        <v>#REF!</v>
      </c>
      <c r="F51" s="30" t="e">
        <v>#N/A</v>
      </c>
      <c r="G51" s="6" t="e">
        <f t="shared" si="2"/>
        <v>#N/A</v>
      </c>
      <c r="H51" s="5" t="e">
        <f>SUMIF(#REF!,'OLD FMR'!C51,#REF!)</f>
        <v>#REF!</v>
      </c>
      <c r="I51" s="9" t="e">
        <f t="shared" si="0"/>
        <v>#N/A</v>
      </c>
      <c r="L51" s="1"/>
    </row>
    <row r="52" spans="1:12" x14ac:dyDescent="0.2">
      <c r="A52" s="25" t="s">
        <v>321</v>
      </c>
      <c r="B52" s="25" t="str">
        <f t="shared" si="1"/>
        <v>P700120)</v>
      </c>
      <c r="C52" s="25" t="s">
        <v>274</v>
      </c>
      <c r="D52" s="25"/>
      <c r="E52" s="28" t="e">
        <f>SUMIF(#REF!,'OLD FMR'!C52,#REF!)*-1</f>
        <v>#REF!</v>
      </c>
      <c r="F52" s="30" t="e">
        <v>#N/A</v>
      </c>
      <c r="G52" s="6" t="e">
        <f t="shared" si="2"/>
        <v>#N/A</v>
      </c>
      <c r="H52" s="5" t="e">
        <f>SUMIF(#REF!,'OLD FMR'!C52,#REF!)</f>
        <v>#REF!</v>
      </c>
      <c r="I52" s="9" t="e">
        <f t="shared" si="0"/>
        <v>#N/A</v>
      </c>
      <c r="L52" s="1"/>
    </row>
    <row r="53" spans="1:12" x14ac:dyDescent="0.2">
      <c r="A53" s="33" t="s">
        <v>563</v>
      </c>
      <c r="B53" s="25" t="str">
        <f t="shared" si="1"/>
        <v>(P00203)</v>
      </c>
      <c r="C53" s="25" t="s">
        <v>134</v>
      </c>
      <c r="D53" s="25"/>
      <c r="E53" s="28" t="e">
        <f>SUMIF(#REF!,'OLD FMR'!C53,#REF!)*-1</f>
        <v>#REF!</v>
      </c>
      <c r="F53" s="30">
        <v>0</v>
      </c>
      <c r="G53" s="6" t="e">
        <f t="shared" si="2"/>
        <v>#REF!</v>
      </c>
      <c r="H53" s="5" t="e">
        <f>SUMIF(#REF!,'OLD FMR'!C53,#REF!)</f>
        <v>#REF!</v>
      </c>
      <c r="I53" s="9" t="e">
        <f t="shared" si="0"/>
        <v>#REF!</v>
      </c>
      <c r="L53" s="1"/>
    </row>
    <row r="54" spans="1:12" x14ac:dyDescent="0.2">
      <c r="A54" s="33" t="s">
        <v>564</v>
      </c>
      <c r="B54" s="25" t="str">
        <f t="shared" si="1"/>
        <v>P700021)</v>
      </c>
      <c r="C54" s="25" t="s">
        <v>277</v>
      </c>
      <c r="D54" s="25"/>
      <c r="E54" s="28" t="e">
        <f>SUMIF(#REF!,'OLD FMR'!C54,#REF!)*-1</f>
        <v>#REF!</v>
      </c>
      <c r="F54" s="30">
        <v>296567000</v>
      </c>
      <c r="G54" s="6" t="e">
        <f t="shared" si="2"/>
        <v>#REF!</v>
      </c>
      <c r="H54" s="5" t="e">
        <f>SUMIF(#REF!,'OLD FMR'!C54,#REF!)</f>
        <v>#REF!</v>
      </c>
      <c r="I54" s="9" t="e">
        <f t="shared" si="0"/>
        <v>#REF!</v>
      </c>
      <c r="L54" s="1"/>
    </row>
    <row r="55" spans="1:12" x14ac:dyDescent="0.2">
      <c r="A55" s="25" t="s">
        <v>565</v>
      </c>
      <c r="B55" s="25" t="str">
        <f t="shared" si="1"/>
        <v>P700027)</v>
      </c>
      <c r="C55" s="25" t="s">
        <v>927</v>
      </c>
      <c r="D55" s="25"/>
      <c r="E55" s="28" t="e">
        <f>SUMIF(#REF!,'OLD FMR'!C55,#REF!)*-1</f>
        <v>#REF!</v>
      </c>
      <c r="F55" s="30" t="e">
        <v>#N/A</v>
      </c>
      <c r="G55" s="6" t="e">
        <f t="shared" si="2"/>
        <v>#N/A</v>
      </c>
      <c r="H55" s="5" t="e">
        <f>SUMIF(#REF!,'OLD FMR'!C55,#REF!)</f>
        <v>#REF!</v>
      </c>
      <c r="I55" s="9" t="e">
        <f t="shared" si="0"/>
        <v>#N/A</v>
      </c>
      <c r="L55" s="1"/>
    </row>
    <row r="56" spans="1:12" x14ac:dyDescent="0.2">
      <c r="A56" s="33" t="s">
        <v>798</v>
      </c>
      <c r="B56" s="25" t="str">
        <f t="shared" si="1"/>
        <v>P700094)</v>
      </c>
      <c r="C56" s="25" t="s">
        <v>278</v>
      </c>
      <c r="D56" s="25"/>
      <c r="E56" s="28" t="e">
        <f>SUMIF(#REF!,'OLD FMR'!C56,#REF!)*-1</f>
        <v>#REF!</v>
      </c>
      <c r="F56" s="30">
        <v>102000</v>
      </c>
      <c r="G56" s="6" t="e">
        <f t="shared" si="2"/>
        <v>#REF!</v>
      </c>
      <c r="H56" s="5" t="e">
        <f>SUMIF(#REF!,'OLD FMR'!C56,#REF!)</f>
        <v>#REF!</v>
      </c>
      <c r="I56" s="9" t="e">
        <f t="shared" si="0"/>
        <v>#REF!</v>
      </c>
      <c r="L56" s="1"/>
    </row>
    <row r="57" spans="1:12" x14ac:dyDescent="0.2">
      <c r="A57" s="33" t="s">
        <v>799</v>
      </c>
      <c r="B57" s="25" t="str">
        <f t="shared" si="1"/>
        <v>P700023)</v>
      </c>
      <c r="C57" s="25" t="s">
        <v>1004</v>
      </c>
      <c r="D57" s="25"/>
      <c r="E57" s="28" t="e">
        <f>SUMIF(#REF!,'OLD FMR'!C57,#REF!)*-1</f>
        <v>#REF!</v>
      </c>
      <c r="F57" s="30">
        <v>1019935000</v>
      </c>
      <c r="G57" s="6" t="e">
        <f t="shared" si="2"/>
        <v>#REF!</v>
      </c>
      <c r="H57" s="5" t="e">
        <f>SUMIF(#REF!,'OLD FMR'!C57,#REF!)</f>
        <v>#REF!</v>
      </c>
      <c r="I57" s="9" t="e">
        <f t="shared" si="0"/>
        <v>#REF!</v>
      </c>
      <c r="L57" s="1"/>
    </row>
    <row r="58" spans="1:12" x14ac:dyDescent="0.2">
      <c r="A58" s="33" t="s">
        <v>771</v>
      </c>
      <c r="B58" s="25" t="str">
        <f t="shared" si="1"/>
        <v>P700086)</v>
      </c>
      <c r="C58" s="25" t="s">
        <v>276</v>
      </c>
      <c r="D58" s="25"/>
      <c r="E58" s="28" t="e">
        <f>SUMIF(#REF!,'OLD FMR'!C58,#REF!)*-1</f>
        <v>#REF!</v>
      </c>
      <c r="F58" s="30">
        <v>8065000</v>
      </c>
      <c r="G58" s="6" t="e">
        <f t="shared" si="2"/>
        <v>#REF!</v>
      </c>
      <c r="H58" s="5" t="e">
        <f>SUMIF(#REF!,'OLD FMR'!C58,#REF!)</f>
        <v>#REF!</v>
      </c>
      <c r="I58" s="9" t="e">
        <f t="shared" si="0"/>
        <v>#REF!</v>
      </c>
      <c r="L58" s="1"/>
    </row>
    <row r="59" spans="1:12" x14ac:dyDescent="0.2">
      <c r="A59" s="33" t="s">
        <v>772</v>
      </c>
      <c r="B59" s="25" t="str">
        <f t="shared" si="1"/>
        <v>P700115)</v>
      </c>
      <c r="C59" s="25" t="s">
        <v>197</v>
      </c>
      <c r="D59" s="25"/>
      <c r="E59" s="28" t="e">
        <f>SUMIF(#REF!,'OLD FMR'!C59,#REF!)*-1</f>
        <v>#REF!</v>
      </c>
      <c r="F59" s="30">
        <v>1616000</v>
      </c>
      <c r="G59" s="6" t="e">
        <f t="shared" si="2"/>
        <v>#REF!</v>
      </c>
      <c r="H59" s="5" t="e">
        <f>SUMIF(#REF!,'OLD FMR'!C59,#REF!)</f>
        <v>#REF!</v>
      </c>
      <c r="I59" s="9" t="e">
        <f t="shared" si="0"/>
        <v>#REF!</v>
      </c>
      <c r="L59" s="1"/>
    </row>
    <row r="60" spans="1:12" x14ac:dyDescent="0.2">
      <c r="A60" s="33" t="s">
        <v>280</v>
      </c>
      <c r="B60" s="25" t="str">
        <f t="shared" si="1"/>
        <v>P700087)</v>
      </c>
      <c r="C60" s="25" t="s">
        <v>1005</v>
      </c>
      <c r="D60" s="25"/>
      <c r="E60" s="28" t="e">
        <f>SUMIF(#REF!,'OLD FMR'!C60,#REF!)*-1</f>
        <v>#REF!</v>
      </c>
      <c r="F60" s="30">
        <v>74454000</v>
      </c>
      <c r="G60" s="6" t="e">
        <f t="shared" si="2"/>
        <v>#REF!</v>
      </c>
      <c r="H60" s="5" t="e">
        <f>SUMIF(#REF!,'OLD FMR'!C60,#REF!)</f>
        <v>#REF!</v>
      </c>
      <c r="I60" s="9" t="e">
        <f t="shared" si="0"/>
        <v>#REF!</v>
      </c>
      <c r="L60" s="1"/>
    </row>
    <row r="61" spans="1:12" x14ac:dyDescent="0.2">
      <c r="A61" s="33" t="s">
        <v>269</v>
      </c>
      <c r="B61" s="25" t="str">
        <f t="shared" si="1"/>
        <v>P700013)</v>
      </c>
      <c r="C61" s="25" t="s">
        <v>205</v>
      </c>
      <c r="D61" s="25"/>
      <c r="E61" s="28" t="e">
        <f>SUMIF(#REF!,'OLD FMR'!C61,#REF!)*-1</f>
        <v>#REF!</v>
      </c>
      <c r="F61" s="30">
        <v>483000</v>
      </c>
      <c r="G61" s="6" t="e">
        <f t="shared" si="2"/>
        <v>#REF!</v>
      </c>
      <c r="H61" s="5" t="e">
        <f>SUMIF(#REF!,'OLD FMR'!C61,#REF!)</f>
        <v>#REF!</v>
      </c>
      <c r="I61" s="9" t="e">
        <f t="shared" si="0"/>
        <v>#REF!</v>
      </c>
      <c r="L61" s="1"/>
    </row>
    <row r="62" spans="1:12" x14ac:dyDescent="0.2">
      <c r="A62" s="33" t="s">
        <v>270</v>
      </c>
      <c r="B62" s="25" t="str">
        <f t="shared" si="1"/>
        <v>P700015)</v>
      </c>
      <c r="C62" s="25" t="s">
        <v>279</v>
      </c>
      <c r="D62" s="25"/>
      <c r="E62" s="28" t="e">
        <f>SUMIF(#REF!,'OLD FMR'!C62,#REF!)*-1</f>
        <v>#REF!</v>
      </c>
      <c r="F62" s="30">
        <v>22185000</v>
      </c>
      <c r="G62" s="6" t="e">
        <f>F62-E62</f>
        <v>#REF!</v>
      </c>
      <c r="H62" s="5" t="e">
        <f>SUMIF(#REF!,'OLD FMR'!C62,#REF!)</f>
        <v>#REF!</v>
      </c>
      <c r="I62" s="9" t="e">
        <f t="shared" si="0"/>
        <v>#REF!</v>
      </c>
      <c r="L62" s="1"/>
    </row>
    <row r="63" spans="1:12" x14ac:dyDescent="0.2">
      <c r="A63" s="33" t="s">
        <v>271</v>
      </c>
      <c r="B63" s="25" t="str">
        <f t="shared" si="1"/>
        <v>P700091)</v>
      </c>
      <c r="C63" s="25" t="s">
        <v>926</v>
      </c>
      <c r="D63" s="25"/>
      <c r="E63" s="28" t="e">
        <f>SUMIF(#REF!,'OLD FMR'!C63,#REF!)*-1</f>
        <v>#REF!</v>
      </c>
      <c r="F63" s="30">
        <v>1823000</v>
      </c>
      <c r="G63" s="6" t="e">
        <f t="shared" si="2"/>
        <v>#REF!</v>
      </c>
      <c r="H63" s="5" t="e">
        <f>SUMIF(#REF!,'OLD FMR'!C63,#REF!)</f>
        <v>#REF!</v>
      </c>
      <c r="I63" s="9" t="e">
        <f t="shared" si="0"/>
        <v>#REF!</v>
      </c>
      <c r="L63" s="1"/>
    </row>
    <row r="64" spans="1:12" x14ac:dyDescent="0.2">
      <c r="A64" s="33" t="s">
        <v>272</v>
      </c>
      <c r="B64" s="25" t="str">
        <f t="shared" si="1"/>
        <v>P700097)</v>
      </c>
      <c r="C64" s="25" t="s">
        <v>1010</v>
      </c>
      <c r="D64" s="25"/>
      <c r="E64" s="28" t="e">
        <f>SUMIF(#REF!,'OLD FMR'!C64,#REF!)*-1</f>
        <v>#REF!</v>
      </c>
      <c r="F64" s="30">
        <v>6000</v>
      </c>
      <c r="G64" s="6" t="e">
        <f>F64-E64</f>
        <v>#REF!</v>
      </c>
      <c r="H64" s="5" t="e">
        <f>SUMIF(#REF!,'OLD FMR'!C64,#REF!)</f>
        <v>#REF!</v>
      </c>
      <c r="I64" s="9" t="e">
        <f>G64+H64</f>
        <v>#REF!</v>
      </c>
      <c r="L64" s="1"/>
    </row>
    <row r="65" spans="1:12" x14ac:dyDescent="0.2">
      <c r="A65" s="33" t="s">
        <v>368</v>
      </c>
      <c r="B65" s="25" t="str">
        <f t="shared" si="1"/>
        <v>P700098)</v>
      </c>
      <c r="C65" s="25" t="s">
        <v>1011</v>
      </c>
      <c r="D65" s="25"/>
      <c r="E65" s="28" t="e">
        <f>SUMIF(#REF!,'OLD FMR'!C65,#REF!)*-1</f>
        <v>#REF!</v>
      </c>
      <c r="F65" s="30">
        <v>7744000</v>
      </c>
      <c r="G65" s="6" t="e">
        <f t="shared" ref="G65:G70" si="3">F65-E65</f>
        <v>#REF!</v>
      </c>
      <c r="H65" s="5" t="e">
        <f>SUMIF(#REF!,'OLD FMR'!C65,#REF!)</f>
        <v>#REF!</v>
      </c>
      <c r="I65" s="9" t="e">
        <f t="shared" ref="I65:I70" si="4">G65+H65</f>
        <v>#REF!</v>
      </c>
      <c r="L65" s="1"/>
    </row>
    <row r="66" spans="1:12" x14ac:dyDescent="0.2">
      <c r="A66" s="33" t="s">
        <v>369</v>
      </c>
      <c r="B66" s="25" t="str">
        <f t="shared" si="1"/>
        <v>P700001)</v>
      </c>
      <c r="C66" s="25" t="s">
        <v>469</v>
      </c>
      <c r="D66" s="25"/>
      <c r="E66" s="28" t="e">
        <f>SUMIF(#REF!,'OLD FMR'!C66,#REF!)*-1</f>
        <v>#REF!</v>
      </c>
      <c r="F66" s="30">
        <v>76563000</v>
      </c>
      <c r="G66" s="6" t="e">
        <f t="shared" si="3"/>
        <v>#REF!</v>
      </c>
      <c r="H66" s="5" t="e">
        <f>SUMIF(#REF!,'OLD FMR'!C66,#REF!)</f>
        <v>#REF!</v>
      </c>
      <c r="I66" s="9" t="e">
        <f t="shared" si="4"/>
        <v>#REF!</v>
      </c>
      <c r="L66" s="1"/>
    </row>
    <row r="67" spans="1:12" x14ac:dyDescent="0.2">
      <c r="A67" s="33" t="s">
        <v>607</v>
      </c>
      <c r="B67" s="25" t="str">
        <f t="shared" si="1"/>
        <v>P700002)</v>
      </c>
      <c r="C67" s="25" t="s">
        <v>254</v>
      </c>
      <c r="D67" s="25"/>
      <c r="E67" s="28" t="e">
        <f>SUMIF(#REF!,'OLD FMR'!C67,#REF!)*-1</f>
        <v>#REF!</v>
      </c>
      <c r="F67" s="30">
        <v>6751000</v>
      </c>
      <c r="G67" s="6" t="e">
        <f t="shared" si="3"/>
        <v>#REF!</v>
      </c>
      <c r="H67" s="5" t="e">
        <f>SUMIF(#REF!,'OLD FMR'!C67,#REF!)</f>
        <v>#REF!</v>
      </c>
      <c r="I67" s="9" t="e">
        <f t="shared" si="4"/>
        <v>#REF!</v>
      </c>
      <c r="L67" s="1"/>
    </row>
    <row r="68" spans="1:12" x14ac:dyDescent="0.2">
      <c r="A68" s="33" t="s">
        <v>608</v>
      </c>
      <c r="B68" s="25" t="str">
        <f t="shared" si="1"/>
        <v>P700005)</v>
      </c>
      <c r="C68" s="25" t="s">
        <v>252</v>
      </c>
      <c r="D68" s="25"/>
      <c r="E68" s="28" t="e">
        <f>SUMIF(#REF!,'OLD FMR'!C68,#REF!)*-1</f>
        <v>#REF!</v>
      </c>
      <c r="F68" s="30">
        <v>0</v>
      </c>
      <c r="G68" s="6" t="e">
        <f t="shared" si="3"/>
        <v>#REF!</v>
      </c>
      <c r="H68" s="5" t="e">
        <f>SUMIF(#REF!,'OLD FMR'!C68,#REF!)</f>
        <v>#REF!</v>
      </c>
      <c r="I68" s="9" t="e">
        <f t="shared" si="4"/>
        <v>#REF!</v>
      </c>
      <c r="L68" s="1"/>
    </row>
    <row r="69" spans="1:12" x14ac:dyDescent="0.2">
      <c r="A69" s="25" t="s">
        <v>322</v>
      </c>
      <c r="B69" s="25" t="str">
        <f t="shared" si="1"/>
        <v>P700006)</v>
      </c>
      <c r="C69" s="25" t="s">
        <v>255</v>
      </c>
      <c r="D69" s="25"/>
      <c r="E69" s="28" t="e">
        <f>SUMIF(#REF!,'OLD FMR'!C69,#REF!)*-1</f>
        <v>#REF!</v>
      </c>
      <c r="F69" s="30" t="e">
        <v>#N/A</v>
      </c>
      <c r="G69" s="6" t="e">
        <f t="shared" si="3"/>
        <v>#N/A</v>
      </c>
      <c r="H69" s="5" t="e">
        <f>SUMIF(#REF!,'OLD FMR'!C69,#REF!)</f>
        <v>#REF!</v>
      </c>
      <c r="I69" s="9" t="e">
        <f t="shared" si="4"/>
        <v>#N/A</v>
      </c>
      <c r="L69" s="1"/>
    </row>
    <row r="70" spans="1:12" x14ac:dyDescent="0.2">
      <c r="A70" s="25" t="s">
        <v>323</v>
      </c>
      <c r="B70" s="25" t="str">
        <f t="shared" si="1"/>
        <v>P700022)</v>
      </c>
      <c r="C70" s="25" t="s">
        <v>253</v>
      </c>
      <c r="D70" s="25"/>
      <c r="E70" s="28" t="e">
        <f>SUMIF(#REF!,'OLD FMR'!C70,#REF!)*-1</f>
        <v>#REF!</v>
      </c>
      <c r="F70" s="30" t="e">
        <v>#N/A</v>
      </c>
      <c r="G70" s="6" t="e">
        <f t="shared" si="3"/>
        <v>#N/A</v>
      </c>
      <c r="H70" s="5" t="e">
        <f>SUMIF(#REF!,'OLD FMR'!C70,#REF!)</f>
        <v>#REF!</v>
      </c>
      <c r="I70" s="9" t="e">
        <f t="shared" si="4"/>
        <v>#N/A</v>
      </c>
      <c r="L70" s="1"/>
    </row>
    <row r="71" spans="1:12" s="1" customFormat="1" x14ac:dyDescent="0.2">
      <c r="A71" s="25" t="s">
        <v>660</v>
      </c>
      <c r="B71" s="25" t="str">
        <f t="shared" si="1"/>
        <v>P700162)</v>
      </c>
      <c r="C71" s="25" t="s">
        <v>1</v>
      </c>
      <c r="D71" s="24"/>
      <c r="E71" s="28" t="e">
        <f>SUMIF(#REF!,'OLD FMR'!C71,#REF!)*-1</f>
        <v>#REF!</v>
      </c>
      <c r="F71" s="30" t="e">
        <v>#N/A</v>
      </c>
      <c r="G71" s="6" t="e">
        <f t="shared" si="2"/>
        <v>#N/A</v>
      </c>
      <c r="H71" s="9" t="e">
        <f>SUMIF(#REF!,'OLD FMR'!C71,#REF!)</f>
        <v>#REF!</v>
      </c>
      <c r="I71" s="9" t="e">
        <f t="shared" si="0"/>
        <v>#N/A</v>
      </c>
      <c r="J71" s="9"/>
    </row>
    <row r="72" spans="1:12" s="1" customFormat="1" x14ac:dyDescent="0.2">
      <c r="A72" s="33" t="s">
        <v>609</v>
      </c>
      <c r="B72" s="25" t="str">
        <f t="shared" si="1"/>
        <v>P700012)</v>
      </c>
      <c r="C72" s="25" t="s">
        <v>256</v>
      </c>
      <c r="D72" s="24"/>
      <c r="E72" s="28" t="e">
        <f>SUMIF(#REF!,'OLD FMR'!C72,#REF!)*-1</f>
        <v>#REF!</v>
      </c>
      <c r="F72" s="30">
        <v>674000</v>
      </c>
      <c r="G72" s="6" t="e">
        <f t="shared" si="2"/>
        <v>#REF!</v>
      </c>
      <c r="H72" s="5" t="e">
        <f>SUMIF(#REF!,'OLD FMR'!C72,#REF!)</f>
        <v>#REF!</v>
      </c>
      <c r="I72" s="9" t="e">
        <f t="shared" si="0"/>
        <v>#REF!</v>
      </c>
      <c r="J72" s="9"/>
      <c r="K72" s="10"/>
    </row>
    <row r="73" spans="1:12" s="1" customFormat="1" x14ac:dyDescent="0.2">
      <c r="A73" s="33" t="s">
        <v>610</v>
      </c>
      <c r="B73" s="25" t="str">
        <f t="shared" si="1"/>
        <v>P700026)</v>
      </c>
      <c r="C73" s="25" t="s">
        <v>1008</v>
      </c>
      <c r="D73" s="24"/>
      <c r="E73" s="28" t="e">
        <f>SUMIF(#REF!,'OLD FMR'!C73,#REF!)*-1</f>
        <v>#REF!</v>
      </c>
      <c r="F73" s="30">
        <v>1697000</v>
      </c>
      <c r="G73" s="6" t="e">
        <f t="shared" si="2"/>
        <v>#REF!</v>
      </c>
      <c r="H73" s="5" t="e">
        <f>SUMIF(#REF!,'OLD FMR'!C73,#REF!)</f>
        <v>#REF!</v>
      </c>
      <c r="I73" s="9" t="e">
        <f t="shared" si="0"/>
        <v>#REF!</v>
      </c>
      <c r="J73" s="9"/>
      <c r="K73" s="10"/>
    </row>
    <row r="74" spans="1:12" x14ac:dyDescent="0.2">
      <c r="A74" s="33" t="s">
        <v>290</v>
      </c>
      <c r="B74" s="25" t="str">
        <f t="shared" si="1"/>
        <v>P700007)</v>
      </c>
      <c r="C74" s="25" t="s">
        <v>1012</v>
      </c>
      <c r="D74" s="25"/>
      <c r="E74" s="28" t="e">
        <f>SUMIF(#REF!,'OLD FMR'!C74,#REF!)*-1</f>
        <v>#REF!</v>
      </c>
      <c r="F74" s="30">
        <v>12494000</v>
      </c>
      <c r="G74" s="17" t="e">
        <f t="shared" si="2"/>
        <v>#REF!</v>
      </c>
      <c r="H74" s="5" t="e">
        <f>SUMIF(#REF!,'OLD FMR'!C74,#REF!)</f>
        <v>#REF!</v>
      </c>
      <c r="I74" s="9" t="e">
        <f t="shared" si="0"/>
        <v>#REF!</v>
      </c>
      <c r="L74" s="1"/>
    </row>
    <row r="75" spans="1:12" x14ac:dyDescent="0.2">
      <c r="A75" s="33" t="s">
        <v>291</v>
      </c>
      <c r="B75" s="25" t="str">
        <f t="shared" ref="B75:B137" si="5">RIGHT(A75,8)</f>
        <v>P700084)</v>
      </c>
      <c r="C75" s="25" t="s">
        <v>266</v>
      </c>
      <c r="D75" s="25"/>
      <c r="E75" s="28" t="e">
        <f>SUMIF(#REF!,'OLD FMR'!C75,#REF!)*-1</f>
        <v>#REF!</v>
      </c>
      <c r="F75" s="30">
        <v>1580979000</v>
      </c>
      <c r="G75" s="6" t="e">
        <f t="shared" si="2"/>
        <v>#REF!</v>
      </c>
      <c r="H75" s="5" t="e">
        <f>SUMIF(#REF!,'OLD FMR'!C75,#REF!)</f>
        <v>#REF!</v>
      </c>
      <c r="I75" s="9" t="e">
        <f t="shared" si="0"/>
        <v>#REF!</v>
      </c>
      <c r="L75" s="1"/>
    </row>
    <row r="76" spans="1:12" x14ac:dyDescent="0.2">
      <c r="A76" s="25" t="s">
        <v>324</v>
      </c>
      <c r="B76" s="25" t="str">
        <f t="shared" si="5"/>
        <v>P700088)</v>
      </c>
      <c r="C76" s="25" t="s">
        <v>672</v>
      </c>
      <c r="D76" s="25"/>
      <c r="E76" s="28" t="e">
        <f>SUMIF(#REF!,'OLD FMR'!C76,#REF!)*-1</f>
        <v>#REF!</v>
      </c>
      <c r="F76" s="30" t="e">
        <v>#N/A</v>
      </c>
      <c r="G76" s="6" t="e">
        <f t="shared" si="2"/>
        <v>#N/A</v>
      </c>
      <c r="H76" s="5" t="e">
        <f>SUMIF(#REF!,'OLD FMR'!C76,#REF!)</f>
        <v>#REF!</v>
      </c>
      <c r="I76" s="9" t="e">
        <f t="shared" si="0"/>
        <v>#N/A</v>
      </c>
      <c r="L76" s="1"/>
    </row>
    <row r="77" spans="1:12" x14ac:dyDescent="0.2">
      <c r="A77" s="33" t="s">
        <v>292</v>
      </c>
      <c r="B77" s="25" t="str">
        <f t="shared" si="5"/>
        <v>P700109)</v>
      </c>
      <c r="C77" s="25" t="s">
        <v>1007</v>
      </c>
      <c r="D77" s="25"/>
      <c r="E77" s="28" t="e">
        <f>SUMIF(#REF!,'OLD FMR'!C77,#REF!)*-1</f>
        <v>#REF!</v>
      </c>
      <c r="F77" s="30">
        <v>340028000</v>
      </c>
      <c r="G77" s="6" t="e">
        <f t="shared" si="2"/>
        <v>#REF!</v>
      </c>
      <c r="H77" s="5" t="e">
        <f>SUMIF(#REF!,'OLD FMR'!C77,#REF!)</f>
        <v>#REF!</v>
      </c>
      <c r="I77" s="9" t="e">
        <f t="shared" si="0"/>
        <v>#REF!</v>
      </c>
      <c r="L77" s="1"/>
    </row>
    <row r="78" spans="1:12" x14ac:dyDescent="0.2">
      <c r="A78" s="34" t="s">
        <v>796</v>
      </c>
      <c r="B78" s="25"/>
      <c r="C78" s="25"/>
      <c r="D78" s="25"/>
      <c r="E78" s="35" t="e">
        <f>SUM(E79:E93)</f>
        <v>#REF!</v>
      </c>
      <c r="F78" s="30">
        <v>22856000</v>
      </c>
      <c r="G78" s="6" t="e">
        <f t="shared" si="2"/>
        <v>#REF!</v>
      </c>
      <c r="H78" s="5" t="e">
        <f>SUMIF(#REF!,'OLD FMR'!C78,#REF!)</f>
        <v>#REF!</v>
      </c>
      <c r="I78" s="9" t="e">
        <f t="shared" si="0"/>
        <v>#REF!</v>
      </c>
      <c r="L78" s="1"/>
    </row>
    <row r="79" spans="1:12" x14ac:dyDescent="0.2">
      <c r="A79" s="34" t="s">
        <v>791</v>
      </c>
      <c r="B79" s="25" t="str">
        <f t="shared" si="5"/>
        <v>P600057)</v>
      </c>
      <c r="C79" s="25" t="s">
        <v>415</v>
      </c>
      <c r="D79" s="25"/>
      <c r="E79" s="28" t="e">
        <f>SUMIF(#REF!,'OLD FMR'!C79,#REF!)*-1</f>
        <v>#REF!</v>
      </c>
      <c r="F79" s="30">
        <v>3294000</v>
      </c>
      <c r="G79" s="6" t="e">
        <f t="shared" si="2"/>
        <v>#REF!</v>
      </c>
      <c r="H79" s="5" t="e">
        <f>SUMIF(#REF!,'OLD FMR'!C79,#REF!)</f>
        <v>#REF!</v>
      </c>
      <c r="I79" s="9" t="e">
        <f t="shared" si="0"/>
        <v>#REF!</v>
      </c>
      <c r="L79" s="1"/>
    </row>
    <row r="80" spans="1:12" x14ac:dyDescent="0.2">
      <c r="A80" s="34" t="s">
        <v>792</v>
      </c>
      <c r="B80" s="25" t="str">
        <f t="shared" si="5"/>
        <v>P600056)</v>
      </c>
      <c r="C80" s="25" t="s">
        <v>755</v>
      </c>
      <c r="D80" s="25"/>
      <c r="E80" s="28" t="e">
        <f>SUMIF(#REF!,'OLD FMR'!C80,#REF!)*-1</f>
        <v>#REF!</v>
      </c>
      <c r="F80" s="30">
        <v>10000</v>
      </c>
      <c r="G80" s="6" t="e">
        <f t="shared" si="2"/>
        <v>#REF!</v>
      </c>
      <c r="H80" s="5" t="e">
        <f>SUMIF(#REF!,'OLD FMR'!C80,#REF!)</f>
        <v>#REF!</v>
      </c>
      <c r="I80" s="9" t="e">
        <f t="shared" si="0"/>
        <v>#REF!</v>
      </c>
      <c r="L80" s="1"/>
    </row>
    <row r="81" spans="1:12" x14ac:dyDescent="0.2">
      <c r="A81" s="33" t="s">
        <v>293</v>
      </c>
      <c r="B81" s="25" t="str">
        <f t="shared" si="5"/>
        <v>P600047)</v>
      </c>
      <c r="C81" s="25" t="s">
        <v>265</v>
      </c>
      <c r="D81" s="25"/>
      <c r="E81" s="28" t="e">
        <f>SUMIF(#REF!,'OLD FMR'!C81,#REF!)*-1</f>
        <v>#REF!</v>
      </c>
      <c r="F81" s="30">
        <v>158000</v>
      </c>
      <c r="G81" s="6" t="e">
        <f t="shared" si="2"/>
        <v>#REF!</v>
      </c>
      <c r="H81" s="5" t="e">
        <f>SUMIF(#REF!,'OLD FMR'!C81,#REF!)</f>
        <v>#REF!</v>
      </c>
      <c r="I81" s="9" t="e">
        <f t="shared" si="0"/>
        <v>#REF!</v>
      </c>
      <c r="L81" s="1"/>
    </row>
    <row r="82" spans="1:12" x14ac:dyDescent="0.2">
      <c r="A82" s="33" t="s">
        <v>294</v>
      </c>
      <c r="B82" s="25" t="str">
        <f t="shared" si="5"/>
        <v>P600046)</v>
      </c>
      <c r="C82" s="25" t="s">
        <v>1013</v>
      </c>
      <c r="D82" s="25"/>
      <c r="E82" s="28" t="e">
        <f>SUMIF(#REF!,'OLD FMR'!C82,#REF!)*-1</f>
        <v>#REF!</v>
      </c>
      <c r="F82" s="30">
        <v>-49912000</v>
      </c>
      <c r="G82" s="6" t="e">
        <f t="shared" si="2"/>
        <v>#REF!</v>
      </c>
      <c r="H82" s="5" t="e">
        <f>SUMIF(#REF!,'OLD FMR'!C82,#REF!)</f>
        <v>#REF!</v>
      </c>
      <c r="I82" s="9" t="e">
        <f t="shared" si="0"/>
        <v>#REF!</v>
      </c>
      <c r="L82" s="1"/>
    </row>
    <row r="83" spans="1:12" x14ac:dyDescent="0.2">
      <c r="A83" s="33" t="s">
        <v>295</v>
      </c>
      <c r="B83" s="25" t="str">
        <f t="shared" si="5"/>
        <v>P600045)</v>
      </c>
      <c r="C83" s="25" t="s">
        <v>483</v>
      </c>
      <c r="D83" s="25"/>
      <c r="E83" s="28" t="e">
        <f>SUMIF(#REF!,'OLD FMR'!C83,#REF!)*-1</f>
        <v>#REF!</v>
      </c>
      <c r="F83" s="30">
        <v>7386000</v>
      </c>
      <c r="G83" s="6" t="e">
        <f t="shared" si="2"/>
        <v>#REF!</v>
      </c>
      <c r="H83" s="5" t="e">
        <f>SUMIF(#REF!,'OLD FMR'!C83,#REF!)</f>
        <v>#REF!</v>
      </c>
      <c r="I83" s="9" t="e">
        <f t="shared" si="0"/>
        <v>#REF!</v>
      </c>
      <c r="L83" s="1"/>
    </row>
    <row r="84" spans="1:12" x14ac:dyDescent="0.2">
      <c r="A84" s="33" t="s">
        <v>296</v>
      </c>
      <c r="B84" s="25" t="str">
        <f t="shared" si="5"/>
        <v>P600044)</v>
      </c>
      <c r="C84" s="25" t="s">
        <v>482</v>
      </c>
      <c r="D84" s="25"/>
      <c r="E84" s="28" t="e">
        <f>SUMIF(#REF!,'OLD FMR'!C84,#REF!)*-1</f>
        <v>#REF!</v>
      </c>
      <c r="F84" s="30">
        <v>185000</v>
      </c>
      <c r="G84" s="6" t="e">
        <f t="shared" si="2"/>
        <v>#REF!</v>
      </c>
      <c r="H84" s="5" t="e">
        <f>SUMIF(#REF!,'OLD FMR'!C84,#REF!)</f>
        <v>#REF!</v>
      </c>
      <c r="I84" s="9" t="e">
        <f t="shared" si="0"/>
        <v>#REF!</v>
      </c>
      <c r="L84" s="1"/>
    </row>
    <row r="85" spans="1:12" x14ac:dyDescent="0.2">
      <c r="A85" s="25" t="s">
        <v>297</v>
      </c>
      <c r="B85" s="25" t="str">
        <f t="shared" si="5"/>
        <v>P600043)</v>
      </c>
      <c r="C85" s="25" t="s">
        <v>268</v>
      </c>
      <c r="D85" s="25"/>
      <c r="E85" s="28" t="e">
        <f>SUMIF(#REF!,'OLD FMR'!C85,#REF!)*-1</f>
        <v>#REF!</v>
      </c>
      <c r="F85" s="30" t="e">
        <v>#N/A</v>
      </c>
      <c r="G85" s="6" t="e">
        <f t="shared" ref="G85:G93" si="6">F85-E85</f>
        <v>#N/A</v>
      </c>
      <c r="H85" s="5" t="e">
        <f>SUMIF(#REF!,'OLD FMR'!C85,#REF!)</f>
        <v>#REF!</v>
      </c>
      <c r="I85" s="9" t="e">
        <f t="shared" ref="I85:I107" si="7">G85+H85</f>
        <v>#N/A</v>
      </c>
      <c r="L85" s="1"/>
    </row>
    <row r="86" spans="1:12" x14ac:dyDescent="0.2">
      <c r="A86" s="33" t="s">
        <v>298</v>
      </c>
      <c r="B86" s="25" t="str">
        <f t="shared" si="5"/>
        <v>P600042)</v>
      </c>
      <c r="C86" s="25" t="s">
        <v>267</v>
      </c>
      <c r="D86" s="25"/>
      <c r="E86" s="28" t="e">
        <f>SUMIF(#REF!,'OLD FMR'!C86,#REF!)*-1</f>
        <v>#REF!</v>
      </c>
      <c r="F86" s="30">
        <v>14365000</v>
      </c>
      <c r="G86" s="6" t="e">
        <f t="shared" si="6"/>
        <v>#REF!</v>
      </c>
      <c r="H86" s="5" t="e">
        <f>SUMIF(#REF!,'OLD FMR'!C86,#REF!)</f>
        <v>#REF!</v>
      </c>
      <c r="I86" s="9" t="e">
        <f t="shared" si="7"/>
        <v>#REF!</v>
      </c>
      <c r="L86" s="1"/>
    </row>
    <row r="87" spans="1:12" s="1" customFormat="1" x14ac:dyDescent="0.2">
      <c r="A87" s="33" t="s">
        <v>299</v>
      </c>
      <c r="B87" s="25" t="str">
        <f t="shared" si="5"/>
        <v>P600040)</v>
      </c>
      <c r="C87" s="24" t="s">
        <v>263</v>
      </c>
      <c r="D87" s="24"/>
      <c r="E87" s="28" t="e">
        <f>SUMIF(#REF!,'OLD FMR'!C87,#REF!)*-1</f>
        <v>#REF!</v>
      </c>
      <c r="F87" s="30">
        <v>866000</v>
      </c>
      <c r="G87" s="6" t="e">
        <f t="shared" si="6"/>
        <v>#REF!</v>
      </c>
      <c r="H87" s="9" t="e">
        <f>SUMIF(#REF!,'OLD FMR'!C87,#REF!)</f>
        <v>#REF!</v>
      </c>
      <c r="I87" s="9" t="e">
        <f t="shared" si="7"/>
        <v>#REF!</v>
      </c>
      <c r="J87" s="9"/>
      <c r="K87" s="10"/>
    </row>
    <row r="88" spans="1:12" s="1" customFormat="1" x14ac:dyDescent="0.2">
      <c r="A88" s="33" t="s">
        <v>300</v>
      </c>
      <c r="B88" s="25" t="str">
        <f t="shared" si="5"/>
        <v>P600039)</v>
      </c>
      <c r="C88" s="24" t="s">
        <v>262</v>
      </c>
      <c r="D88" s="24"/>
      <c r="E88" s="28" t="e">
        <f>SUMIF(#REF!,'OLD FMR'!C88,#REF!)*-1</f>
        <v>#REF!</v>
      </c>
      <c r="F88" s="30">
        <v>6253000</v>
      </c>
      <c r="G88" s="6" t="e">
        <f t="shared" si="6"/>
        <v>#REF!</v>
      </c>
      <c r="H88" s="9" t="e">
        <f>SUMIF(#REF!,'OLD FMR'!C88,#REF!)</f>
        <v>#REF!</v>
      </c>
      <c r="I88" s="9" t="e">
        <f t="shared" si="7"/>
        <v>#REF!</v>
      </c>
      <c r="J88" s="9"/>
      <c r="K88" s="10"/>
    </row>
    <row r="89" spans="1:12" s="1" customFormat="1" x14ac:dyDescent="0.2">
      <c r="A89" s="33" t="s">
        <v>301</v>
      </c>
      <c r="B89" s="25" t="str">
        <f t="shared" si="5"/>
        <v>P600038)</v>
      </c>
      <c r="C89" s="24" t="s">
        <v>261</v>
      </c>
      <c r="D89" s="24"/>
      <c r="E89" s="28" t="e">
        <f>SUMIF(#REF!,'OLD FMR'!C89,#REF!)*-1</f>
        <v>#REF!</v>
      </c>
      <c r="F89" s="30">
        <v>8081000</v>
      </c>
      <c r="G89" s="6" t="e">
        <f t="shared" si="6"/>
        <v>#REF!</v>
      </c>
      <c r="H89" s="5" t="e">
        <f>SUMIF(#REF!,'OLD FMR'!C89,#REF!)</f>
        <v>#REF!</v>
      </c>
      <c r="I89" s="9" t="e">
        <f t="shared" si="7"/>
        <v>#REF!</v>
      </c>
      <c r="J89" s="9"/>
    </row>
    <row r="90" spans="1:12" s="1" customFormat="1" x14ac:dyDescent="0.2">
      <c r="A90" s="33" t="s">
        <v>302</v>
      </c>
      <c r="B90" s="25" t="str">
        <f t="shared" si="5"/>
        <v>P600037)</v>
      </c>
      <c r="C90" s="19" t="s">
        <v>260</v>
      </c>
      <c r="D90" s="19"/>
      <c r="E90" s="28" t="e">
        <f>SUMIF(#REF!,'OLD FMR'!C90,#REF!)*-1</f>
        <v>#REF!</v>
      </c>
      <c r="F90" s="30">
        <v>6106000</v>
      </c>
      <c r="G90" s="6" t="e">
        <f t="shared" si="6"/>
        <v>#REF!</v>
      </c>
      <c r="H90" s="5" t="e">
        <f>H23</f>
        <v>#REF!</v>
      </c>
      <c r="I90" s="9" t="e">
        <f t="shared" si="7"/>
        <v>#REF!</v>
      </c>
      <c r="J90" s="9"/>
      <c r="K90" s="10"/>
    </row>
    <row r="91" spans="1:12" x14ac:dyDescent="0.2">
      <c r="A91" s="33" t="s">
        <v>303</v>
      </c>
      <c r="B91" s="25" t="str">
        <f t="shared" si="5"/>
        <v>P600036)</v>
      </c>
      <c r="C91" s="25" t="s">
        <v>259</v>
      </c>
      <c r="D91" s="25"/>
      <c r="E91" s="28" t="e">
        <f>SUMIF(#REF!,'OLD FMR'!C91,#REF!)*-1</f>
        <v>#REF!</v>
      </c>
      <c r="F91" s="30">
        <v>8861000</v>
      </c>
      <c r="G91" s="6" t="e">
        <f t="shared" si="6"/>
        <v>#REF!</v>
      </c>
      <c r="I91" s="9"/>
      <c r="L91" s="1"/>
    </row>
    <row r="92" spans="1:12" x14ac:dyDescent="0.2">
      <c r="A92" s="33" t="s">
        <v>304</v>
      </c>
      <c r="B92" s="25" t="str">
        <f t="shared" si="5"/>
        <v>P600035)</v>
      </c>
      <c r="C92" s="25" t="s">
        <v>258</v>
      </c>
      <c r="D92" s="25"/>
      <c r="E92" s="28" t="e">
        <f>SUMIF(#REF!,'OLD FMR'!C92,#REF!)*-1</f>
        <v>#REF!</v>
      </c>
      <c r="F92" s="30">
        <v>2433000</v>
      </c>
      <c r="G92" s="6" t="e">
        <f t="shared" si="6"/>
        <v>#REF!</v>
      </c>
      <c r="H92" s="5" t="e">
        <f>SUMIF(#REF!,'OLD FMR'!C92,#REF!)</f>
        <v>#REF!</v>
      </c>
      <c r="I92" s="9" t="e">
        <f t="shared" si="7"/>
        <v>#REF!</v>
      </c>
      <c r="K92" s="1"/>
      <c r="L92" s="1"/>
    </row>
    <row r="93" spans="1:12" s="1" customFormat="1" x14ac:dyDescent="0.2">
      <c r="A93" s="33" t="s">
        <v>305</v>
      </c>
      <c r="B93" s="25" t="str">
        <f t="shared" si="5"/>
        <v>P600041)</v>
      </c>
      <c r="C93" s="24" t="s">
        <v>264</v>
      </c>
      <c r="D93" s="24"/>
      <c r="E93" s="28" t="e">
        <f>SUMIF(#REF!,'OLD FMR'!C93,#REF!)*-1</f>
        <v>#REF!</v>
      </c>
      <c r="F93" s="30">
        <v>14770000</v>
      </c>
      <c r="G93" s="6" t="e">
        <f t="shared" si="6"/>
        <v>#REF!</v>
      </c>
      <c r="H93" s="5" t="e">
        <f>SUMIF(#REF!,'OLD FMR'!C93,#REF!)</f>
        <v>#REF!</v>
      </c>
      <c r="I93" s="9" t="e">
        <f t="shared" si="7"/>
        <v>#REF!</v>
      </c>
      <c r="J93" s="9"/>
    </row>
    <row r="94" spans="1:12" s="1" customFormat="1" x14ac:dyDescent="0.2">
      <c r="A94" s="33" t="s">
        <v>793</v>
      </c>
      <c r="B94" s="24" t="s">
        <v>573</v>
      </c>
      <c r="C94" s="1" t="s">
        <v>573</v>
      </c>
      <c r="D94" s="24"/>
      <c r="E94" s="28" t="e">
        <f>SUMIF(#REF!,'OLD FMR'!C94,#REF!)*-1</f>
        <v>#REF!</v>
      </c>
      <c r="F94" s="30">
        <v>4398000</v>
      </c>
      <c r="G94" s="6" t="e">
        <f>F94-E94</f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s="34" t="s">
        <v>306</v>
      </c>
      <c r="B95" s="24" t="s">
        <v>195</v>
      </c>
      <c r="C95" s="1" t="s">
        <v>195</v>
      </c>
      <c r="E95" s="28" t="e">
        <f>SUMIF(#REF!,'OLD FMR'!C95,#REF!)*-1</f>
        <v>#REF!</v>
      </c>
      <c r="F95" s="30">
        <v>2985000</v>
      </c>
      <c r="G95" s="6" t="e">
        <f>F95-E95</f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s="24" t="s">
        <v>754</v>
      </c>
      <c r="B96" s="24" t="s">
        <v>101</v>
      </c>
      <c r="C96" s="1" t="s">
        <v>101</v>
      </c>
      <c r="E96" s="28" t="e">
        <f>SUMIF(#REF!,'OLD FMR'!C96,#REF!)*-1</f>
        <v>#REF!</v>
      </c>
      <c r="F96" s="30">
        <v>1449000</v>
      </c>
      <c r="G96" s="6"/>
      <c r="H96" s="5"/>
      <c r="I96" s="9"/>
      <c r="J96" s="9"/>
      <c r="K96" s="10"/>
    </row>
    <row r="97" spans="1:12" x14ac:dyDescent="0.2">
      <c r="A97" s="24" t="s">
        <v>307</v>
      </c>
      <c r="B97" s="25"/>
      <c r="E97" s="28" t="e">
        <f>SUMIF(#REF!,'OLD FMR'!C97,#REF!)*-1</f>
        <v>#REF!</v>
      </c>
      <c r="F97" s="30" t="e">
        <v>#N/A</v>
      </c>
      <c r="G97" s="6" t="e">
        <f>F97-#REF!</f>
        <v>#N/A</v>
      </c>
      <c r="I97" s="9"/>
      <c r="L97" s="1"/>
    </row>
    <row r="98" spans="1:12" x14ac:dyDescent="0.2">
      <c r="A98" s="34" t="s">
        <v>598</v>
      </c>
      <c r="B98" s="25"/>
      <c r="E98" s="2" t="e">
        <f>E97+E96+E95+E29+E10+E7+E94+E78</f>
        <v>#REF!</v>
      </c>
      <c r="F98" s="30" t="e">
        <v>#N/A</v>
      </c>
      <c r="G98" s="6"/>
      <c r="H98" s="5" t="e">
        <f>SUMIF(#REF!,'OLD FMR'!C98,#REF!)</f>
        <v>#REF!</v>
      </c>
      <c r="I98" s="9" t="e">
        <f t="shared" si="7"/>
        <v>#REF!</v>
      </c>
      <c r="L98" s="1"/>
    </row>
    <row r="99" spans="1:12" s="1" customFormat="1" x14ac:dyDescent="0.2">
      <c r="A99" s="25"/>
      <c r="B99" s="25" t="str">
        <f t="shared" si="5"/>
        <v/>
      </c>
      <c r="C99" s="1" t="s">
        <v>508</v>
      </c>
      <c r="E99" s="11"/>
      <c r="F99" s="30" t="e"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s="25" t="s">
        <v>308</v>
      </c>
      <c r="B100" s="25"/>
      <c r="C100" s="10"/>
      <c r="E100" s="11" t="e">
        <f>SUMIF(#REF!,'OLD FMR'!C100,#REF!)</f>
        <v>#REF!</v>
      </c>
      <c r="F100" s="30" t="e"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s="34" t="s">
        <v>506</v>
      </c>
      <c r="B101" s="25" t="str">
        <f t="shared" si="5"/>
        <v>P400034)</v>
      </c>
      <c r="C101" s="31" t="s">
        <v>414</v>
      </c>
      <c r="D101" s="31"/>
      <c r="E101" s="11" t="e">
        <f>SUMIF(#REF!,'OLD FMR'!C101,#REF!)</f>
        <v>#REF!</v>
      </c>
      <c r="F101" s="30"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s="24" t="s">
        <v>309</v>
      </c>
      <c r="B102" s="25"/>
      <c r="E102" s="11" t="e">
        <f>E101+E98</f>
        <v>#REF!</v>
      </c>
      <c r="F102" s="30" t="e">
        <v>#N/A</v>
      </c>
      <c r="G102" s="6" t="e">
        <f>F102-E102</f>
        <v>#N/A</v>
      </c>
      <c r="H102" s="5" t="e">
        <f>SUMIF(#REF!,'OLD FMR'!C102,#REF!)</f>
        <v>#REF!</v>
      </c>
      <c r="I102" s="9" t="e">
        <f t="shared" si="7"/>
        <v>#N/A</v>
      </c>
      <c r="L102" s="1"/>
    </row>
    <row r="103" spans="1:12" x14ac:dyDescent="0.2">
      <c r="A103" s="1"/>
      <c r="B103" s="25" t="str">
        <f t="shared" si="5"/>
        <v/>
      </c>
      <c r="C103" s="10" t="s">
        <v>508</v>
      </c>
      <c r="E103" s="11" t="e">
        <f>SUMIF(#REF!,$A$105&amp;'OLD FMR'!C103,#REF!)</f>
        <v>#REF!</v>
      </c>
      <c r="F103" s="5">
        <v>0</v>
      </c>
      <c r="G103" s="6" t="e">
        <f>F103-E103</f>
        <v>#REF!</v>
      </c>
      <c r="H103" s="5" t="e">
        <f>SUMIF(#REF!,'OLD FMR'!C103,#REF!)</f>
        <v>#REF!</v>
      </c>
      <c r="I103" s="9" t="e">
        <f t="shared" si="7"/>
        <v>#REF!</v>
      </c>
      <c r="L103" s="1"/>
    </row>
    <row r="104" spans="1:12" x14ac:dyDescent="0.2">
      <c r="A104" s="1"/>
      <c r="B104" s="25" t="str">
        <f t="shared" si="5"/>
        <v/>
      </c>
      <c r="C104" s="10" t="s">
        <v>508</v>
      </c>
      <c r="E104" s="11" t="e">
        <f>SUMIF(#REF!,$A$105&amp;'OLD FMR'!C104,#REF!)</f>
        <v>#REF!</v>
      </c>
      <c r="F104" s="30">
        <v>5441358</v>
      </c>
      <c r="G104" s="6" t="e">
        <f>F104-E104+J104</f>
        <v>#REF!</v>
      </c>
      <c r="H104" s="5" t="e">
        <f>SUMIF(#REF!,'OLD FMR'!C104,#REF!)</f>
        <v>#REF!</v>
      </c>
      <c r="I104" s="9" t="e">
        <f t="shared" si="7"/>
        <v>#REF!</v>
      </c>
      <c r="L104" s="1"/>
    </row>
    <row r="105" spans="1:12" x14ac:dyDescent="0.2">
      <c r="A105" s="10" t="s">
        <v>776</v>
      </c>
      <c r="B105" s="25"/>
      <c r="E105" s="11" t="e">
        <f>SUMIF(#REF!,$A$105&amp;'OLD FMR'!C105,#REF!)</f>
        <v>#REF!</v>
      </c>
      <c r="F105" s="30">
        <v>222027361</v>
      </c>
      <c r="G105" s="6" t="e">
        <f t="shared" ref="G105:G116" si="8">F105-E105+J105</f>
        <v>#REF!</v>
      </c>
      <c r="H105" s="5" t="e">
        <f>SUMIF(#REF!,'OLD FMR'!C105,#REF!)</f>
        <v>#REF!</v>
      </c>
      <c r="I105" s="9" t="e">
        <f t="shared" si="7"/>
        <v>#REF!</v>
      </c>
      <c r="L105" s="1"/>
    </row>
    <row r="106" spans="1:12" x14ac:dyDescent="0.2">
      <c r="A106" s="10" t="s">
        <v>961</v>
      </c>
      <c r="B106" s="25"/>
      <c r="C106" s="32"/>
      <c r="E106" s="11" t="e">
        <f>SUMIF(#REF!,$A$105&amp;'OLD FMR'!C106,#REF!)</f>
        <v>#REF!</v>
      </c>
      <c r="F106" s="30">
        <v>6021371</v>
      </c>
      <c r="G106" s="6" t="e">
        <f t="shared" si="8"/>
        <v>#REF!</v>
      </c>
      <c r="H106" s="5" t="e">
        <f>SUMIF(#REF!,'OLD FMR'!C106,#REF!)</f>
        <v>#REF!</v>
      </c>
      <c r="I106" s="9" t="e">
        <f t="shared" si="7"/>
        <v>#REF!</v>
      </c>
      <c r="L106" s="1"/>
    </row>
    <row r="107" spans="1:12" x14ac:dyDescent="0.2">
      <c r="A107" s="25" t="s">
        <v>962</v>
      </c>
      <c r="B107" s="25"/>
      <c r="E107" s="37" t="e">
        <f>SUM(E110:E217)+E108</f>
        <v>#REF!</v>
      </c>
      <c r="F107" s="30">
        <v>4754673000</v>
      </c>
      <c r="G107" s="6" t="e">
        <f t="shared" si="8"/>
        <v>#REF!</v>
      </c>
      <c r="H107" s="5" t="e">
        <f>SUMIF(#REF!,'OLD FMR'!C107,#REF!)</f>
        <v>#REF!</v>
      </c>
      <c r="I107" s="9" t="e">
        <f t="shared" si="7"/>
        <v>#REF!</v>
      </c>
      <c r="L107" s="1"/>
    </row>
    <row r="108" spans="1:12" x14ac:dyDescent="0.2">
      <c r="A108" s="25" t="s">
        <v>102</v>
      </c>
      <c r="B108" s="25"/>
      <c r="C108" s="10" t="s">
        <v>777</v>
      </c>
      <c r="E108" s="37" t="e">
        <f>SUMIF(#REF!,'OLD FMR'!C108,#REF!)</f>
        <v>#REF!</v>
      </c>
      <c r="F108" s="30" t="e">
        <v>#N/A</v>
      </c>
      <c r="G108" s="6" t="e">
        <f t="shared" si="8"/>
        <v>#N/A</v>
      </c>
      <c r="H108" s="5" t="e">
        <f>SUMIF(#REF!,'OLD FMR'!C108,#REF!)</f>
        <v>#REF!</v>
      </c>
      <c r="I108" s="9" t="e">
        <f>G108-H108</f>
        <v>#N/A</v>
      </c>
      <c r="L108" s="1"/>
    </row>
    <row r="109" spans="1:12" x14ac:dyDescent="0.2">
      <c r="A109" s="23" t="s">
        <v>950</v>
      </c>
      <c r="B109" s="25"/>
      <c r="E109" s="35" t="e">
        <f>SUM(E110:E217)</f>
        <v>#REF!</v>
      </c>
      <c r="F109" s="30" t="e">
        <v>#N/A</v>
      </c>
      <c r="G109" s="6" t="e">
        <f t="shared" si="8"/>
        <v>#N/A</v>
      </c>
      <c r="H109" s="5" t="e">
        <f>SUMIF(#REF!,'OLD FMR'!C109,#REF!)</f>
        <v>#REF!</v>
      </c>
      <c r="I109" s="9" t="e">
        <f t="shared" ref="I109:I116" si="9">G109-H109</f>
        <v>#N/A</v>
      </c>
      <c r="L109" s="1"/>
    </row>
    <row r="110" spans="1:12" x14ac:dyDescent="0.2">
      <c r="A110" s="33" t="s">
        <v>963</v>
      </c>
      <c r="B110" s="25" t="str">
        <f t="shared" si="5"/>
        <v>P600100)</v>
      </c>
      <c r="C110" s="10" t="s">
        <v>509</v>
      </c>
      <c r="E110" s="11" t="e">
        <f>SUMIF(#REF!,$A$105&amp;'OLD FMR'!C110,#REF!)</f>
        <v>#REF!</v>
      </c>
      <c r="F110" s="30">
        <v>0</v>
      </c>
      <c r="G110" s="6" t="e">
        <f t="shared" si="8"/>
        <v>#REF!</v>
      </c>
      <c r="H110" s="5" t="e">
        <f>SUMIF(#REF!,'OLD FMR'!C110,#REF!)</f>
        <v>#REF!</v>
      </c>
      <c r="I110" s="9" t="e">
        <f t="shared" si="9"/>
        <v>#REF!</v>
      </c>
      <c r="L110" s="1"/>
    </row>
    <row r="111" spans="1:12" x14ac:dyDescent="0.2">
      <c r="A111" s="33" t="s">
        <v>797</v>
      </c>
      <c r="B111" s="25" t="str">
        <f t="shared" si="5"/>
        <v>P500016)</v>
      </c>
      <c r="C111" s="10" t="s">
        <v>661</v>
      </c>
      <c r="E111" s="11" t="e">
        <f>SUMIF(#REF!,$A$105&amp;'OLD FMR'!C111,#REF!)</f>
        <v>#REF!</v>
      </c>
      <c r="F111" s="30">
        <v>995000</v>
      </c>
      <c r="G111" s="6" t="e">
        <f t="shared" si="8"/>
        <v>#REF!</v>
      </c>
      <c r="H111" s="5" t="e">
        <f>SUMIF(#REF!,'OLD FMR'!C111,#REF!)</f>
        <v>#REF!</v>
      </c>
      <c r="I111" s="9" t="e">
        <f t="shared" si="9"/>
        <v>#REF!</v>
      </c>
      <c r="L111" s="1"/>
    </row>
    <row r="112" spans="1:12" x14ac:dyDescent="0.2">
      <c r="A112" s="33" t="s">
        <v>964</v>
      </c>
      <c r="B112" s="25" t="str">
        <f t="shared" si="5"/>
        <v>P600103)</v>
      </c>
      <c r="C112" s="10" t="s">
        <v>510</v>
      </c>
      <c r="E112" s="11" t="e">
        <f>SUMIF(#REF!,$A$105&amp;'OLD FMR'!C112,#REF!)</f>
        <v>#REF!</v>
      </c>
      <c r="F112" s="30">
        <v>0</v>
      </c>
      <c r="G112" s="6" t="e">
        <f t="shared" si="8"/>
        <v>#REF!</v>
      </c>
      <c r="I112" s="9" t="e">
        <f t="shared" si="9"/>
        <v>#REF!</v>
      </c>
      <c r="L112" s="1"/>
    </row>
    <row r="113" spans="1:12" x14ac:dyDescent="0.2">
      <c r="A113" s="33" t="s">
        <v>967</v>
      </c>
      <c r="B113" s="25" t="str">
        <f t="shared" si="5"/>
        <v>P700016)</v>
      </c>
      <c r="C113" s="10" t="s">
        <v>33</v>
      </c>
      <c r="E113" s="11" t="e">
        <f>SUMIF(#REF!,$A$105&amp;'OLD FMR'!C113,#REF!)</f>
        <v>#REF!</v>
      </c>
      <c r="F113" s="30">
        <v>5360000</v>
      </c>
      <c r="G113" s="6" t="e">
        <f t="shared" si="8"/>
        <v>#REF!</v>
      </c>
      <c r="H113" s="5" t="e">
        <f>SUMIF(#REF!,'OLD FMR'!C113,#REF!)</f>
        <v>#REF!</v>
      </c>
      <c r="I113" s="9" t="e">
        <f t="shared" si="9"/>
        <v>#REF!</v>
      </c>
      <c r="L113" s="1"/>
    </row>
    <row r="114" spans="1:12" x14ac:dyDescent="0.2">
      <c r="A114" s="33" t="s">
        <v>333</v>
      </c>
      <c r="B114" s="25" t="str">
        <f t="shared" si="5"/>
        <v>P700017)</v>
      </c>
      <c r="C114" s="10" t="s">
        <v>22</v>
      </c>
      <c r="E114" s="11" t="e">
        <f>SUMIF(#REF!,$A$105&amp;'OLD FMR'!C114,#REF!)</f>
        <v>#REF!</v>
      </c>
      <c r="F114" s="30">
        <v>236084000</v>
      </c>
      <c r="G114" s="6" t="e">
        <f t="shared" si="8"/>
        <v>#REF!</v>
      </c>
      <c r="H114" s="5" t="e">
        <f>SUMIF(#REF!,'OLD FMR'!C114,#REF!)</f>
        <v>#REF!</v>
      </c>
      <c r="I114" s="9" t="e">
        <f>G114-H114</f>
        <v>#REF!</v>
      </c>
      <c r="L114" s="1"/>
    </row>
    <row r="115" spans="1:12" x14ac:dyDescent="0.2">
      <c r="A115" s="33" t="s">
        <v>334</v>
      </c>
      <c r="B115" s="25" t="str">
        <f t="shared" si="5"/>
        <v>P700018)</v>
      </c>
      <c r="C115" s="10" t="s">
        <v>34</v>
      </c>
      <c r="E115" s="11" t="e">
        <f>SUMIF(#REF!,$A$105&amp;'OLD FMR'!C115,#REF!)</f>
        <v>#REF!</v>
      </c>
      <c r="F115" s="30">
        <v>7448000</v>
      </c>
      <c r="G115" s="6" t="e">
        <f t="shared" si="8"/>
        <v>#REF!</v>
      </c>
      <c r="H115" s="5" t="e">
        <f>SUMIF(#REF!,'OLD FMR'!C115,#REF!)</f>
        <v>#REF!</v>
      </c>
      <c r="I115" s="9" t="e">
        <f t="shared" si="9"/>
        <v>#REF!</v>
      </c>
      <c r="L115" s="1"/>
    </row>
    <row r="116" spans="1:12" x14ac:dyDescent="0.2">
      <c r="A116" s="33" t="s">
        <v>335</v>
      </c>
      <c r="B116" s="25" t="str">
        <f t="shared" si="5"/>
        <v>P700056)</v>
      </c>
      <c r="C116" s="10" t="s">
        <v>37</v>
      </c>
      <c r="E116" s="11" t="e">
        <f>SUMIF(#REF!,$A$105&amp;'OLD FMR'!C116,#REF!)</f>
        <v>#REF!</v>
      </c>
      <c r="F116" s="30">
        <v>58000</v>
      </c>
      <c r="G116" s="6" t="e">
        <f t="shared" si="8"/>
        <v>#REF!</v>
      </c>
      <c r="H116" s="5" t="e">
        <f>SUMIF(#REF!,'OLD FMR'!C116,#REF!)</f>
        <v>#REF!</v>
      </c>
      <c r="I116" s="9" t="e">
        <f t="shared" si="9"/>
        <v>#REF!</v>
      </c>
      <c r="L116" s="1"/>
    </row>
    <row r="117" spans="1:12" x14ac:dyDescent="0.2">
      <c r="A117" s="33" t="s">
        <v>336</v>
      </c>
      <c r="B117" s="25" t="str">
        <f t="shared" si="5"/>
        <v>P700057)</v>
      </c>
      <c r="C117" s="10" t="s">
        <v>36</v>
      </c>
      <c r="E117" s="11" t="e">
        <f>SUMIF(#REF!,$A$105&amp;'OLD FMR'!C117,#REF!)</f>
        <v>#REF!</v>
      </c>
      <c r="F117" s="30">
        <v>745000</v>
      </c>
      <c r="G117" s="6" t="e">
        <f>F117-E117+J117</f>
        <v>#REF!</v>
      </c>
      <c r="H117" s="5" t="e">
        <f>SUMIF(#REF!,'OLD FMR'!C117,#REF!)</f>
        <v>#REF!</v>
      </c>
      <c r="I117" s="9" t="e">
        <f>G117-H117</f>
        <v>#REF!</v>
      </c>
      <c r="L117" s="1"/>
    </row>
    <row r="118" spans="1:12" x14ac:dyDescent="0.2">
      <c r="A118" s="33" t="s">
        <v>337</v>
      </c>
      <c r="B118" s="25" t="str">
        <f t="shared" si="5"/>
        <v>P700058)</v>
      </c>
      <c r="C118" s="10" t="s">
        <v>38</v>
      </c>
      <c r="E118" s="11" t="e">
        <f>SUMIF(#REF!,$A$105&amp;'OLD FMR'!C118,#REF!)</f>
        <v>#REF!</v>
      </c>
      <c r="F118" s="30">
        <v>619000</v>
      </c>
      <c r="G118" s="6" t="e">
        <f>F118-E118+J118</f>
        <v>#REF!</v>
      </c>
      <c r="H118" s="5" t="e">
        <f>SUMIF(#REF!,'OLD FMR'!C118,#REF!)</f>
        <v>#REF!</v>
      </c>
      <c r="I118" s="9" t="e">
        <f>G118-H118</f>
        <v>#REF!</v>
      </c>
      <c r="L118" s="1"/>
    </row>
    <row r="119" spans="1:12" x14ac:dyDescent="0.2">
      <c r="A119" s="25" t="s">
        <v>338</v>
      </c>
      <c r="B119" s="25" t="str">
        <f t="shared" si="5"/>
        <v>P600088)</v>
      </c>
      <c r="C119" s="10" t="s">
        <v>513</v>
      </c>
      <c r="E119" s="11" t="e">
        <f>SUMIF(#REF!,$A$105&amp;'OLD FMR'!C119,#REF!)</f>
        <v>#REF!</v>
      </c>
      <c r="F119" s="30"/>
      <c r="G119" s="6" t="e">
        <f t="shared" ref="G119:G181" si="10">F119-E119+J119</f>
        <v>#REF!</v>
      </c>
      <c r="H119" s="5" t="e">
        <f>SUMIF(#REF!,'OLD FMR'!C119,#REF!)</f>
        <v>#REF!</v>
      </c>
      <c r="I119" s="9" t="e">
        <f t="shared" ref="I119:I181" si="11">G119-H119</f>
        <v>#REF!</v>
      </c>
      <c r="L119" s="1"/>
    </row>
    <row r="120" spans="1:12" x14ac:dyDescent="0.2">
      <c r="A120" s="33" t="s">
        <v>339</v>
      </c>
      <c r="B120" s="25" t="str">
        <f t="shared" si="5"/>
        <v>P700116)</v>
      </c>
      <c r="C120" s="10" t="s">
        <v>878</v>
      </c>
      <c r="E120" s="11" t="e">
        <f>SUMIF(#REF!,$A$105&amp;'OLD FMR'!C120,#REF!)</f>
        <v>#REF!</v>
      </c>
      <c r="F120" s="30">
        <v>7612000</v>
      </c>
      <c r="G120" s="6" t="e">
        <f t="shared" si="10"/>
        <v>#REF!</v>
      </c>
      <c r="H120" s="5" t="e">
        <f>SUMIF(#REF!,'OLD FMR'!C120,#REF!)</f>
        <v>#REF!</v>
      </c>
      <c r="I120" s="9" t="e">
        <f t="shared" si="11"/>
        <v>#REF!</v>
      </c>
      <c r="L120" s="1"/>
    </row>
    <row r="121" spans="1:12" x14ac:dyDescent="0.2">
      <c r="A121" s="33" t="s">
        <v>340</v>
      </c>
      <c r="B121" s="25" t="str">
        <f t="shared" si="5"/>
        <v>P700019)</v>
      </c>
      <c r="C121" s="10" t="s">
        <v>32</v>
      </c>
      <c r="E121" s="11" t="e">
        <f>SUMIF(#REF!,$A$105&amp;'OLD FMR'!C121,#REF!)</f>
        <v>#REF!</v>
      </c>
      <c r="F121" s="30">
        <v>44150000</v>
      </c>
      <c r="G121" s="6" t="e">
        <f t="shared" si="10"/>
        <v>#REF!</v>
      </c>
      <c r="H121" s="5" t="e">
        <f>SUMIF(#REF!,'OLD FMR'!C121,#REF!)</f>
        <v>#REF!</v>
      </c>
      <c r="I121" s="9" t="e">
        <f t="shared" si="11"/>
        <v>#REF!</v>
      </c>
      <c r="L121" s="1"/>
    </row>
    <row r="122" spans="1:12" x14ac:dyDescent="0.2">
      <c r="A122" s="33" t="s">
        <v>341</v>
      </c>
      <c r="B122" s="25" t="str">
        <f t="shared" si="5"/>
        <v>P700059)</v>
      </c>
      <c r="C122" s="10" t="s">
        <v>128</v>
      </c>
      <c r="E122" s="11" t="e">
        <f>SUMIF(#REF!,$A$105&amp;'OLD FMR'!C122,#REF!)</f>
        <v>#REF!</v>
      </c>
      <c r="F122" s="30">
        <v>-981000</v>
      </c>
      <c r="G122" s="6" t="e">
        <f t="shared" si="10"/>
        <v>#REF!</v>
      </c>
      <c r="H122" s="5" t="e">
        <f>SUMIF(#REF!,'OLD FMR'!C122,#REF!)</f>
        <v>#REF!</v>
      </c>
      <c r="I122" s="9" t="e">
        <f t="shared" si="11"/>
        <v>#REF!</v>
      </c>
      <c r="L122" s="1"/>
    </row>
    <row r="123" spans="1:12" x14ac:dyDescent="0.2">
      <c r="A123" s="33" t="s">
        <v>342</v>
      </c>
      <c r="B123" s="25" t="str">
        <f t="shared" si="5"/>
        <v>P700061)</v>
      </c>
      <c r="C123" s="10" t="s">
        <v>35</v>
      </c>
      <c r="E123" s="11" t="e">
        <f>SUMIF(#REF!,$A$105&amp;'OLD FMR'!C123,#REF!)</f>
        <v>#REF!</v>
      </c>
      <c r="F123" s="30">
        <v>262887000</v>
      </c>
      <c r="G123" s="6" t="e">
        <f t="shared" si="10"/>
        <v>#REF!</v>
      </c>
      <c r="H123" s="5" t="e">
        <f>SUMIF(#REF!,'OLD FMR'!C123,#REF!)</f>
        <v>#REF!</v>
      </c>
      <c r="I123" s="9" t="e">
        <f t="shared" si="11"/>
        <v>#REF!</v>
      </c>
      <c r="L123" s="1"/>
    </row>
    <row r="124" spans="1:12" x14ac:dyDescent="0.2">
      <c r="A124" s="33" t="s">
        <v>347</v>
      </c>
      <c r="B124" s="25" t="str">
        <f t="shared" si="5"/>
        <v>P600666)</v>
      </c>
      <c r="C124" s="10" t="s">
        <v>514</v>
      </c>
      <c r="E124" s="11" t="e">
        <f>SUMIF(#REF!,$A$105&amp;'OLD FMR'!C124,#REF!)</f>
        <v>#REF!</v>
      </c>
      <c r="F124" s="30">
        <v>0</v>
      </c>
      <c r="G124" s="6" t="e">
        <f t="shared" si="10"/>
        <v>#REF!</v>
      </c>
      <c r="H124" s="5" t="e">
        <f>SUMIF(#REF!,'OLD FMR'!C124,#REF!)</f>
        <v>#REF!</v>
      </c>
      <c r="I124" s="9" t="e">
        <f t="shared" si="11"/>
        <v>#REF!</v>
      </c>
      <c r="L124" s="1"/>
    </row>
    <row r="125" spans="1:12" x14ac:dyDescent="0.2">
      <c r="A125" s="33" t="s">
        <v>673</v>
      </c>
      <c r="B125" s="25" t="str">
        <f t="shared" si="5"/>
        <v>P700143)</v>
      </c>
      <c r="C125" s="10" t="s">
        <v>360</v>
      </c>
      <c r="E125" s="11" t="e">
        <f>SUMIF(#REF!,$A$105&amp;'OLD FMR'!C125,#REF!)</f>
        <v>#REF!</v>
      </c>
      <c r="F125" s="30">
        <v>0</v>
      </c>
      <c r="G125" s="6" t="e">
        <f t="shared" si="10"/>
        <v>#REF!</v>
      </c>
      <c r="H125" s="5" t="e">
        <f>SUMIF(#REF!,'OLD FMR'!C125,#REF!)</f>
        <v>#REF!</v>
      </c>
      <c r="I125" s="9" t="e">
        <f t="shared" si="11"/>
        <v>#REF!</v>
      </c>
      <c r="L125" s="1"/>
    </row>
    <row r="126" spans="1:12" x14ac:dyDescent="0.2">
      <c r="A126" s="33" t="s">
        <v>665</v>
      </c>
      <c r="B126" s="25" t="str">
        <f t="shared" si="5"/>
        <v>P700144)</v>
      </c>
      <c r="C126" s="10" t="s">
        <v>361</v>
      </c>
      <c r="E126" s="11" t="e">
        <f>SUMIF(#REF!,$A$105&amp;'OLD FMR'!C126,#REF!)</f>
        <v>#REF!</v>
      </c>
      <c r="F126" s="30">
        <v>3924000</v>
      </c>
      <c r="G126" s="6" t="e">
        <f t="shared" si="10"/>
        <v>#REF!</v>
      </c>
      <c r="H126" s="5" t="e">
        <f>SUMIF(#REF!,'OLD FMR'!C126,#REF!)</f>
        <v>#REF!</v>
      </c>
      <c r="I126" s="9" t="e">
        <f t="shared" si="11"/>
        <v>#REF!</v>
      </c>
      <c r="L126" s="1"/>
    </row>
    <row r="127" spans="1:12" x14ac:dyDescent="0.2">
      <c r="A127" s="25" t="s">
        <v>674</v>
      </c>
      <c r="B127" s="25" t="str">
        <f t="shared" si="5"/>
        <v>P700145)</v>
      </c>
      <c r="C127" s="10" t="s">
        <v>362</v>
      </c>
      <c r="E127" s="11" t="e">
        <f>SUMIF(#REF!,$A$105&amp;'OLD FMR'!C127,#REF!)</f>
        <v>#REF!</v>
      </c>
      <c r="F127" s="30"/>
      <c r="G127" s="6" t="e">
        <f t="shared" si="10"/>
        <v>#REF!</v>
      </c>
      <c r="H127" s="5" t="e">
        <f>SUMIF(#REF!,'OLD FMR'!C127,#REF!)</f>
        <v>#REF!</v>
      </c>
      <c r="I127" s="9" t="e">
        <f t="shared" si="11"/>
        <v>#REF!</v>
      </c>
      <c r="L127" s="1"/>
    </row>
    <row r="128" spans="1:12" x14ac:dyDescent="0.2">
      <c r="A128" s="25" t="s">
        <v>58</v>
      </c>
      <c r="B128" s="25" t="str">
        <f t="shared" si="5"/>
        <v>P700146)</v>
      </c>
      <c r="C128" s="10" t="s">
        <v>363</v>
      </c>
      <c r="E128" s="11" t="e">
        <f>SUMIF(#REF!,$A$105&amp;'OLD FMR'!C128,#REF!)</f>
        <v>#REF!</v>
      </c>
      <c r="F128" s="30"/>
      <c r="G128" s="6" t="e">
        <f t="shared" si="10"/>
        <v>#REF!</v>
      </c>
      <c r="H128" s="5" t="e">
        <f>SUMIF(#REF!,'OLD FMR'!C128,#REF!)</f>
        <v>#REF!</v>
      </c>
      <c r="I128" s="9" t="e">
        <f t="shared" si="11"/>
        <v>#REF!</v>
      </c>
      <c r="L128" s="1"/>
    </row>
    <row r="129" spans="1:12" x14ac:dyDescent="0.2">
      <c r="A129" s="25" t="s">
        <v>59</v>
      </c>
      <c r="B129" s="25" t="str">
        <f t="shared" si="5"/>
        <v>P700147)</v>
      </c>
      <c r="C129" s="10" t="s">
        <v>364</v>
      </c>
      <c r="E129" s="11" t="e">
        <f>SUMIF(#REF!,$A$105&amp;'OLD FMR'!C129,#REF!)</f>
        <v>#REF!</v>
      </c>
      <c r="F129" s="30"/>
      <c r="G129" s="6" t="e">
        <f t="shared" si="10"/>
        <v>#REF!</v>
      </c>
      <c r="H129" s="5" t="e">
        <f>SUMIF(#REF!,'OLD FMR'!C129,#REF!)</f>
        <v>#REF!</v>
      </c>
      <c r="I129" s="9" t="e">
        <f t="shared" si="11"/>
        <v>#REF!</v>
      </c>
      <c r="L129" s="1"/>
    </row>
    <row r="130" spans="1:12" x14ac:dyDescent="0.2">
      <c r="A130" s="25" t="s">
        <v>60</v>
      </c>
      <c r="B130" s="25" t="str">
        <f t="shared" si="5"/>
        <v>P700148)</v>
      </c>
      <c r="C130" s="10" t="s">
        <v>365</v>
      </c>
      <c r="E130" s="11" t="e">
        <f>SUMIF(#REF!,$A$105&amp;'OLD FMR'!C130,#REF!)</f>
        <v>#REF!</v>
      </c>
      <c r="F130" s="30"/>
      <c r="G130" s="6" t="e">
        <f t="shared" si="10"/>
        <v>#REF!</v>
      </c>
      <c r="H130" s="5" t="e">
        <f>SUMIF(#REF!,'OLD FMR'!C130,#REF!)</f>
        <v>#REF!</v>
      </c>
      <c r="I130" s="9" t="e">
        <f t="shared" si="11"/>
        <v>#REF!</v>
      </c>
      <c r="L130" s="1"/>
    </row>
    <row r="131" spans="1:12" x14ac:dyDescent="0.2">
      <c r="A131" s="33" t="s">
        <v>599</v>
      </c>
      <c r="B131" s="25" t="str">
        <f t="shared" si="5"/>
        <v>P700137)</v>
      </c>
      <c r="C131" s="10" t="s">
        <v>858</v>
      </c>
      <c r="E131" s="11" t="e">
        <f>SUMIF(#REF!,$A$105&amp;'OLD FMR'!C131,#REF!)</f>
        <v>#REF!</v>
      </c>
      <c r="F131" s="30">
        <v>15645000</v>
      </c>
      <c r="G131" s="6" t="e">
        <f t="shared" si="10"/>
        <v>#REF!</v>
      </c>
      <c r="H131" s="5" t="e">
        <f>SUMIF(#REF!,'OLD FMR'!C131,#REF!)</f>
        <v>#REF!</v>
      </c>
      <c r="I131" s="9" t="e">
        <f t="shared" si="11"/>
        <v>#REF!</v>
      </c>
      <c r="L131" s="1"/>
    </row>
    <row r="132" spans="1:12" x14ac:dyDescent="0.2">
      <c r="A132" s="33" t="s">
        <v>666</v>
      </c>
      <c r="B132" s="25" t="str">
        <f t="shared" si="5"/>
        <v>P700138)</v>
      </c>
      <c r="C132" s="10" t="s">
        <v>355</v>
      </c>
      <c r="E132" s="11" t="e">
        <f>SUMIF(#REF!,$A$105&amp;'OLD FMR'!C132,#REF!)</f>
        <v>#REF!</v>
      </c>
      <c r="F132" s="30">
        <v>191355000</v>
      </c>
      <c r="G132" s="6" t="e">
        <f t="shared" si="10"/>
        <v>#REF!</v>
      </c>
      <c r="H132" s="5" t="e">
        <f>SUMIF(#REF!,'OLD FMR'!C132,#REF!)</f>
        <v>#REF!</v>
      </c>
      <c r="I132" s="9" t="e">
        <f t="shared" si="11"/>
        <v>#REF!</v>
      </c>
      <c r="L132" s="1"/>
    </row>
    <row r="133" spans="1:12" x14ac:dyDescent="0.2">
      <c r="A133" s="33" t="s">
        <v>667</v>
      </c>
      <c r="B133" s="25" t="str">
        <f t="shared" si="5"/>
        <v>P700139)</v>
      </c>
      <c r="C133" s="10" t="s">
        <v>356</v>
      </c>
      <c r="E133" s="11" t="e">
        <f>SUMIF(#REF!,$A$105&amp;'OLD FMR'!C133,#REF!)</f>
        <v>#REF!</v>
      </c>
      <c r="F133" s="30">
        <v>3040000</v>
      </c>
      <c r="G133" s="6" t="e">
        <f t="shared" si="10"/>
        <v>#REF!</v>
      </c>
      <c r="H133" s="5" t="e">
        <f>SUMIF(#REF!,'OLD FMR'!C133,#REF!)</f>
        <v>#REF!</v>
      </c>
      <c r="I133" s="9" t="e">
        <f t="shared" si="11"/>
        <v>#REF!</v>
      </c>
      <c r="L133" s="1"/>
    </row>
    <row r="134" spans="1:12" x14ac:dyDescent="0.2">
      <c r="A134" s="25" t="s">
        <v>61</v>
      </c>
      <c r="B134" s="25" t="str">
        <f t="shared" si="5"/>
        <v>P700140)</v>
      </c>
      <c r="C134" s="10" t="s">
        <v>357</v>
      </c>
      <c r="E134" s="11" t="e">
        <f>SUMIF(#REF!,$A$105&amp;'OLD FMR'!C134,#REF!)</f>
        <v>#REF!</v>
      </c>
      <c r="F134" s="30"/>
      <c r="G134" s="6" t="e">
        <f t="shared" si="10"/>
        <v>#REF!</v>
      </c>
      <c r="H134" s="5" t="e">
        <f>SUMIF(#REF!,'OLD FMR'!C134,#REF!)</f>
        <v>#REF!</v>
      </c>
      <c r="I134" s="9" t="e">
        <f t="shared" si="11"/>
        <v>#REF!</v>
      </c>
      <c r="L134" s="1"/>
    </row>
    <row r="135" spans="1:12" x14ac:dyDescent="0.2">
      <c r="A135" s="33" t="s">
        <v>600</v>
      </c>
      <c r="B135" s="25" t="str">
        <f t="shared" si="5"/>
        <v>P700141)</v>
      </c>
      <c r="C135" s="10" t="s">
        <v>358</v>
      </c>
      <c r="E135" s="11" t="e">
        <f>SUMIF(#REF!,$A$105&amp;'OLD FMR'!C135,#REF!)</f>
        <v>#REF!</v>
      </c>
      <c r="F135" s="30">
        <v>5271000</v>
      </c>
      <c r="G135" s="6" t="e">
        <f t="shared" si="10"/>
        <v>#REF!</v>
      </c>
      <c r="H135" s="5" t="e">
        <f>SUMIF(#REF!,'OLD FMR'!C135,#REF!)</f>
        <v>#REF!</v>
      </c>
      <c r="I135" s="9" t="e">
        <f t="shared" si="11"/>
        <v>#REF!</v>
      </c>
      <c r="L135" s="1"/>
    </row>
    <row r="136" spans="1:12" x14ac:dyDescent="0.2">
      <c r="A136" s="33" t="s">
        <v>601</v>
      </c>
      <c r="B136" s="25" t="str">
        <f t="shared" si="5"/>
        <v>P700142)</v>
      </c>
      <c r="C136" s="10" t="s">
        <v>359</v>
      </c>
      <c r="E136" s="11" t="e">
        <f>SUMIF(#REF!,$A$105&amp;'OLD FMR'!C136,#REF!)</f>
        <v>#REF!</v>
      </c>
      <c r="F136" s="30">
        <v>4076000</v>
      </c>
      <c r="G136" s="6" t="e">
        <f t="shared" si="10"/>
        <v>#REF!</v>
      </c>
      <c r="H136" s="5" t="e">
        <f>SUMIF(#REF!,'OLD FMR'!C136,#REF!)</f>
        <v>#REF!</v>
      </c>
      <c r="I136" s="9" t="e">
        <f t="shared" si="11"/>
        <v>#REF!</v>
      </c>
      <c r="L136" s="1"/>
    </row>
    <row r="137" spans="1:12" x14ac:dyDescent="0.2">
      <c r="A137" s="33" t="s">
        <v>806</v>
      </c>
      <c r="B137" s="25" t="str">
        <f t="shared" si="5"/>
        <v>P700008)</v>
      </c>
      <c r="C137" s="10" t="s">
        <v>164</v>
      </c>
      <c r="E137" s="11" t="e">
        <f>SUMIF(#REF!,$A$105&amp;'OLD FMR'!C137,#REF!)</f>
        <v>#REF!</v>
      </c>
      <c r="F137" s="30">
        <v>1117000</v>
      </c>
      <c r="G137" s="6" t="e">
        <f t="shared" si="10"/>
        <v>#REF!</v>
      </c>
      <c r="H137" s="5" t="e">
        <f>SUMIF(#REF!,'OLD FMR'!C137,#REF!)</f>
        <v>#REF!</v>
      </c>
      <c r="I137" s="9" t="e">
        <f t="shared" si="11"/>
        <v>#REF!</v>
      </c>
      <c r="L137" s="1"/>
    </row>
    <row r="138" spans="1:12" x14ac:dyDescent="0.2">
      <c r="A138" s="33" t="s">
        <v>807</v>
      </c>
      <c r="B138" s="25" t="str">
        <f t="shared" ref="B138:B201" si="12">RIGHT(A138,8)</f>
        <v>P700009)</v>
      </c>
      <c r="C138" s="10" t="s">
        <v>163</v>
      </c>
      <c r="E138" s="11" t="e">
        <f>SUMIF(#REF!,$A$105&amp;'OLD FMR'!C138,#REF!)</f>
        <v>#REF!</v>
      </c>
      <c r="F138" s="30">
        <v>56858000</v>
      </c>
      <c r="G138" s="6" t="e">
        <f t="shared" si="10"/>
        <v>#REF!</v>
      </c>
      <c r="H138" s="5" t="e">
        <f>SUMIF(#REF!,'OLD FMR'!C138,#REF!)</f>
        <v>#REF!</v>
      </c>
      <c r="I138" s="9" t="e">
        <f t="shared" si="11"/>
        <v>#REF!</v>
      </c>
      <c r="L138" s="1"/>
    </row>
    <row r="139" spans="1:12" x14ac:dyDescent="0.2">
      <c r="A139" s="33" t="s">
        <v>808</v>
      </c>
      <c r="B139" s="25" t="str">
        <f t="shared" si="12"/>
        <v>P700010)</v>
      </c>
      <c r="C139" s="10" t="s">
        <v>165</v>
      </c>
      <c r="E139" s="11" t="e">
        <f>SUMIF(#REF!,$A$105&amp;'OLD FMR'!C139,#REF!)</f>
        <v>#REF!</v>
      </c>
      <c r="F139" s="30">
        <v>8033000</v>
      </c>
      <c r="G139" s="6" t="e">
        <f t="shared" si="10"/>
        <v>#REF!</v>
      </c>
      <c r="H139" s="5" t="e">
        <f>SUMIF(#REF!,'OLD FMR'!C139,#REF!)</f>
        <v>#REF!</v>
      </c>
      <c r="I139" s="9" t="e">
        <f t="shared" si="11"/>
        <v>#REF!</v>
      </c>
      <c r="L139" s="1"/>
    </row>
    <row r="140" spans="1:12" x14ac:dyDescent="0.2">
      <c r="A140" s="25" t="s">
        <v>62</v>
      </c>
      <c r="B140" s="25" t="str">
        <f t="shared" si="12"/>
        <v>P700199)</v>
      </c>
      <c r="C140" s="10" t="s">
        <v>903</v>
      </c>
      <c r="E140" s="11" t="e">
        <f>SUMIF(#REF!,$A$105&amp;'OLD FMR'!C140,#REF!)</f>
        <v>#REF!</v>
      </c>
      <c r="F140" s="30"/>
      <c r="G140" s="6" t="e">
        <f t="shared" si="10"/>
        <v>#REF!</v>
      </c>
      <c r="H140" s="5" t="e">
        <f>SUMIF(#REF!,'OLD FMR'!C140,#REF!)</f>
        <v>#REF!</v>
      </c>
      <c r="I140" s="9" t="e">
        <f t="shared" si="11"/>
        <v>#REF!</v>
      </c>
      <c r="L140" s="1"/>
    </row>
    <row r="141" spans="1:12" x14ac:dyDescent="0.2">
      <c r="A141" s="33" t="s">
        <v>809</v>
      </c>
      <c r="B141" s="25" t="str">
        <f t="shared" si="12"/>
        <v>P700071)</v>
      </c>
      <c r="C141" s="10" t="s">
        <v>930</v>
      </c>
      <c r="E141" s="11" t="e">
        <f>SUMIF(#REF!,$A$105&amp;'OLD FMR'!C141,#REF!)</f>
        <v>#REF!</v>
      </c>
      <c r="F141" s="30">
        <v>7000</v>
      </c>
      <c r="G141" s="6" t="e">
        <f t="shared" si="10"/>
        <v>#REF!</v>
      </c>
      <c r="H141" s="5" t="e">
        <f>SUMIF(#REF!,'OLD FMR'!C141,#REF!)</f>
        <v>#REF!</v>
      </c>
      <c r="I141" s="9" t="e">
        <f t="shared" si="11"/>
        <v>#REF!</v>
      </c>
      <c r="L141" s="1"/>
    </row>
    <row r="142" spans="1:12" x14ac:dyDescent="0.2">
      <c r="A142" s="33" t="s">
        <v>286</v>
      </c>
      <c r="B142" s="25" t="str">
        <f t="shared" si="12"/>
        <v>P700072)</v>
      </c>
      <c r="C142" s="10" t="s">
        <v>929</v>
      </c>
      <c r="E142" s="11" t="e">
        <f>SUMIF(#REF!,$A$105&amp;'OLD FMR'!C142,#REF!)</f>
        <v>#REF!</v>
      </c>
      <c r="F142" s="30">
        <v>412000</v>
      </c>
      <c r="G142" s="6" t="e">
        <f t="shared" si="10"/>
        <v>#REF!</v>
      </c>
      <c r="H142" s="5" t="e">
        <f>SUMIF(#REF!,'OLD FMR'!C142,#REF!)</f>
        <v>#REF!</v>
      </c>
      <c r="I142" s="9" t="e">
        <f t="shared" si="11"/>
        <v>#REF!</v>
      </c>
      <c r="L142" s="1"/>
    </row>
    <row r="143" spans="1:12" x14ac:dyDescent="0.2">
      <c r="A143" s="33" t="s">
        <v>287</v>
      </c>
      <c r="B143" s="25" t="str">
        <f t="shared" si="12"/>
        <v>P700073)</v>
      </c>
      <c r="C143" s="10" t="s">
        <v>931</v>
      </c>
      <c r="E143" s="11" t="e">
        <f>SUMIF(#REF!,$A$105&amp;'OLD FMR'!C143,#REF!)</f>
        <v>#REF!</v>
      </c>
      <c r="F143" s="30">
        <v>82000</v>
      </c>
      <c r="G143" s="6" t="e">
        <f t="shared" si="10"/>
        <v>#REF!</v>
      </c>
      <c r="H143" s="5" t="e">
        <f>SUMIF(#REF!,'OLD FMR'!C143,#REF!)</f>
        <v>#REF!</v>
      </c>
      <c r="I143" s="9" t="e">
        <f t="shared" si="11"/>
        <v>#REF!</v>
      </c>
      <c r="L143" s="1"/>
    </row>
    <row r="144" spans="1:12" x14ac:dyDescent="0.2">
      <c r="A144" s="33" t="s">
        <v>288</v>
      </c>
      <c r="B144" s="25" t="str">
        <f t="shared" si="12"/>
        <v>P700105)</v>
      </c>
      <c r="C144" s="10" t="s">
        <v>20</v>
      </c>
      <c r="E144" s="11" t="e">
        <f>SUMIF(#REF!,$A$105&amp;'OLD FMR'!C144,#REF!)</f>
        <v>#REF!</v>
      </c>
      <c r="F144" s="30">
        <v>252000</v>
      </c>
      <c r="G144" s="6" t="e">
        <f t="shared" si="10"/>
        <v>#REF!</v>
      </c>
      <c r="H144" s="5" t="e">
        <f>SUMIF(#REF!,'OLD FMR'!C144,#REF!)</f>
        <v>#REF!</v>
      </c>
      <c r="I144" s="9" t="e">
        <f t="shared" si="11"/>
        <v>#REF!</v>
      </c>
      <c r="L144" s="1"/>
    </row>
    <row r="145" spans="1:12" x14ac:dyDescent="0.2">
      <c r="A145" s="33" t="s">
        <v>289</v>
      </c>
      <c r="B145" s="25" t="str">
        <f t="shared" si="12"/>
        <v>P700106)</v>
      </c>
      <c r="C145" s="10" t="s">
        <v>19</v>
      </c>
      <c r="E145" s="11" t="e">
        <f>SUMIF(#REF!,$A$105&amp;'OLD FMR'!C145,#REF!)</f>
        <v>#REF!</v>
      </c>
      <c r="F145" s="30">
        <v>36412000</v>
      </c>
      <c r="G145" s="6" t="e">
        <f t="shared" si="10"/>
        <v>#REF!</v>
      </c>
      <c r="H145" s="5" t="e">
        <f>SUMIF(#REF!,'OLD FMR'!C145,#REF!)</f>
        <v>#REF!</v>
      </c>
      <c r="I145" s="9" t="e">
        <f t="shared" si="11"/>
        <v>#REF!</v>
      </c>
      <c r="L145" s="1"/>
    </row>
    <row r="146" spans="1:12" x14ac:dyDescent="0.2">
      <c r="A146" s="33" t="s">
        <v>98</v>
      </c>
      <c r="B146" s="25" t="str">
        <f t="shared" si="12"/>
        <v>P700107)</v>
      </c>
      <c r="C146" s="10" t="s">
        <v>21</v>
      </c>
      <c r="E146" s="11" t="e">
        <f>SUMIF(#REF!,$A$105&amp;'OLD FMR'!C146,#REF!)</f>
        <v>#REF!</v>
      </c>
      <c r="F146" s="30">
        <v>165000</v>
      </c>
      <c r="G146" s="6" t="e">
        <f t="shared" si="10"/>
        <v>#REF!</v>
      </c>
      <c r="H146" s="5" t="e">
        <f>SUMIF(#REF!,'OLD FMR'!C146,#REF!)</f>
        <v>#REF!</v>
      </c>
      <c r="I146" s="9" t="e">
        <f t="shared" si="11"/>
        <v>#REF!</v>
      </c>
      <c r="L146" s="1"/>
    </row>
    <row r="147" spans="1:12" x14ac:dyDescent="0.2">
      <c r="A147" s="33" t="s">
        <v>99</v>
      </c>
      <c r="B147" s="25" t="str">
        <f t="shared" si="12"/>
        <v>P700101)</v>
      </c>
      <c r="C147" s="10" t="s">
        <v>50</v>
      </c>
      <c r="E147" s="11" t="e">
        <f>SUMIF(#REF!,$A$105&amp;'OLD FMR'!C147,#REF!)</f>
        <v>#REF!</v>
      </c>
      <c r="F147" s="30">
        <v>138000</v>
      </c>
      <c r="G147" s="6" t="e">
        <f t="shared" si="10"/>
        <v>#REF!</v>
      </c>
      <c r="H147" s="5" t="e">
        <f>SUMIF(#REF!,'OLD FMR'!C147,#REF!)</f>
        <v>#REF!</v>
      </c>
      <c r="I147" s="9" t="e">
        <f t="shared" si="11"/>
        <v>#REF!</v>
      </c>
      <c r="L147" s="1"/>
    </row>
    <row r="148" spans="1:12" x14ac:dyDescent="0.2">
      <c r="A148" s="33" t="s">
        <v>100</v>
      </c>
      <c r="B148" s="25" t="str">
        <f t="shared" si="12"/>
        <v>P700102)</v>
      </c>
      <c r="C148" s="10" t="s">
        <v>49</v>
      </c>
      <c r="E148" s="11" t="e">
        <f>SUMIF(#REF!,$A$105&amp;'OLD FMR'!C148,#REF!)</f>
        <v>#REF!</v>
      </c>
      <c r="F148" s="30">
        <v>1416000</v>
      </c>
      <c r="G148" s="6" t="e">
        <f t="shared" si="10"/>
        <v>#REF!</v>
      </c>
      <c r="H148" s="5" t="e">
        <f>SUMIF(#REF!,'OLD FMR'!C148,#REF!)</f>
        <v>#REF!</v>
      </c>
      <c r="I148" s="9" t="e">
        <f t="shared" si="11"/>
        <v>#REF!</v>
      </c>
      <c r="L148" s="1"/>
    </row>
    <row r="149" spans="1:12" x14ac:dyDescent="0.2">
      <c r="A149" s="33" t="s">
        <v>951</v>
      </c>
      <c r="B149" s="25" t="str">
        <f t="shared" si="12"/>
        <v>P700103)</v>
      </c>
      <c r="C149" s="10" t="s">
        <v>51</v>
      </c>
      <c r="E149" s="11" t="e">
        <f>SUMIF(#REF!,$A$105&amp;'OLD FMR'!C149,#REF!)</f>
        <v>#REF!</v>
      </c>
      <c r="F149" s="30">
        <v>18000</v>
      </c>
      <c r="G149" s="6" t="e">
        <f t="shared" si="10"/>
        <v>#REF!</v>
      </c>
      <c r="H149" s="5" t="e">
        <f>SUMIF(#REF!,'OLD FMR'!C149,#REF!)</f>
        <v>#REF!</v>
      </c>
      <c r="I149" s="9" t="e">
        <f t="shared" si="11"/>
        <v>#REF!</v>
      </c>
      <c r="L149" s="1"/>
    </row>
    <row r="150" spans="1:12" x14ac:dyDescent="0.2">
      <c r="A150" s="33" t="s">
        <v>952</v>
      </c>
      <c r="B150" s="25" t="str">
        <f t="shared" si="12"/>
        <v>P700014)</v>
      </c>
      <c r="C150" s="10" t="s">
        <v>123</v>
      </c>
      <c r="E150" s="11" t="e">
        <f>SUMIF(#REF!,$A$105&amp;'OLD FMR'!C150,#REF!)</f>
        <v>#REF!</v>
      </c>
      <c r="F150" s="30">
        <v>2291000</v>
      </c>
      <c r="G150" s="6" t="e">
        <f t="shared" si="10"/>
        <v>#REF!</v>
      </c>
      <c r="H150" s="5" t="e">
        <f>SUMIF(#REF!,'OLD FMR'!C150,#REF!)</f>
        <v>#REF!</v>
      </c>
      <c r="I150" s="9" t="e">
        <f t="shared" si="11"/>
        <v>#REF!</v>
      </c>
      <c r="L150" s="1"/>
    </row>
    <row r="151" spans="1:12" x14ac:dyDescent="0.2">
      <c r="A151" s="33" t="s">
        <v>92</v>
      </c>
      <c r="B151" s="25" t="str">
        <f t="shared" si="12"/>
        <v>P700011)</v>
      </c>
      <c r="C151" s="10" t="s">
        <v>162</v>
      </c>
      <c r="E151" s="11" t="e">
        <f>SUMIF(#REF!,$A$105&amp;'OLD FMR'!C151,#REF!)</f>
        <v>#REF!</v>
      </c>
      <c r="F151" s="30">
        <v>534150000</v>
      </c>
      <c r="G151" s="6" t="e">
        <f t="shared" si="10"/>
        <v>#REF!</v>
      </c>
      <c r="H151" s="5" t="e">
        <f>SUMIF(#REF!,'OLD FMR'!C151,#REF!)</f>
        <v>#REF!</v>
      </c>
      <c r="I151" s="9" t="e">
        <f t="shared" si="11"/>
        <v>#REF!</v>
      </c>
      <c r="L151" s="1"/>
    </row>
    <row r="152" spans="1:12" x14ac:dyDescent="0.2">
      <c r="A152" s="33" t="s">
        <v>63</v>
      </c>
      <c r="B152" s="25" t="str">
        <f t="shared" si="12"/>
        <v>P700159)</v>
      </c>
      <c r="C152" s="10" t="s">
        <v>16</v>
      </c>
      <c r="E152" s="11" t="e">
        <f>SUMIF(#REF!,$A$105&amp;'OLD FMR'!C152,#REF!)</f>
        <v>#REF!</v>
      </c>
      <c r="F152" s="30">
        <v>308704000</v>
      </c>
      <c r="G152" s="6" t="e">
        <f t="shared" si="10"/>
        <v>#REF!</v>
      </c>
      <c r="H152" s="5" t="e">
        <f>SUMIF(#REF!,'OLD FMR'!C152,#REF!)</f>
        <v>#REF!</v>
      </c>
      <c r="I152" s="9" t="e">
        <f t="shared" si="11"/>
        <v>#REF!</v>
      </c>
      <c r="L152" s="1"/>
    </row>
    <row r="153" spans="1:12" x14ac:dyDescent="0.2">
      <c r="A153" s="33" t="s">
        <v>64</v>
      </c>
      <c r="B153" s="25" t="str">
        <f t="shared" si="12"/>
        <v>P700160)</v>
      </c>
      <c r="C153" s="10" t="s">
        <v>17</v>
      </c>
      <c r="E153" s="11" t="e">
        <f>SUMIF(#REF!,$A$105&amp;'OLD FMR'!C153,#REF!)</f>
        <v>#REF!</v>
      </c>
      <c r="F153" s="30">
        <v>24621000</v>
      </c>
      <c r="G153" s="6" t="e">
        <f t="shared" si="10"/>
        <v>#REF!</v>
      </c>
      <c r="H153" s="5" t="e">
        <f>SUMIF(#REF!,'OLD FMR'!C153,#REF!)</f>
        <v>#REF!</v>
      </c>
      <c r="I153" s="9" t="e">
        <f t="shared" si="11"/>
        <v>#REF!</v>
      </c>
      <c r="L153" s="1"/>
    </row>
    <row r="154" spans="1:12" x14ac:dyDescent="0.2">
      <c r="A154" s="33" t="s">
        <v>65</v>
      </c>
      <c r="B154" s="25" t="str">
        <f t="shared" si="12"/>
        <v>P700161)</v>
      </c>
      <c r="C154" s="10" t="s">
        <v>18</v>
      </c>
      <c r="E154" s="11" t="e">
        <f>SUMIF(#REF!,$A$105&amp;'OLD FMR'!C154,#REF!)</f>
        <v>#REF!</v>
      </c>
      <c r="F154" s="30">
        <v>24918000</v>
      </c>
      <c r="G154" s="6" t="e">
        <f t="shared" si="10"/>
        <v>#REF!</v>
      </c>
      <c r="H154" s="5" t="e">
        <f>SUMIF(#REF!,'OLD FMR'!C154,#REF!)</f>
        <v>#REF!</v>
      </c>
      <c r="I154" s="9" t="e">
        <f t="shared" si="11"/>
        <v>#REF!</v>
      </c>
      <c r="L154" s="1"/>
    </row>
    <row r="155" spans="1:12" x14ac:dyDescent="0.2">
      <c r="A155" s="33" t="s">
        <v>93</v>
      </c>
      <c r="B155" s="25" t="str">
        <f t="shared" si="12"/>
        <v>P700117)</v>
      </c>
      <c r="C155" s="10" t="s">
        <v>127</v>
      </c>
      <c r="E155" s="11" t="e">
        <f>SUMIF(#REF!,$A$105&amp;'OLD FMR'!C155,#REF!)</f>
        <v>#REF!</v>
      </c>
      <c r="F155" s="30">
        <v>604000</v>
      </c>
      <c r="G155" s="6" t="e">
        <f t="shared" si="10"/>
        <v>#REF!</v>
      </c>
      <c r="H155" s="5" t="e">
        <f>SUMIF(#REF!,'OLD FMR'!C155,#REF!)</f>
        <v>#REF!</v>
      </c>
      <c r="I155" s="9" t="e">
        <f t="shared" si="11"/>
        <v>#REF!</v>
      </c>
      <c r="L155" s="1"/>
    </row>
    <row r="156" spans="1:12" x14ac:dyDescent="0.2">
      <c r="A156" s="33" t="s">
        <v>94</v>
      </c>
      <c r="B156" s="25" t="str">
        <f t="shared" si="12"/>
        <v>P700074)</v>
      </c>
      <c r="C156" s="10" t="s">
        <v>928</v>
      </c>
      <c r="E156" s="11" t="e">
        <f>SUMIF(#REF!,$A$105&amp;'OLD FMR'!C156,#REF!)</f>
        <v>#REF!</v>
      </c>
      <c r="F156" s="30">
        <v>54614000</v>
      </c>
      <c r="G156" s="6" t="e">
        <f t="shared" si="10"/>
        <v>#REF!</v>
      </c>
      <c r="H156" s="5" t="e">
        <f>SUMIF(#REF!,'OLD FMR'!C156,#REF!)</f>
        <v>#REF!</v>
      </c>
      <c r="I156" s="9" t="e">
        <f t="shared" si="11"/>
        <v>#REF!</v>
      </c>
      <c r="L156" s="1"/>
    </row>
    <row r="157" spans="1:12" x14ac:dyDescent="0.2">
      <c r="A157" s="33" t="s">
        <v>95</v>
      </c>
      <c r="B157" s="25" t="str">
        <f t="shared" si="12"/>
        <v>P700108)</v>
      </c>
      <c r="C157" s="10" t="s">
        <v>166</v>
      </c>
      <c r="E157" s="11" t="e">
        <f>SUMIF(#REF!,$A$105&amp;'OLD FMR'!C157,#REF!)</f>
        <v>#REF!</v>
      </c>
      <c r="F157" s="30">
        <v>32155000</v>
      </c>
      <c r="G157" s="6" t="e">
        <f t="shared" si="10"/>
        <v>#REF!</v>
      </c>
      <c r="H157" s="5" t="e">
        <f>SUMIF(#REF!,'OLD FMR'!C157,#REF!)</f>
        <v>#REF!</v>
      </c>
      <c r="I157" s="9" t="e">
        <f t="shared" si="11"/>
        <v>#REF!</v>
      </c>
      <c r="L157" s="1"/>
    </row>
    <row r="158" spans="1:12" x14ac:dyDescent="0.2">
      <c r="A158" s="33" t="s">
        <v>96</v>
      </c>
      <c r="B158" s="25" t="str">
        <f t="shared" si="12"/>
        <v>P700104)</v>
      </c>
      <c r="C158" s="10" t="s">
        <v>48</v>
      </c>
      <c r="E158" s="11" t="e">
        <f>SUMIF(#REF!,$A$105&amp;'OLD FMR'!C158,#REF!)</f>
        <v>#REF!</v>
      </c>
      <c r="F158" s="30">
        <v>8834000</v>
      </c>
      <c r="G158" s="6" t="e">
        <f t="shared" si="10"/>
        <v>#REF!</v>
      </c>
      <c r="H158" s="5" t="e">
        <f>SUMIF(#REF!,'OLD FMR'!C158,#REF!)</f>
        <v>#REF!</v>
      </c>
      <c r="I158" s="9" t="e">
        <f t="shared" si="11"/>
        <v>#REF!</v>
      </c>
      <c r="L158" s="1"/>
    </row>
    <row r="159" spans="1:12" x14ac:dyDescent="0.2">
      <c r="A159" s="33" t="s">
        <v>859</v>
      </c>
      <c r="B159" s="25" t="str">
        <f t="shared" si="12"/>
        <v>P700126)</v>
      </c>
      <c r="C159" s="10" t="s">
        <v>976</v>
      </c>
      <c r="E159" s="11" t="e">
        <f>SUMIF(#REF!,$A$105&amp;'OLD FMR'!C159,#REF!)</f>
        <v>#REF!</v>
      </c>
      <c r="F159" s="30">
        <v>44950000</v>
      </c>
      <c r="G159" s="6" t="e">
        <f t="shared" si="10"/>
        <v>#REF!</v>
      </c>
      <c r="H159" s="5" t="e">
        <f>SUMIF(#REF!,'OLD FMR'!C159,#REF!)</f>
        <v>#REF!</v>
      </c>
      <c r="I159" s="9" t="e">
        <f t="shared" si="11"/>
        <v>#REF!</v>
      </c>
      <c r="L159" s="1"/>
    </row>
    <row r="160" spans="1:12" x14ac:dyDescent="0.2">
      <c r="A160" s="25" t="s">
        <v>66</v>
      </c>
      <c r="B160" s="25" t="str">
        <f t="shared" si="12"/>
        <v>P700067)</v>
      </c>
      <c r="C160" s="10" t="s">
        <v>875</v>
      </c>
      <c r="E160" s="11" t="e">
        <f>SUMIF(#REF!,$A$105&amp;'OLD FMR'!C160,#REF!)</f>
        <v>#REF!</v>
      </c>
      <c r="F160" s="30"/>
      <c r="G160" s="6" t="e">
        <f t="shared" si="10"/>
        <v>#REF!</v>
      </c>
      <c r="H160" s="5" t="e">
        <f>SUMIF(#REF!,'OLD FMR'!C160,#REF!)</f>
        <v>#REF!</v>
      </c>
      <c r="I160" s="9" t="e">
        <f t="shared" si="11"/>
        <v>#REF!</v>
      </c>
      <c r="L160" s="1"/>
    </row>
    <row r="161" spans="1:12" x14ac:dyDescent="0.2">
      <c r="A161" s="33" t="s">
        <v>97</v>
      </c>
      <c r="B161" s="25" t="str">
        <f t="shared" si="12"/>
        <v>P700082)</v>
      </c>
      <c r="C161" s="10" t="s">
        <v>52</v>
      </c>
      <c r="E161" s="11" t="e">
        <f>SUMIF(#REF!,$A$105&amp;'OLD FMR'!C161,#REF!)</f>
        <v>#REF!</v>
      </c>
      <c r="F161" s="30">
        <v>19999000</v>
      </c>
      <c r="G161" s="6" t="e">
        <f t="shared" si="10"/>
        <v>#REF!</v>
      </c>
      <c r="H161" s="5" t="e">
        <f>SUMIF(#REF!,'OLD FMR'!C161,#REF!)</f>
        <v>#REF!</v>
      </c>
      <c r="I161" s="9" t="e">
        <f t="shared" si="11"/>
        <v>#REF!</v>
      </c>
      <c r="L161" s="1"/>
    </row>
    <row r="162" spans="1:12" x14ac:dyDescent="0.2">
      <c r="A162" s="33" t="s">
        <v>584</v>
      </c>
      <c r="B162" s="25" t="str">
        <f t="shared" si="12"/>
        <v>P700089)</v>
      </c>
      <c r="C162" s="10" t="s">
        <v>47</v>
      </c>
      <c r="E162" s="11" t="e">
        <f>SUMIF(#REF!,$A$105&amp;'OLD FMR'!C162,#REF!)</f>
        <v>#REF!</v>
      </c>
      <c r="F162" s="30">
        <v>9731000</v>
      </c>
      <c r="G162" s="6" t="e">
        <f t="shared" si="10"/>
        <v>#REF!</v>
      </c>
      <c r="H162" s="5" t="e">
        <f>SUMIF(#REF!,'OLD FMR'!C162,#REF!)</f>
        <v>#REF!</v>
      </c>
      <c r="I162" s="9" t="e">
        <f t="shared" si="11"/>
        <v>#REF!</v>
      </c>
      <c r="L162" s="1"/>
    </row>
    <row r="163" spans="1:12" x14ac:dyDescent="0.2">
      <c r="A163" s="33" t="s">
        <v>585</v>
      </c>
      <c r="B163" s="25" t="str">
        <f t="shared" si="12"/>
        <v>P700092)</v>
      </c>
      <c r="C163" s="10" t="s">
        <v>23</v>
      </c>
      <c r="E163" s="11" t="e">
        <f>SUMIF(#REF!,$A$105&amp;'OLD FMR'!C163,#REF!)</f>
        <v>#REF!</v>
      </c>
      <c r="F163" s="30">
        <v>78318000</v>
      </c>
      <c r="G163" s="6" t="e">
        <f t="shared" si="10"/>
        <v>#REF!</v>
      </c>
      <c r="H163" s="5" t="e">
        <f>SUMIF(#REF!,'OLD FMR'!C163,#REF!)</f>
        <v>#REF!</v>
      </c>
      <c r="I163" s="9" t="e">
        <f t="shared" si="11"/>
        <v>#REF!</v>
      </c>
      <c r="L163" s="1"/>
    </row>
    <row r="164" spans="1:12" x14ac:dyDescent="0.2">
      <c r="A164" s="33" t="s">
        <v>965</v>
      </c>
      <c r="B164" s="25" t="str">
        <f t="shared" si="12"/>
        <v>P600105)</v>
      </c>
      <c r="C164" s="10" t="s">
        <v>511</v>
      </c>
      <c r="E164" s="11" t="e">
        <f>SUMIF(#REF!,$A$105&amp;'OLD FMR'!C164,#REF!)</f>
        <v>#REF!</v>
      </c>
      <c r="F164" s="30">
        <v>0</v>
      </c>
      <c r="G164" s="6" t="e">
        <f t="shared" si="10"/>
        <v>#REF!</v>
      </c>
      <c r="H164" s="5" t="e">
        <f>SUMIF(#REF!,'OLD FMR'!C164,#REF!)</f>
        <v>#REF!</v>
      </c>
      <c r="I164" s="9" t="e">
        <f t="shared" si="11"/>
        <v>#REF!</v>
      </c>
      <c r="L164" s="1"/>
    </row>
    <row r="165" spans="1:12" x14ac:dyDescent="0.2">
      <c r="A165" s="33" t="s">
        <v>966</v>
      </c>
      <c r="B165" s="25" t="str">
        <f t="shared" si="12"/>
        <v>(P00106)</v>
      </c>
      <c r="C165" s="10" t="s">
        <v>135</v>
      </c>
      <c r="E165" s="11" t="e">
        <f>SUMIF(#REF!,$A$105&amp;'OLD FMR'!C165,#REF!)</f>
        <v>#REF!</v>
      </c>
      <c r="F165" s="30">
        <v>0</v>
      </c>
      <c r="G165" s="6" t="e">
        <f t="shared" si="10"/>
        <v>#REF!</v>
      </c>
      <c r="H165" s="5" t="e">
        <f>SUMIF(#REF!,'OLD FMR'!C165,#REF!)</f>
        <v>#REF!</v>
      </c>
      <c r="I165" s="9" t="e">
        <f t="shared" si="11"/>
        <v>#REF!</v>
      </c>
      <c r="L165" s="1"/>
    </row>
    <row r="166" spans="1:12" x14ac:dyDescent="0.2">
      <c r="A166" s="25" t="s">
        <v>67</v>
      </c>
      <c r="B166" s="25" t="str">
        <f t="shared" si="12"/>
        <v>P600107)</v>
      </c>
      <c r="C166" s="10" t="s">
        <v>904</v>
      </c>
      <c r="E166" s="11" t="e">
        <f>SUMIF(#REF!,$A$105&amp;'OLD FMR'!C166,#REF!)</f>
        <v>#REF!</v>
      </c>
      <c r="F166" s="30"/>
      <c r="G166" s="6" t="e">
        <f t="shared" si="10"/>
        <v>#REF!</v>
      </c>
      <c r="H166" s="5" t="e">
        <f>SUMIF(#REF!,'OLD FMR'!C166,#REF!)</f>
        <v>#REF!</v>
      </c>
      <c r="I166" s="9" t="e">
        <f t="shared" si="11"/>
        <v>#REF!</v>
      </c>
      <c r="L166" s="1"/>
    </row>
    <row r="167" spans="1:12" x14ac:dyDescent="0.2">
      <c r="A167" s="33" t="s">
        <v>787</v>
      </c>
      <c r="B167" s="25" t="str">
        <f t="shared" si="12"/>
        <v>P600048)</v>
      </c>
      <c r="C167" s="10" t="s">
        <v>15</v>
      </c>
      <c r="E167" s="11" t="e">
        <f>SUMIF(#REF!,$A$105&amp;'OLD FMR'!C167,#REF!)</f>
        <v>#REF!</v>
      </c>
      <c r="F167" s="30">
        <v>-17604000</v>
      </c>
      <c r="G167" s="6" t="e">
        <f t="shared" si="10"/>
        <v>#REF!</v>
      </c>
      <c r="H167" s="5" t="e">
        <f>SUMIF(#REF!,'OLD FMR'!C167,#REF!)</f>
        <v>#REF!</v>
      </c>
      <c r="I167" s="9" t="e">
        <f t="shared" si="11"/>
        <v>#REF!</v>
      </c>
      <c r="L167" s="1"/>
    </row>
    <row r="168" spans="1:12" x14ac:dyDescent="0.2">
      <c r="A168" s="33" t="s">
        <v>366</v>
      </c>
      <c r="B168" s="25" t="str">
        <f t="shared" si="12"/>
        <v>6000108)</v>
      </c>
      <c r="C168" s="10">
        <v>6000108</v>
      </c>
      <c r="E168" s="11" t="e">
        <f>SUMIF(#REF!,$A$105&amp;'OLD FMR'!C168,#REF!)</f>
        <v>#REF!</v>
      </c>
      <c r="F168" s="30">
        <v>0</v>
      </c>
      <c r="G168" s="6" t="e">
        <f t="shared" si="10"/>
        <v>#REF!</v>
      </c>
      <c r="H168" s="5" t="e">
        <f>SUMIF(#REF!,'OLD FMR'!C168,#REF!)</f>
        <v>#REF!</v>
      </c>
      <c r="I168" s="9" t="e">
        <f t="shared" si="11"/>
        <v>#REF!</v>
      </c>
      <c r="L168" s="1"/>
    </row>
    <row r="169" spans="1:12" x14ac:dyDescent="0.2">
      <c r="A169" s="33" t="s">
        <v>167</v>
      </c>
      <c r="B169" s="25" t="str">
        <f t="shared" si="12"/>
        <v>P600109)</v>
      </c>
      <c r="C169" s="10" t="s">
        <v>512</v>
      </c>
      <c r="E169" s="11" t="e">
        <f>SUMIF(#REF!,$A$105&amp;'OLD FMR'!C169,#REF!)</f>
        <v>#REF!</v>
      </c>
      <c r="F169" s="30">
        <v>0</v>
      </c>
      <c r="G169" s="6" t="e">
        <f t="shared" si="10"/>
        <v>#REF!</v>
      </c>
      <c r="H169" s="5" t="e">
        <f>SUMIF(#REF!,'OLD FMR'!C169,#REF!)</f>
        <v>#REF!</v>
      </c>
      <c r="I169" s="9" t="e">
        <f t="shared" si="11"/>
        <v>#REF!</v>
      </c>
      <c r="L169" s="1"/>
    </row>
    <row r="170" spans="1:12" s="1" customFormat="1" x14ac:dyDescent="0.2">
      <c r="A170" s="33" t="s">
        <v>168</v>
      </c>
      <c r="B170" s="25" t="str">
        <f t="shared" si="12"/>
        <v>P700127)</v>
      </c>
      <c r="C170" s="10" t="s">
        <v>984</v>
      </c>
      <c r="D170" s="10"/>
      <c r="E170" s="11" t="e">
        <f>SUMIF(#REF!,$A$105&amp;'OLD FMR'!C170,#REF!)</f>
        <v>#REF!</v>
      </c>
      <c r="F170" s="30">
        <v>21135000</v>
      </c>
      <c r="G170" s="6" t="e">
        <f t="shared" si="10"/>
        <v>#REF!</v>
      </c>
      <c r="H170" s="5" t="e">
        <f>SUMIF(#REF!,'OLD FMR'!C170,#REF!)</f>
        <v>#REF!</v>
      </c>
      <c r="I170" s="9" t="e">
        <f t="shared" si="11"/>
        <v>#REF!</v>
      </c>
      <c r="J170" s="5"/>
      <c r="K170" s="10"/>
    </row>
    <row r="171" spans="1:12" s="1" customFormat="1" x14ac:dyDescent="0.2">
      <c r="A171" s="33" t="s">
        <v>348</v>
      </c>
      <c r="B171" s="25" t="str">
        <f t="shared" si="12"/>
        <v>P700075)</v>
      </c>
      <c r="C171" s="10" t="s">
        <v>124</v>
      </c>
      <c r="D171" s="10"/>
      <c r="E171" s="11" t="e">
        <f>SUMIF(#REF!,$A$105&amp;'OLD FMR'!C171,#REF!)</f>
        <v>#REF!</v>
      </c>
      <c r="F171" s="30">
        <v>349364000</v>
      </c>
      <c r="G171" s="6" t="e">
        <f t="shared" si="10"/>
        <v>#REF!</v>
      </c>
      <c r="H171" s="5" t="e">
        <f>SUMIF(#REF!,'OLD FMR'!C171,#REF!)</f>
        <v>#REF!</v>
      </c>
      <c r="I171" s="9" t="e">
        <f t="shared" si="11"/>
        <v>#REF!</v>
      </c>
      <c r="J171" s="5"/>
      <c r="K171" s="10"/>
    </row>
    <row r="172" spans="1:12" s="1" customFormat="1" x14ac:dyDescent="0.2">
      <c r="A172" s="33" t="s">
        <v>349</v>
      </c>
      <c r="B172" s="25" t="str">
        <f t="shared" si="12"/>
        <v>P700076)</v>
      </c>
      <c r="C172" s="10" t="s">
        <v>126</v>
      </c>
      <c r="D172" s="10"/>
      <c r="E172" s="11" t="e">
        <f>SUMIF(#REF!,$A$105&amp;'OLD FMR'!C172,#REF!)</f>
        <v>#REF!</v>
      </c>
      <c r="F172" s="30">
        <v>60519000</v>
      </c>
      <c r="G172" s="6" t="e">
        <f t="shared" si="10"/>
        <v>#REF!</v>
      </c>
      <c r="H172" s="5" t="e">
        <f>SUMIF(#REF!,'OLD FMR'!C172,#REF!)</f>
        <v>#REF!</v>
      </c>
      <c r="I172" s="9" t="e">
        <f t="shared" si="11"/>
        <v>#REF!</v>
      </c>
      <c r="J172" s="5"/>
      <c r="K172" s="10"/>
    </row>
    <row r="173" spans="1:12" s="1" customFormat="1" x14ac:dyDescent="0.2">
      <c r="A173" s="33" t="s">
        <v>617</v>
      </c>
      <c r="B173" s="25" t="str">
        <f t="shared" si="12"/>
        <v>P700077)</v>
      </c>
      <c r="C173" s="10" t="s">
        <v>125</v>
      </c>
      <c r="D173" s="10"/>
      <c r="E173" s="11" t="e">
        <f>SUMIF(#REF!,$A$105&amp;'OLD FMR'!C173,#REF!)</f>
        <v>#REF!</v>
      </c>
      <c r="F173" s="30">
        <v>138127000</v>
      </c>
      <c r="G173" s="6" t="e">
        <f t="shared" si="10"/>
        <v>#REF!</v>
      </c>
      <c r="H173" s="5" t="e">
        <f>SUMIF(#REF!,'OLD FMR'!C173,#REF!)</f>
        <v>#REF!</v>
      </c>
      <c r="I173" s="9" t="e">
        <f t="shared" si="11"/>
        <v>#REF!</v>
      </c>
      <c r="J173" s="5"/>
      <c r="K173" s="10"/>
    </row>
    <row r="174" spans="1:12" s="1" customFormat="1" x14ac:dyDescent="0.2">
      <c r="A174" s="33" t="s">
        <v>137</v>
      </c>
      <c r="B174" s="25" t="str">
        <f t="shared" si="12"/>
        <v>P700128)</v>
      </c>
      <c r="C174" s="10" t="s">
        <v>985</v>
      </c>
      <c r="D174" s="10"/>
      <c r="E174" s="11" t="e">
        <f>SUMIF(#REF!,$A$105&amp;'OLD FMR'!C174,#REF!)</f>
        <v>#REF!</v>
      </c>
      <c r="F174" s="30">
        <v>2491000</v>
      </c>
      <c r="G174" s="6" t="e">
        <f t="shared" si="10"/>
        <v>#REF!</v>
      </c>
      <c r="H174" s="5" t="e">
        <f>SUMIF(#REF!,'OLD FMR'!C174,#REF!)</f>
        <v>#REF!</v>
      </c>
      <c r="I174" s="9" t="e">
        <f t="shared" si="11"/>
        <v>#REF!</v>
      </c>
      <c r="J174" s="5"/>
      <c r="K174" s="10"/>
    </row>
    <row r="175" spans="1:12" s="1" customFormat="1" x14ac:dyDescent="0.2">
      <c r="A175" s="33" t="s">
        <v>618</v>
      </c>
      <c r="B175" s="25" t="str">
        <f t="shared" si="12"/>
        <v>P700078)</v>
      </c>
      <c r="C175" s="10" t="s">
        <v>874</v>
      </c>
      <c r="D175" s="10"/>
      <c r="E175" s="11" t="e">
        <f>SUMIF(#REF!,$A$105&amp;'OLD FMR'!C175,#REF!)</f>
        <v>#REF!</v>
      </c>
      <c r="F175" s="30">
        <v>31000</v>
      </c>
      <c r="G175" s="6" t="e">
        <f t="shared" si="10"/>
        <v>#REF!</v>
      </c>
      <c r="H175" s="5" t="e">
        <f>SUMIF(#REF!,'OLD FMR'!C175,#REF!)</f>
        <v>#REF!</v>
      </c>
      <c r="I175" s="9" t="e">
        <f t="shared" si="11"/>
        <v>#REF!</v>
      </c>
      <c r="J175" s="5"/>
      <c r="K175" s="10"/>
    </row>
    <row r="176" spans="1:12" s="1" customFormat="1" x14ac:dyDescent="0.2">
      <c r="A176" s="33" t="s">
        <v>619</v>
      </c>
      <c r="B176" s="25" t="str">
        <f t="shared" si="12"/>
        <v>P700079)</v>
      </c>
      <c r="C176" s="10" t="s">
        <v>544</v>
      </c>
      <c r="D176" s="10"/>
      <c r="E176" s="11" t="e">
        <f>SUMIF(#REF!,$A$105&amp;'OLD FMR'!C176,#REF!)</f>
        <v>#REF!</v>
      </c>
      <c r="F176" s="30">
        <v>19117000</v>
      </c>
      <c r="G176" s="6" t="e">
        <f t="shared" si="10"/>
        <v>#REF!</v>
      </c>
      <c r="H176" s="5" t="e">
        <f>SUMIF(#REF!,'OLD FMR'!C176,#REF!)</f>
        <v>#REF!</v>
      </c>
      <c r="I176" s="9" t="e">
        <f t="shared" si="11"/>
        <v>#REF!</v>
      </c>
      <c r="J176" s="5"/>
      <c r="K176" s="10"/>
    </row>
    <row r="177" spans="1:12" s="1" customFormat="1" x14ac:dyDescent="0.2">
      <c r="A177" s="33" t="s">
        <v>353</v>
      </c>
      <c r="B177" s="25" t="str">
        <f t="shared" si="12"/>
        <v>P700080)</v>
      </c>
      <c r="C177" s="10" t="s">
        <v>24</v>
      </c>
      <c r="D177" s="10"/>
      <c r="E177" s="11" t="e">
        <f>SUMIF(#REF!,$A$105&amp;'OLD FMR'!C177,#REF!)</f>
        <v>#REF!</v>
      </c>
      <c r="F177" s="30">
        <v>67505000</v>
      </c>
      <c r="G177" s="6" t="e">
        <f t="shared" si="10"/>
        <v>#REF!</v>
      </c>
      <c r="H177" s="5" t="e">
        <f>SUMIF(#REF!,'OLD FMR'!C177,#REF!)</f>
        <v>#REF!</v>
      </c>
      <c r="I177" s="9" t="e">
        <f t="shared" si="11"/>
        <v>#REF!</v>
      </c>
      <c r="J177" s="5"/>
      <c r="K177" s="10"/>
    </row>
    <row r="178" spans="1:12" s="1" customFormat="1" x14ac:dyDescent="0.2">
      <c r="A178" s="33" t="s">
        <v>138</v>
      </c>
      <c r="B178" s="25" t="str">
        <f t="shared" si="12"/>
        <v>P700136)</v>
      </c>
      <c r="C178" s="10" t="s">
        <v>592</v>
      </c>
      <c r="D178" s="10"/>
      <c r="E178" s="11" t="e">
        <f>SUMIF(#REF!,$A$105&amp;'OLD FMR'!C178,#REF!)</f>
        <v>#REF!</v>
      </c>
      <c r="F178" s="30">
        <v>0</v>
      </c>
      <c r="G178" s="6" t="e">
        <f t="shared" si="10"/>
        <v>#REF!</v>
      </c>
      <c r="H178" s="5" t="e">
        <f>SUMIF(#REF!,'OLD FMR'!C178,#REF!)</f>
        <v>#REF!</v>
      </c>
      <c r="I178" s="9" t="e">
        <f t="shared" si="11"/>
        <v>#REF!</v>
      </c>
      <c r="J178" s="5"/>
      <c r="K178" s="10"/>
    </row>
    <row r="179" spans="1:12" s="1" customFormat="1" x14ac:dyDescent="0.2">
      <c r="A179" s="25" t="s">
        <v>602</v>
      </c>
      <c r="B179" s="25" t="str">
        <f t="shared" si="12"/>
        <v>P700003)</v>
      </c>
      <c r="C179" s="10" t="s">
        <v>41</v>
      </c>
      <c r="D179" s="10"/>
      <c r="E179" s="11" t="e">
        <f>SUMIF(#REF!,$A$105&amp;'OLD FMR'!C179,#REF!)</f>
        <v>#REF!</v>
      </c>
      <c r="F179" s="30"/>
      <c r="G179" s="6" t="e">
        <f t="shared" si="10"/>
        <v>#REF!</v>
      </c>
      <c r="H179" s="5" t="e">
        <f>SUMIF(#REF!,'OLD FMR'!C179,#REF!)</f>
        <v>#REF!</v>
      </c>
      <c r="I179" s="9" t="e">
        <f t="shared" si="11"/>
        <v>#REF!</v>
      </c>
      <c r="J179" s="5"/>
      <c r="K179" s="10"/>
    </row>
    <row r="180" spans="1:12" s="1" customFormat="1" x14ac:dyDescent="0.2">
      <c r="A180" s="25" t="s">
        <v>354</v>
      </c>
      <c r="B180" s="25" t="str">
        <f t="shared" si="12"/>
        <v>P700045)</v>
      </c>
      <c r="C180" s="10" t="s">
        <v>27</v>
      </c>
      <c r="D180" s="10"/>
      <c r="E180" s="11" t="e">
        <f>SUMIF(#REF!,$A$105&amp;'OLD FMR'!C180,#REF!)</f>
        <v>#REF!</v>
      </c>
      <c r="F180" s="30"/>
      <c r="G180" s="6" t="e">
        <f t="shared" si="10"/>
        <v>#REF!</v>
      </c>
      <c r="H180" s="5" t="e">
        <f>SUMIF(#REF!,'OLD FMR'!C180,#REF!)</f>
        <v>#REF!</v>
      </c>
      <c r="I180" s="9" t="e">
        <f t="shared" si="11"/>
        <v>#REF!</v>
      </c>
      <c r="J180" s="5"/>
      <c r="K180" s="10"/>
    </row>
    <row r="181" spans="1:12" s="1" customFormat="1" x14ac:dyDescent="0.2">
      <c r="A181" s="33" t="s">
        <v>350</v>
      </c>
      <c r="B181" s="25" t="str">
        <f t="shared" si="12"/>
        <v>P700046)</v>
      </c>
      <c r="C181" s="10" t="s">
        <v>44</v>
      </c>
      <c r="D181" s="10"/>
      <c r="E181" s="11" t="e">
        <f>SUMIF(#REF!,$A$105&amp;'OLD FMR'!C181,#REF!)</f>
        <v>#REF!</v>
      </c>
      <c r="F181" s="30">
        <v>1117545000</v>
      </c>
      <c r="G181" s="6" t="e">
        <f t="shared" si="10"/>
        <v>#REF!</v>
      </c>
      <c r="H181" s="5" t="e">
        <f>SUMIF(#REF!,'OLD FMR'!C181,#REF!)</f>
        <v>#REF!</v>
      </c>
      <c r="I181" s="9" t="e">
        <f t="shared" si="11"/>
        <v>#REF!</v>
      </c>
      <c r="J181" s="5"/>
      <c r="K181" s="10"/>
    </row>
    <row r="182" spans="1:12" s="1" customFormat="1" x14ac:dyDescent="0.2">
      <c r="A182" s="25" t="s">
        <v>68</v>
      </c>
      <c r="B182" s="25" t="str">
        <f t="shared" si="12"/>
        <v>P700047)</v>
      </c>
      <c r="C182" s="10" t="s">
        <v>905</v>
      </c>
      <c r="D182" s="10"/>
      <c r="E182" s="11" t="e">
        <f>SUMIF(#REF!,$A$105&amp;'OLD FMR'!C182,#REF!)</f>
        <v>#REF!</v>
      </c>
      <c r="F182" s="30"/>
      <c r="G182" s="6" t="e">
        <f t="shared" ref="G182:G220" si="13">F182-E182+J182</f>
        <v>#REF!</v>
      </c>
      <c r="H182" s="5" t="e">
        <f>SUMIF(#REF!,'OLD FMR'!C182,#REF!)</f>
        <v>#REF!</v>
      </c>
      <c r="I182" s="9" t="e">
        <f t="shared" ref="I182:I220" si="14">G182-H182</f>
        <v>#REF!</v>
      </c>
      <c r="J182" s="5"/>
      <c r="K182" s="10"/>
    </row>
    <row r="183" spans="1:12" s="1" customFormat="1" x14ac:dyDescent="0.2">
      <c r="A183" s="25" t="s">
        <v>69</v>
      </c>
      <c r="B183" s="25" t="str">
        <f t="shared" si="12"/>
        <v>P700066)</v>
      </c>
      <c r="C183" s="10" t="s">
        <v>45</v>
      </c>
      <c r="D183" s="10"/>
      <c r="E183" s="11" t="e">
        <f>SUMIF(#REF!,$A$105&amp;'OLD FMR'!C183,#REF!)</f>
        <v>#REF!</v>
      </c>
      <c r="F183" s="30"/>
      <c r="G183" s="6" t="e">
        <f t="shared" si="13"/>
        <v>#REF!</v>
      </c>
      <c r="H183" s="5" t="e">
        <f>SUMIF(#REF!,'OLD FMR'!C183,#REF!)</f>
        <v>#REF!</v>
      </c>
      <c r="I183" s="9" t="e">
        <f t="shared" si="14"/>
        <v>#REF!</v>
      </c>
      <c r="J183" s="5"/>
      <c r="K183" s="10"/>
    </row>
    <row r="184" spans="1:12" s="1" customFormat="1" x14ac:dyDescent="0.2">
      <c r="A184" s="25" t="s">
        <v>70</v>
      </c>
      <c r="B184" s="25" t="str">
        <f t="shared" si="12"/>
        <v>P700068)</v>
      </c>
      <c r="C184" s="10" t="s">
        <v>906</v>
      </c>
      <c r="D184" s="10"/>
      <c r="E184" s="11" t="e">
        <f>SUMIF(#REF!,$A$105&amp;'OLD FMR'!C184,#REF!)</f>
        <v>#REF!</v>
      </c>
      <c r="F184" s="30"/>
      <c r="G184" s="6" t="e">
        <f t="shared" si="13"/>
        <v>#REF!</v>
      </c>
      <c r="H184" s="5" t="e">
        <f>SUMIF(#REF!,'OLD FMR'!C184,#REF!)</f>
        <v>#REF!</v>
      </c>
      <c r="I184" s="9" t="e">
        <f t="shared" si="14"/>
        <v>#REF!</v>
      </c>
      <c r="J184" s="5"/>
      <c r="K184" s="10"/>
    </row>
    <row r="185" spans="1:12" s="1" customFormat="1" x14ac:dyDescent="0.2">
      <c r="A185" s="33" t="s">
        <v>351</v>
      </c>
      <c r="B185" s="25" t="str">
        <f t="shared" si="12"/>
        <v>P700095)</v>
      </c>
      <c r="C185" s="10" t="s">
        <v>28</v>
      </c>
      <c r="D185" s="10"/>
      <c r="E185" s="11" t="e">
        <f>SUMIF(#REF!,$A$105&amp;'OLD FMR'!C185,#REF!)</f>
        <v>#REF!</v>
      </c>
      <c r="F185" s="30">
        <v>3219000</v>
      </c>
      <c r="G185" s="6" t="e">
        <f t="shared" si="13"/>
        <v>#REF!</v>
      </c>
      <c r="H185" s="5" t="e">
        <f>SUMIF(#REF!,'OLD FMR'!C185,#REF!)</f>
        <v>#REF!</v>
      </c>
      <c r="I185" s="9" t="e">
        <f t="shared" si="14"/>
        <v>#REF!</v>
      </c>
      <c r="J185" s="5"/>
      <c r="K185" s="10"/>
    </row>
    <row r="186" spans="1:12" s="1" customFormat="1" x14ac:dyDescent="0.2">
      <c r="A186" s="33" t="s">
        <v>352</v>
      </c>
      <c r="B186" s="25" t="str">
        <f t="shared" si="12"/>
        <v>P700096)</v>
      </c>
      <c r="C186" s="10" t="s">
        <v>40</v>
      </c>
      <c r="D186" s="10"/>
      <c r="E186" s="11" t="e">
        <f>SUMIF(#REF!,$A$105&amp;'OLD FMR'!C186,#REF!)</f>
        <v>#REF!</v>
      </c>
      <c r="F186" s="30">
        <v>212285000</v>
      </c>
      <c r="G186" s="6" t="e">
        <f t="shared" si="13"/>
        <v>#REF!</v>
      </c>
      <c r="H186" s="5" t="e">
        <f>SUMIF(#REF!,'OLD FMR'!C186,#REF!)</f>
        <v>#REF!</v>
      </c>
      <c r="I186" s="9" t="e">
        <f t="shared" si="14"/>
        <v>#REF!</v>
      </c>
      <c r="J186" s="5"/>
      <c r="K186" s="10"/>
    </row>
    <row r="187" spans="1:12" s="1" customFormat="1" x14ac:dyDescent="0.2">
      <c r="A187" s="25" t="s">
        <v>71</v>
      </c>
      <c r="B187" s="25" t="str">
        <f t="shared" si="12"/>
        <v>P700099)</v>
      </c>
      <c r="C187" s="10" t="s">
        <v>876</v>
      </c>
      <c r="D187" s="10"/>
      <c r="E187" s="11" t="e">
        <f>SUMIF(#REF!,$A$105&amp;'OLD FMR'!C187,#REF!)</f>
        <v>#REF!</v>
      </c>
      <c r="F187" s="30"/>
      <c r="G187" s="6" t="e">
        <f t="shared" si="13"/>
        <v>#REF!</v>
      </c>
      <c r="H187" s="5" t="e">
        <f>SUMIF(#REF!,'OLD FMR'!C187,#REF!)</f>
        <v>#REF!</v>
      </c>
      <c r="I187" s="9" t="e">
        <f t="shared" si="14"/>
        <v>#REF!</v>
      </c>
      <c r="J187" s="5"/>
      <c r="K187" s="10"/>
    </row>
    <row r="188" spans="1:12" s="1" customFormat="1" x14ac:dyDescent="0.2">
      <c r="A188" s="33" t="s">
        <v>139</v>
      </c>
      <c r="B188" s="25" t="str">
        <f t="shared" si="12"/>
        <v>P700118)</v>
      </c>
      <c r="C188" s="10" t="s">
        <v>515</v>
      </c>
      <c r="D188" s="10"/>
      <c r="E188" s="11" t="e">
        <f>SUMIF(#REF!,$A$105&amp;'OLD FMR'!C188,#REF!)</f>
        <v>#REF!</v>
      </c>
      <c r="F188" s="30">
        <v>-110398000</v>
      </c>
      <c r="G188" s="6" t="e">
        <f t="shared" si="13"/>
        <v>#REF!</v>
      </c>
      <c r="H188" s="5" t="e">
        <f>SUMIF(#REF!,'OLD FMR'!C188,#REF!)</f>
        <v>#REF!</v>
      </c>
      <c r="I188" s="9" t="e">
        <f t="shared" si="14"/>
        <v>#REF!</v>
      </c>
      <c r="J188" s="5"/>
      <c r="K188" s="10"/>
    </row>
    <row r="189" spans="1:12" x14ac:dyDescent="0.2">
      <c r="A189" s="25" t="s">
        <v>750</v>
      </c>
      <c r="B189" s="25" t="str">
        <f t="shared" si="12"/>
        <v>P700124)</v>
      </c>
      <c r="C189" s="10" t="s">
        <v>751</v>
      </c>
      <c r="E189" s="11" t="e">
        <f>SUMIF(#REF!,$A$105&amp;'OLD FMR'!C189,#REF!)</f>
        <v>#REF!</v>
      </c>
      <c r="F189" s="30"/>
      <c r="G189" s="6" t="e">
        <f t="shared" si="13"/>
        <v>#REF!</v>
      </c>
      <c r="H189" s="5" t="e">
        <f>SUMIF(#REF!,'OLD FMR'!C189,#REF!)</f>
        <v>#REF!</v>
      </c>
      <c r="I189" s="9" t="e">
        <f t="shared" si="14"/>
        <v>#REF!</v>
      </c>
      <c r="L189" s="1"/>
    </row>
    <row r="190" spans="1:12" x14ac:dyDescent="0.2">
      <c r="A190" s="33" t="s">
        <v>968</v>
      </c>
      <c r="B190" s="25" t="str">
        <f t="shared" si="12"/>
        <v>P700048)</v>
      </c>
      <c r="C190" s="10" t="s">
        <v>26</v>
      </c>
      <c r="E190" s="11" t="e">
        <f>SUMIF(#REF!,$A$105&amp;'OLD FMR'!C190,#REF!)</f>
        <v>#REF!</v>
      </c>
      <c r="F190" s="30">
        <v>152170000</v>
      </c>
      <c r="G190" s="6" t="e">
        <f t="shared" si="13"/>
        <v>#REF!</v>
      </c>
      <c r="H190" s="5" t="e">
        <f>SUMIF(#REF!,'OLD FMR'!C190,#REF!)</f>
        <v>#REF!</v>
      </c>
      <c r="I190" s="9" t="e">
        <f t="shared" si="14"/>
        <v>#REF!</v>
      </c>
      <c r="L190" s="1"/>
    </row>
    <row r="191" spans="1:12" x14ac:dyDescent="0.2">
      <c r="A191" s="25" t="s">
        <v>84</v>
      </c>
      <c r="B191" s="25" t="str">
        <f t="shared" si="12"/>
        <v>P700110)</v>
      </c>
      <c r="C191" s="10" t="s">
        <v>907</v>
      </c>
      <c r="E191" s="11" t="e">
        <f>SUMIF(#REF!,$A$105&amp;'OLD FMR'!C191,#REF!)</f>
        <v>#REF!</v>
      </c>
      <c r="F191" s="30"/>
      <c r="G191" s="6" t="e">
        <f t="shared" si="13"/>
        <v>#REF!</v>
      </c>
      <c r="H191" s="5" t="e">
        <f>SUMIF(#REF!,'OLD FMR'!C191,#REF!)</f>
        <v>#REF!</v>
      </c>
      <c r="I191" s="9" t="e">
        <f t="shared" si="14"/>
        <v>#REF!</v>
      </c>
      <c r="L191" s="1"/>
    </row>
    <row r="192" spans="1:12" x14ac:dyDescent="0.2">
      <c r="A192" s="33" t="s">
        <v>969</v>
      </c>
      <c r="B192" s="25" t="str">
        <f t="shared" si="12"/>
        <v>P700112)</v>
      </c>
      <c r="C192" s="10" t="s">
        <v>43</v>
      </c>
      <c r="E192" s="11" t="e">
        <f>SUMIF(#REF!,$A$105&amp;'OLD FMR'!C192,#REF!)</f>
        <v>#REF!</v>
      </c>
      <c r="F192" s="30">
        <v>50575000</v>
      </c>
      <c r="G192" s="6" t="e">
        <f t="shared" si="13"/>
        <v>#REF!</v>
      </c>
      <c r="H192" s="5" t="e">
        <f>SUMIF(#REF!,'OLD FMR'!C192,#REF!)</f>
        <v>#REF!</v>
      </c>
      <c r="I192" s="9" t="e">
        <f t="shared" si="14"/>
        <v>#REF!</v>
      </c>
      <c r="L192" s="1"/>
    </row>
    <row r="193" spans="1:12" x14ac:dyDescent="0.2">
      <c r="A193" s="25" t="s">
        <v>752</v>
      </c>
      <c r="B193" s="25" t="str">
        <f t="shared" si="12"/>
        <v>P700125)</v>
      </c>
      <c r="C193" s="10" t="s">
        <v>753</v>
      </c>
      <c r="E193" s="11" t="e">
        <f>SUMIF(#REF!,$A$105&amp;'OLD FMR'!C193,#REF!)</f>
        <v>#REF!</v>
      </c>
      <c r="F193" s="30"/>
      <c r="G193" s="6" t="e">
        <f t="shared" si="13"/>
        <v>#REF!</v>
      </c>
      <c r="H193" s="5" t="e">
        <f>SUMIF(#REF!,'OLD FMR'!C193,#REF!)</f>
        <v>#REF!</v>
      </c>
      <c r="I193" s="9" t="e">
        <f t="shared" si="14"/>
        <v>#REF!</v>
      </c>
      <c r="L193" s="1"/>
    </row>
    <row r="194" spans="1:12" x14ac:dyDescent="0.2">
      <c r="A194" s="33" t="s">
        <v>970</v>
      </c>
      <c r="B194" s="25" t="str">
        <f t="shared" si="12"/>
        <v>P700049)</v>
      </c>
      <c r="C194" s="10" t="s">
        <v>25</v>
      </c>
      <c r="E194" s="11" t="e">
        <f>SUMIF(#REF!,$A$105&amp;'OLD FMR'!C194,#REF!)</f>
        <v>#REF!</v>
      </c>
      <c r="F194" s="30">
        <v>408311000</v>
      </c>
      <c r="G194" s="6" t="e">
        <f t="shared" si="13"/>
        <v>#REF!</v>
      </c>
      <c r="H194" s="5" t="e">
        <f>SUMIF(#REF!,'OLD FMR'!C194,#REF!)</f>
        <v>#REF!</v>
      </c>
      <c r="I194" s="9" t="e">
        <f t="shared" si="14"/>
        <v>#REF!</v>
      </c>
      <c r="L194" s="1"/>
    </row>
    <row r="195" spans="1:12" x14ac:dyDescent="0.2">
      <c r="A195" s="25" t="s">
        <v>85</v>
      </c>
      <c r="B195" s="25" t="str">
        <f t="shared" si="12"/>
        <v>P700111)</v>
      </c>
      <c r="C195" s="10" t="s">
        <v>908</v>
      </c>
      <c r="E195" s="11" t="e">
        <f>SUMIF(#REF!,$A$105&amp;'OLD FMR'!C195,#REF!)</f>
        <v>#REF!</v>
      </c>
      <c r="F195" s="30"/>
      <c r="G195" s="6" t="e">
        <f t="shared" si="13"/>
        <v>#REF!</v>
      </c>
      <c r="H195" s="5" t="e">
        <f>SUMIF(#REF!,'OLD FMR'!C195,#REF!)</f>
        <v>#REF!</v>
      </c>
      <c r="I195" s="9" t="e">
        <f t="shared" si="14"/>
        <v>#REF!</v>
      </c>
      <c r="L195" s="1"/>
    </row>
    <row r="196" spans="1:12" x14ac:dyDescent="0.2">
      <c r="A196" s="33" t="s">
        <v>800</v>
      </c>
      <c r="B196" s="25" t="str">
        <f t="shared" si="12"/>
        <v>P700081)</v>
      </c>
      <c r="C196" s="10" t="s">
        <v>31</v>
      </c>
      <c r="E196" s="11" t="e">
        <f>SUMIF(#REF!,$A$105&amp;'OLD FMR'!C196,#REF!)</f>
        <v>#REF!</v>
      </c>
      <c r="F196" s="30">
        <v>1000</v>
      </c>
      <c r="G196" s="6" t="e">
        <f t="shared" si="13"/>
        <v>#REF!</v>
      </c>
      <c r="H196" s="5" t="e">
        <f>SUMIF(#REF!,'OLD FMR'!C196,#REF!)</f>
        <v>#REF!</v>
      </c>
      <c r="I196" s="9" t="e">
        <f t="shared" si="14"/>
        <v>#REF!</v>
      </c>
      <c r="L196" s="1"/>
    </row>
    <row r="197" spans="1:12" x14ac:dyDescent="0.2">
      <c r="A197" s="33" t="s">
        <v>801</v>
      </c>
      <c r="B197" s="25" t="str">
        <f t="shared" si="12"/>
        <v>P700113)</v>
      </c>
      <c r="C197" s="10" t="s">
        <v>42</v>
      </c>
      <c r="E197" s="11" t="e">
        <f>SUMIF(#REF!,$A$105&amp;'OLD FMR'!C197,#REF!)</f>
        <v>#REF!</v>
      </c>
      <c r="F197" s="30">
        <v>115784000</v>
      </c>
      <c r="G197" s="6" t="e">
        <f t="shared" si="13"/>
        <v>#REF!</v>
      </c>
      <c r="H197" s="5" t="e">
        <f>SUMIF(#REF!,'OLD FMR'!C197,#REF!)</f>
        <v>#REF!</v>
      </c>
      <c r="I197" s="9" t="e">
        <f t="shared" si="14"/>
        <v>#REF!</v>
      </c>
      <c r="L197" s="1"/>
    </row>
    <row r="198" spans="1:12" x14ac:dyDescent="0.2">
      <c r="A198" s="25" t="s">
        <v>901</v>
      </c>
      <c r="B198" s="25" t="str">
        <f t="shared" si="12"/>
        <v>P700100)</v>
      </c>
      <c r="C198" s="10" t="s">
        <v>873</v>
      </c>
      <c r="E198" s="11" t="e">
        <f>SUMIF(#REF!,$A$105&amp;'OLD FMR'!C198,#REF!)</f>
        <v>#REF!</v>
      </c>
      <c r="F198" s="30"/>
      <c r="G198" s="6" t="e">
        <f t="shared" si="13"/>
        <v>#REF!</v>
      </c>
      <c r="H198" s="5" t="e">
        <f>SUMIF(#REF!,'OLD FMR'!C198,#REF!)</f>
        <v>#REF!</v>
      </c>
      <c r="I198" s="9" t="e">
        <f t="shared" si="14"/>
        <v>#REF!</v>
      </c>
    </row>
    <row r="199" spans="1:12" x14ac:dyDescent="0.2">
      <c r="A199" s="25" t="s">
        <v>902</v>
      </c>
      <c r="B199" s="25" t="str">
        <f t="shared" si="12"/>
        <v>P700032)</v>
      </c>
      <c r="C199" s="10" t="s">
        <v>30</v>
      </c>
      <c r="E199" s="11" t="e">
        <f>SUMIF(#REF!,$A$105&amp;'OLD FMR'!C199,#REF!)</f>
        <v>#REF!</v>
      </c>
      <c r="F199" s="30"/>
      <c r="G199" s="6" t="e">
        <f t="shared" si="13"/>
        <v>#REF!</v>
      </c>
      <c r="H199" s="5" t="e">
        <f>SUMIF(#REF!,'OLD FMR'!C199,#REF!)</f>
        <v>#REF!</v>
      </c>
      <c r="I199" s="9" t="e">
        <f t="shared" si="14"/>
        <v>#REF!</v>
      </c>
    </row>
    <row r="200" spans="1:12" x14ac:dyDescent="0.2">
      <c r="A200" s="33" t="s">
        <v>140</v>
      </c>
      <c r="B200" s="25" t="str">
        <f t="shared" si="12"/>
        <v>P700135)</v>
      </c>
      <c r="C200" s="10" t="s">
        <v>981</v>
      </c>
      <c r="E200" s="11" t="e">
        <f>SUMIF(#REF!,$A$105&amp;'OLD FMR'!C200,#REF!)</f>
        <v>#REF!</v>
      </c>
      <c r="F200" s="30">
        <v>880000</v>
      </c>
      <c r="G200" s="6" t="e">
        <f t="shared" si="13"/>
        <v>#REF!</v>
      </c>
      <c r="H200" s="5" t="e">
        <f>SUMIF(#REF!,'OLD FMR'!C200,#REF!)</f>
        <v>#REF!</v>
      </c>
      <c r="I200" s="9" t="e">
        <f t="shared" si="14"/>
        <v>#REF!</v>
      </c>
    </row>
    <row r="201" spans="1:12" x14ac:dyDescent="0.2">
      <c r="A201" s="33" t="s">
        <v>141</v>
      </c>
      <c r="B201" s="25" t="str">
        <f t="shared" si="12"/>
        <v>P700134)</v>
      </c>
      <c r="C201" s="10" t="s">
        <v>980</v>
      </c>
      <c r="E201" s="11" t="e">
        <f>SUMIF(#REF!,$A$105&amp;'OLD FMR'!C201,#REF!)</f>
        <v>#REF!</v>
      </c>
      <c r="F201" s="30">
        <v>5619000</v>
      </c>
      <c r="G201" s="6" t="e">
        <f t="shared" si="13"/>
        <v>#REF!</v>
      </c>
      <c r="H201" s="5" t="e">
        <f>SUMIF(#REF!,'OLD FMR'!C201,#REF!)</f>
        <v>#REF!</v>
      </c>
      <c r="I201" s="9" t="e">
        <f t="shared" si="14"/>
        <v>#REF!</v>
      </c>
    </row>
    <row r="202" spans="1:12" x14ac:dyDescent="0.2">
      <c r="A202" s="33" t="s">
        <v>142</v>
      </c>
      <c r="B202" s="25" t="str">
        <f t="shared" ref="B202:B241" si="15">RIGHT(A202,8)</f>
        <v>P700133)</v>
      </c>
      <c r="C202" s="10" t="s">
        <v>983</v>
      </c>
      <c r="E202" s="11" t="e">
        <f>SUMIF(#REF!,$A$105&amp;'OLD FMR'!C202,#REF!)</f>
        <v>#REF!</v>
      </c>
      <c r="F202" s="30">
        <v>1834000</v>
      </c>
      <c r="G202" s="6" t="e">
        <f t="shared" si="13"/>
        <v>#REF!</v>
      </c>
      <c r="H202" s="5" t="e">
        <f>SUMIF(#REF!,'OLD FMR'!C202,#REF!)</f>
        <v>#REF!</v>
      </c>
      <c r="I202" s="9" t="e">
        <f t="shared" si="14"/>
        <v>#REF!</v>
      </c>
    </row>
    <row r="203" spans="1:12" x14ac:dyDescent="0.2">
      <c r="A203" s="33" t="s">
        <v>143</v>
      </c>
      <c r="B203" s="25" t="str">
        <f t="shared" si="15"/>
        <v>P700132)</v>
      </c>
      <c r="C203" s="10" t="s">
        <v>982</v>
      </c>
      <c r="E203" s="11" t="e">
        <f>SUMIF(#REF!,$A$105&amp;'OLD FMR'!C203,#REF!)</f>
        <v>#REF!</v>
      </c>
      <c r="F203" s="30">
        <v>14371000</v>
      </c>
      <c r="G203" s="6" t="e">
        <f t="shared" si="13"/>
        <v>#REF!</v>
      </c>
      <c r="H203" s="5" t="e">
        <f>SUMIF(#REF!,'OLD FMR'!C203,#REF!)</f>
        <v>#REF!</v>
      </c>
      <c r="I203" s="9" t="e">
        <f t="shared" si="14"/>
        <v>#REF!</v>
      </c>
    </row>
    <row r="204" spans="1:12" x14ac:dyDescent="0.2">
      <c r="A204" s="33" t="s">
        <v>662</v>
      </c>
      <c r="B204" s="25" t="str">
        <f t="shared" si="15"/>
        <v>P700131)</v>
      </c>
      <c r="C204" s="10" t="s">
        <v>978</v>
      </c>
      <c r="E204" s="11" t="e">
        <f>SUMIF(#REF!,$A$105&amp;'OLD FMR'!C204,#REF!)</f>
        <v>#REF!</v>
      </c>
      <c r="F204" s="30">
        <v>251000</v>
      </c>
      <c r="G204" s="6" t="e">
        <f t="shared" si="13"/>
        <v>#REF!</v>
      </c>
      <c r="H204" s="5" t="e">
        <f>SUMIF(#REF!,'OLD FMR'!C204,#REF!)</f>
        <v>#REF!</v>
      </c>
      <c r="I204" s="9" t="e">
        <f t="shared" si="14"/>
        <v>#REF!</v>
      </c>
    </row>
    <row r="205" spans="1:12" x14ac:dyDescent="0.2">
      <c r="A205" s="33" t="s">
        <v>663</v>
      </c>
      <c r="B205" s="25" t="str">
        <f t="shared" si="15"/>
        <v>P700130)</v>
      </c>
      <c r="C205" s="10" t="s">
        <v>977</v>
      </c>
      <c r="E205" s="11" t="e">
        <f>SUMIF(#REF!,$A$105&amp;'OLD FMR'!C205,#REF!)</f>
        <v>#REF!</v>
      </c>
      <c r="F205" s="30">
        <v>29781000</v>
      </c>
      <c r="G205" s="6" t="e">
        <f t="shared" si="13"/>
        <v>#REF!</v>
      </c>
      <c r="H205" s="5" t="e">
        <f>SUMIF(#REF!,'OLD FMR'!C205,#REF!)</f>
        <v>#REF!</v>
      </c>
      <c r="I205" s="9" t="e">
        <f t="shared" si="14"/>
        <v>#REF!</v>
      </c>
    </row>
    <row r="206" spans="1:12" x14ac:dyDescent="0.2">
      <c r="A206" s="25" t="s">
        <v>603</v>
      </c>
      <c r="B206" s="25" t="str">
        <f t="shared" si="15"/>
        <v>P700150)</v>
      </c>
      <c r="C206" s="10" t="s">
        <v>54</v>
      </c>
      <c r="E206" s="11" t="e">
        <f>SUMIF(#REF!,$A$105&amp;'OLD FMR'!C206,#REF!)</f>
        <v>#REF!</v>
      </c>
      <c r="F206" s="30"/>
      <c r="G206" s="6" t="e">
        <f t="shared" si="13"/>
        <v>#REF!</v>
      </c>
      <c r="H206" s="5" t="e">
        <f>SUMIF(#REF!,'OLD FMR'!C206,#REF!)</f>
        <v>#REF!</v>
      </c>
      <c r="I206" s="9" t="e">
        <f t="shared" si="14"/>
        <v>#REF!</v>
      </c>
    </row>
    <row r="207" spans="1:12" x14ac:dyDescent="0.2">
      <c r="A207" s="33" t="s">
        <v>664</v>
      </c>
      <c r="B207" s="25" t="str">
        <f t="shared" si="15"/>
        <v>P700129)</v>
      </c>
      <c r="C207" s="10" t="s">
        <v>979</v>
      </c>
      <c r="E207" s="11" t="e">
        <f>SUMIF(#REF!,$A$105&amp;'OLD FMR'!C207,#REF!)</f>
        <v>#REF!</v>
      </c>
      <c r="F207" s="30">
        <v>427000</v>
      </c>
      <c r="G207" s="6" t="e">
        <f t="shared" si="13"/>
        <v>#REF!</v>
      </c>
      <c r="H207" s="5" t="e">
        <f>SUMIF(#REF!,'OLD FMR'!C207,#REF!)</f>
        <v>#REF!</v>
      </c>
      <c r="I207" s="9" t="e">
        <f t="shared" si="14"/>
        <v>#REF!</v>
      </c>
    </row>
    <row r="208" spans="1:12" x14ac:dyDescent="0.2">
      <c r="A208" s="25" t="s">
        <v>909</v>
      </c>
      <c r="B208" s="25" t="str">
        <f t="shared" si="15"/>
        <v>P700157)</v>
      </c>
      <c r="C208" s="10" t="s">
        <v>57</v>
      </c>
      <c r="E208" s="11" t="e">
        <f>SUMIF(#REF!,$A$105&amp;'OLD FMR'!C208,#REF!)</f>
        <v>#REF!</v>
      </c>
      <c r="F208" s="30"/>
      <c r="G208" s="6" t="e">
        <f t="shared" si="13"/>
        <v>#REF!</v>
      </c>
      <c r="H208" s="5" t="e">
        <f>SUMIF(#REF!,'OLD FMR'!C208,#REF!)</f>
        <v>#REF!</v>
      </c>
      <c r="I208" s="9" t="e">
        <f t="shared" si="14"/>
        <v>#REF!</v>
      </c>
    </row>
    <row r="209" spans="1:9" x14ac:dyDescent="0.2">
      <c r="A209" s="25" t="s">
        <v>604</v>
      </c>
      <c r="B209" s="25" t="str">
        <f t="shared" si="15"/>
        <v>P700151)</v>
      </c>
      <c r="C209" s="10" t="s">
        <v>868</v>
      </c>
      <c r="E209" s="11" t="e">
        <f>SUMIF(#REF!,$A$105&amp;'OLD FMR'!C209,#REF!)</f>
        <v>#REF!</v>
      </c>
      <c r="F209" s="30"/>
      <c r="G209" s="6" t="e">
        <f t="shared" si="13"/>
        <v>#REF!</v>
      </c>
      <c r="H209" s="5" t="e">
        <f>SUMIF(#REF!,'OLD FMR'!C209,#REF!)</f>
        <v>#REF!</v>
      </c>
      <c r="I209" s="9" t="e">
        <f t="shared" si="14"/>
        <v>#REF!</v>
      </c>
    </row>
    <row r="210" spans="1:9" x14ac:dyDescent="0.2">
      <c r="A210" s="33" t="s">
        <v>802</v>
      </c>
      <c r="B210" s="25" t="str">
        <f t="shared" si="15"/>
        <v>P700004)</v>
      </c>
      <c r="C210" s="10" t="s">
        <v>39</v>
      </c>
      <c r="E210" s="11" t="e">
        <f>SUMIF(#REF!,$A$105&amp;'OLD FMR'!C210,#REF!)</f>
        <v>#REF!</v>
      </c>
      <c r="F210" s="30">
        <v>938000</v>
      </c>
      <c r="G210" s="6" t="e">
        <f t="shared" si="13"/>
        <v>#REF!</v>
      </c>
      <c r="H210" s="5" t="e">
        <f>SUMIF(#REF!,'OLD FMR'!C210,#REF!)</f>
        <v>#REF!</v>
      </c>
      <c r="I210" s="9" t="e">
        <f t="shared" si="14"/>
        <v>#REF!</v>
      </c>
    </row>
    <row r="211" spans="1:9" x14ac:dyDescent="0.2">
      <c r="A211" s="33" t="s">
        <v>803</v>
      </c>
      <c r="B211" s="25" t="str">
        <f t="shared" si="15"/>
        <v>P700050)</v>
      </c>
      <c r="C211" s="10" t="s">
        <v>46</v>
      </c>
      <c r="E211" s="11" t="e">
        <f>SUMIF(#REF!,$A$105&amp;'OLD FMR'!C211,#REF!)</f>
        <v>#REF!</v>
      </c>
      <c r="F211" s="30">
        <v>29831000</v>
      </c>
      <c r="G211" s="6" t="e">
        <f t="shared" si="13"/>
        <v>#REF!</v>
      </c>
      <c r="H211" s="5" t="e">
        <f>SUMIF(#REF!,'OLD FMR'!C211,#REF!)</f>
        <v>#REF!</v>
      </c>
      <c r="I211" s="9" t="e">
        <f t="shared" si="14"/>
        <v>#REF!</v>
      </c>
    </row>
    <row r="212" spans="1:9" x14ac:dyDescent="0.2">
      <c r="A212" s="25" t="s">
        <v>464</v>
      </c>
      <c r="B212" s="25" t="str">
        <f t="shared" si="15"/>
        <v>P700154)</v>
      </c>
      <c r="C212" s="10" t="s">
        <v>55</v>
      </c>
      <c r="E212" s="11" t="e">
        <f>SUMIF(#REF!,$A$105&amp;'OLD FMR'!C212,#REF!)</f>
        <v>#REF!</v>
      </c>
      <c r="F212" s="30"/>
      <c r="G212" s="6" t="e">
        <f t="shared" si="13"/>
        <v>#REF!</v>
      </c>
      <c r="H212" s="5" t="e">
        <f>SUMIF(#REF!,'OLD FMR'!C212,#REF!)</f>
        <v>#REF!</v>
      </c>
      <c r="I212" s="9" t="e">
        <f t="shared" si="14"/>
        <v>#REF!</v>
      </c>
    </row>
    <row r="213" spans="1:9" x14ac:dyDescent="0.2">
      <c r="A213" s="25" t="s">
        <v>605</v>
      </c>
      <c r="B213" s="25" t="str">
        <f t="shared" si="15"/>
        <v>P700153)</v>
      </c>
      <c r="C213" s="10" t="s">
        <v>53</v>
      </c>
      <c r="E213" s="11" t="e">
        <f>SUMIF(#REF!,$A$105&amp;'OLD FMR'!C213,#REF!)</f>
        <v>#REF!</v>
      </c>
      <c r="F213" s="30"/>
      <c r="G213" s="6" t="e">
        <f t="shared" si="13"/>
        <v>#REF!</v>
      </c>
      <c r="H213" s="5" t="e">
        <f>SUMIF(#REF!,'OLD FMR'!C213,#REF!)</f>
        <v>#REF!</v>
      </c>
      <c r="I213" s="9" t="e">
        <f t="shared" si="14"/>
        <v>#REF!</v>
      </c>
    </row>
    <row r="214" spans="1:9" x14ac:dyDescent="0.2">
      <c r="A214" s="33" t="s">
        <v>804</v>
      </c>
      <c r="B214" s="25" t="str">
        <f t="shared" si="15"/>
        <v>P700051)</v>
      </c>
      <c r="C214" s="10" t="s">
        <v>879</v>
      </c>
      <c r="E214" s="11" t="e">
        <f>SUMIF(#REF!,$A$105&amp;'OLD FMR'!C214,#REF!)</f>
        <v>#REF!</v>
      </c>
      <c r="F214" s="30">
        <v>354000</v>
      </c>
      <c r="G214" s="6" t="e">
        <f t="shared" si="13"/>
        <v>#REF!</v>
      </c>
      <c r="H214" s="5" t="e">
        <f>SUMIF(#REF!,'OLD FMR'!C214,#REF!)</f>
        <v>#REF!</v>
      </c>
      <c r="I214" s="9" t="e">
        <f t="shared" si="14"/>
        <v>#REF!</v>
      </c>
    </row>
    <row r="215" spans="1:9" x14ac:dyDescent="0.2">
      <c r="A215" s="25" t="s">
        <v>465</v>
      </c>
      <c r="B215" s="25" t="str">
        <f t="shared" si="15"/>
        <v>P700156)</v>
      </c>
      <c r="C215" s="10" t="s">
        <v>56</v>
      </c>
      <c r="E215" s="11" t="e">
        <f>SUMIF(#REF!,$A$105&amp;'OLD FMR'!C215,#REF!)</f>
        <v>#REF!</v>
      </c>
      <c r="F215" s="30"/>
      <c r="G215" s="6" t="e">
        <f t="shared" si="13"/>
        <v>#REF!</v>
      </c>
      <c r="H215" s="5" t="e">
        <f>SUMIF(#REF!,'OLD FMR'!C215,#REF!)</f>
        <v>#REF!</v>
      </c>
      <c r="I215" s="9" t="e">
        <f t="shared" si="14"/>
        <v>#REF!</v>
      </c>
    </row>
    <row r="216" spans="1:9" x14ac:dyDescent="0.2">
      <c r="A216" s="25" t="s">
        <v>606</v>
      </c>
      <c r="B216" s="25" t="str">
        <f t="shared" si="15"/>
        <v>P700152)</v>
      </c>
      <c r="C216" s="10" t="s">
        <v>869</v>
      </c>
      <c r="E216" s="11" t="e">
        <f>SUMIF(#REF!,$A$105&amp;'OLD FMR'!C216,#REF!)</f>
        <v>#REF!</v>
      </c>
      <c r="F216" s="30"/>
      <c r="G216" s="6" t="e">
        <f t="shared" si="13"/>
        <v>#REF!</v>
      </c>
      <c r="H216" s="5" t="e">
        <f>SUMIF(#REF!,'OLD FMR'!C216,#REF!)</f>
        <v>#REF!</v>
      </c>
      <c r="I216" s="9" t="e">
        <f t="shared" si="14"/>
        <v>#REF!</v>
      </c>
    </row>
    <row r="217" spans="1:9" x14ac:dyDescent="0.2">
      <c r="A217" s="33" t="s">
        <v>805</v>
      </c>
      <c r="B217" s="25" t="str">
        <f t="shared" si="15"/>
        <v>P700052)</v>
      </c>
      <c r="C217" s="10" t="s">
        <v>29</v>
      </c>
      <c r="E217" s="11" t="e">
        <f>SUMIF(#REF!,$A$105&amp;'OLD FMR'!C217,#REF!)</f>
        <v>#REF!</v>
      </c>
      <c r="F217" s="30">
        <v>2044000</v>
      </c>
      <c r="G217" s="6" t="e">
        <f t="shared" si="13"/>
        <v>#REF!</v>
      </c>
      <c r="H217" s="5" t="e">
        <f>SUMIF(#REF!,'OLD FMR'!C217,#REF!)</f>
        <v>#REF!</v>
      </c>
      <c r="I217" s="9" t="e">
        <f t="shared" si="14"/>
        <v>#REF!</v>
      </c>
    </row>
    <row r="218" spans="1:9" x14ac:dyDescent="0.2">
      <c r="A218" s="25"/>
      <c r="B218" s="25" t="str">
        <f t="shared" si="15"/>
        <v/>
      </c>
      <c r="C218" s="10" t="s">
        <v>508</v>
      </c>
      <c r="E218" s="11" t="e">
        <f>SUMIF(#REF!,$A$105&amp;'OLD FMR'!C218,#REF!)</f>
        <v>#REF!</v>
      </c>
      <c r="F218" s="30"/>
      <c r="G218" s="6" t="e">
        <f t="shared" si="13"/>
        <v>#REF!</v>
      </c>
      <c r="I218" s="9" t="e">
        <f t="shared" si="14"/>
        <v>#REF!</v>
      </c>
    </row>
    <row r="219" spans="1:9" x14ac:dyDescent="0.2">
      <c r="A219" s="24" t="s">
        <v>590</v>
      </c>
      <c r="B219" s="25"/>
      <c r="E219" s="2" t="e">
        <f>SUM(E220:E221)</f>
        <v>#REF!</v>
      </c>
      <c r="F219" s="30"/>
      <c r="G219" s="6" t="e">
        <f t="shared" si="13"/>
        <v>#REF!</v>
      </c>
      <c r="H219" s="5" t="e">
        <f>SUMIF(#REF!,'OLD FMR'!C219,#REF!)</f>
        <v>#REF!</v>
      </c>
      <c r="I219" s="9" t="e">
        <f t="shared" si="14"/>
        <v>#REF!</v>
      </c>
    </row>
    <row r="220" spans="1:9" x14ac:dyDescent="0.2">
      <c r="A220" s="25" t="s">
        <v>971</v>
      </c>
      <c r="B220" s="25"/>
      <c r="C220" s="10" t="s">
        <v>582</v>
      </c>
      <c r="E220" s="11" t="e">
        <f>SUMIF(#REF!,$A$105&amp;'OLD FMR'!C220,#REF!)</f>
        <v>#REF!</v>
      </c>
      <c r="F220" s="30"/>
      <c r="G220" s="6" t="e">
        <f t="shared" si="13"/>
        <v>#REF!</v>
      </c>
      <c r="H220" s="5" t="e">
        <f>SUMIF(#REF!,'OLD FMR'!C220,#REF!)</f>
        <v>#REF!</v>
      </c>
      <c r="I220" s="9" t="e">
        <f t="shared" si="14"/>
        <v>#REF!</v>
      </c>
    </row>
    <row r="221" spans="1:9" x14ac:dyDescent="0.2">
      <c r="A221" s="25" t="s">
        <v>591</v>
      </c>
      <c r="B221" s="25"/>
      <c r="C221" s="10" t="s">
        <v>817</v>
      </c>
      <c r="E221" s="11" t="e">
        <f>SUMIF(#REF!,$A$105&amp;'OLD FMR'!C221,#REF!)</f>
        <v>#REF!</v>
      </c>
      <c r="F221" s="30"/>
      <c r="G221" s="6"/>
      <c r="I221" s="9"/>
    </row>
    <row r="222" spans="1:9" x14ac:dyDescent="0.2">
      <c r="A222" s="25" t="s">
        <v>773</v>
      </c>
      <c r="B222" s="25"/>
      <c r="C222" s="10" t="s">
        <v>583</v>
      </c>
      <c r="F222" s="30"/>
      <c r="G222" s="6"/>
      <c r="I222" s="9"/>
    </row>
    <row r="223" spans="1:9" x14ac:dyDescent="0.2">
      <c r="A223" s="24" t="s">
        <v>774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25" t="s">
        <v>775</v>
      </c>
      <c r="B224" s="25"/>
      <c r="C224" s="10" t="s">
        <v>574</v>
      </c>
      <c r="F224" s="30"/>
      <c r="G224" s="6"/>
      <c r="I224" s="9"/>
    </row>
    <row r="225" spans="1:10" x14ac:dyDescent="0.2">
      <c r="A225" s="25" t="s">
        <v>281</v>
      </c>
      <c r="B225" s="25"/>
      <c r="C225" s="10" t="s">
        <v>569</v>
      </c>
      <c r="E225" s="11" t="e">
        <f>SUMIF(#REF!,$A$105&amp;'OLD FMR'!C225,#REF!)</f>
        <v>#REF!</v>
      </c>
      <c r="F225" s="30"/>
      <c r="G225" s="6"/>
      <c r="I225" s="9"/>
    </row>
    <row r="226" spans="1:10" x14ac:dyDescent="0.2">
      <c r="A226" s="24" t="s">
        <v>282</v>
      </c>
      <c r="B226" s="25"/>
      <c r="C226" s="1" t="s">
        <v>121</v>
      </c>
      <c r="E226" s="35" t="e">
        <f>SUMIF(#REF!,'OLD FMR'!C226,#REF!)</f>
        <v>#REF!</v>
      </c>
      <c r="F226" s="30"/>
      <c r="G226" s="6"/>
      <c r="I226" s="9"/>
    </row>
    <row r="227" spans="1:10" x14ac:dyDescent="0.2">
      <c r="A227" s="25" t="s">
        <v>283</v>
      </c>
      <c r="B227" s="25"/>
      <c r="F227" s="30"/>
      <c r="G227" s="6"/>
      <c r="I227" s="9"/>
    </row>
    <row r="228" spans="1:10" x14ac:dyDescent="0.2">
      <c r="A228" s="25" t="s">
        <v>284</v>
      </c>
      <c r="B228" s="25"/>
      <c r="F228" s="30"/>
      <c r="G228" s="6"/>
      <c r="I228" s="9"/>
    </row>
    <row r="229" spans="1:10" x14ac:dyDescent="0.2">
      <c r="A229" s="25" t="s">
        <v>285</v>
      </c>
      <c r="B229" s="25"/>
      <c r="F229" s="30"/>
      <c r="G229" s="6"/>
      <c r="I229" s="9"/>
    </row>
    <row r="230" spans="1:10" x14ac:dyDescent="0.2">
      <c r="A230" s="25"/>
      <c r="B230" s="25"/>
      <c r="F230" s="30"/>
      <c r="G230" s="6"/>
      <c r="I230" s="9"/>
    </row>
    <row r="231" spans="1:10" x14ac:dyDescent="0.2">
      <c r="A231" s="25"/>
      <c r="B231" s="25"/>
      <c r="F231" s="30"/>
      <c r="G231" s="6"/>
      <c r="I231" s="9"/>
    </row>
    <row r="232" spans="1:10" x14ac:dyDescent="0.2">
      <c r="A232" s="25"/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1" t="s">
        <v>586</v>
      </c>
      <c r="B234" s="25" t="str">
        <f t="shared" si="15"/>
        <v>P700063)</v>
      </c>
      <c r="C234" s="1" t="s">
        <v>118</v>
      </c>
      <c r="D234" s="1"/>
      <c r="E234" s="35" t="e">
        <f>SUMIF(#REF!,'OLD FMR'!C234,#REF!)</f>
        <v>#REF!</v>
      </c>
      <c r="F234" s="30">
        <v>5210000</v>
      </c>
      <c r="G234" s="6" t="e">
        <f t="shared" ref="G234:G243" si="16">F234-E234</f>
        <v>#REF!</v>
      </c>
      <c r="H234" s="5" t="e">
        <f>SUMIF(#REF!,'OLD FMR'!C234,#REF!)</f>
        <v>#REF!</v>
      </c>
      <c r="I234" s="9" t="e">
        <f t="shared" ref="I234:I243" si="17">G234-H234</f>
        <v>#REF!</v>
      </c>
    </row>
    <row r="235" spans="1:10" x14ac:dyDescent="0.2">
      <c r="A235" s="1" t="s">
        <v>922</v>
      </c>
      <c r="B235" s="25"/>
      <c r="C235" s="1"/>
      <c r="D235" s="1"/>
      <c r="E235" s="2" t="e">
        <f>E236+E237+E238+E240+E239</f>
        <v>#REF!</v>
      </c>
      <c r="F235" s="30">
        <v>404942000</v>
      </c>
      <c r="G235" s="6" t="e">
        <f t="shared" si="16"/>
        <v>#REF!</v>
      </c>
      <c r="H235" s="5" t="e">
        <f>SUMIF(#REF!,'OLD FMR'!C235,#REF!)</f>
        <v>#REF!</v>
      </c>
      <c r="I235" s="9" t="e">
        <f t="shared" si="17"/>
        <v>#REF!</v>
      </c>
    </row>
    <row r="236" spans="1:10" s="1" customFormat="1" x14ac:dyDescent="0.2">
      <c r="A236" s="33" t="s">
        <v>587</v>
      </c>
      <c r="B236" s="25" t="str">
        <f t="shared" si="15"/>
        <v>P300005)</v>
      </c>
      <c r="C236" s="1" t="s">
        <v>120</v>
      </c>
      <c r="E236" s="11" t="e">
        <f>SUMIF(#REF!,$A$105&amp;'OLD FMR'!C236,#REF!)</f>
        <v>#REF!</v>
      </c>
      <c r="F236" s="30"/>
      <c r="G236" s="6" t="e">
        <f t="shared" si="16"/>
        <v>#REF!</v>
      </c>
      <c r="H236" s="5" t="e">
        <f>SUMIF(#REF!,'OLD FMR'!C236,#REF!)</f>
        <v>#REF!</v>
      </c>
      <c r="I236" s="9" t="e">
        <f t="shared" si="17"/>
        <v>#REF!</v>
      </c>
      <c r="J236" s="5"/>
    </row>
    <row r="237" spans="1:10" s="1" customFormat="1" x14ac:dyDescent="0.2">
      <c r="A237" s="33" t="s">
        <v>588</v>
      </c>
      <c r="B237" s="25" t="str">
        <f t="shared" si="15"/>
        <v>P300019)</v>
      </c>
      <c r="C237" s="10" t="s">
        <v>119</v>
      </c>
      <c r="D237" s="10"/>
      <c r="E237" s="11" t="e">
        <f>SUMIF(#REF!,'OLD FMR'!C237,#REF!)</f>
        <v>#REF!</v>
      </c>
      <c r="F237" s="30"/>
      <c r="G237" s="6" t="e">
        <f t="shared" si="16"/>
        <v>#REF!</v>
      </c>
      <c r="H237" s="5" t="e">
        <f>SUMIF(#REF!,'OLD FMR'!C237,#REF!)</f>
        <v>#REF!</v>
      </c>
      <c r="I237" s="9" t="e">
        <f t="shared" si="17"/>
        <v>#REF!</v>
      </c>
      <c r="J237" s="5"/>
    </row>
    <row r="238" spans="1:10" s="1" customFormat="1" x14ac:dyDescent="0.2">
      <c r="A238" s="33" t="s">
        <v>504</v>
      </c>
      <c r="B238" s="25" t="str">
        <f t="shared" si="15"/>
        <v>P700053)</v>
      </c>
      <c r="C238" s="10" t="s">
        <v>877</v>
      </c>
      <c r="D238" s="10"/>
      <c r="E238" s="37" t="e">
        <f>SUMIF(#REF!,'OLD FMR'!C238,#REF!)</f>
        <v>#REF!</v>
      </c>
      <c r="F238" s="30">
        <v>204078000</v>
      </c>
      <c r="G238" s="6" t="e">
        <f t="shared" si="16"/>
        <v>#REF!</v>
      </c>
      <c r="H238" s="5" t="e">
        <f>SUMIF(#REF!,'OLD FMR'!C238,#REF!)</f>
        <v>#REF!</v>
      </c>
      <c r="I238" s="9" t="e">
        <f t="shared" si="17"/>
        <v>#REF!</v>
      </c>
      <c r="J238" s="5"/>
    </row>
    <row r="239" spans="1:10" s="1" customFormat="1" x14ac:dyDescent="0.2">
      <c r="A239" s="10" t="s">
        <v>923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16"/>
        <v>#REF!</v>
      </c>
      <c r="H239" s="5" t="e">
        <f>SUMIF(#REF!,'OLD FMR'!C239,#REF!)</f>
        <v>#REF!</v>
      </c>
      <c r="I239" s="9" t="e">
        <f t="shared" si="17"/>
        <v>#REF!</v>
      </c>
      <c r="J239" s="5"/>
    </row>
    <row r="240" spans="1:10" s="1" customFormat="1" x14ac:dyDescent="0.2">
      <c r="A240" t="s">
        <v>90</v>
      </c>
      <c r="B240" s="25"/>
      <c r="C240" s="10" t="s">
        <v>815</v>
      </c>
      <c r="D240" s="10"/>
      <c r="E240" s="11" t="e">
        <f>SUMIF(#REF!,'OLD FMR'!C240,#REF!)</f>
        <v>#REF!</v>
      </c>
      <c r="F240" s="30">
        <v>-6296000</v>
      </c>
      <c r="G240" s="6"/>
      <c r="H240" s="5"/>
      <c r="I240" s="9"/>
      <c r="J240" s="5"/>
    </row>
    <row r="241" spans="1:10" s="1" customFormat="1" x14ac:dyDescent="0.2">
      <c r="A241" s="10"/>
      <c r="B241" s="25" t="str">
        <f t="shared" si="15"/>
        <v/>
      </c>
      <c r="C241" s="10" t="s">
        <v>508</v>
      </c>
      <c r="D241" s="10"/>
      <c r="E241" s="11" t="e">
        <f>SUMIF(#REF!,'OLD FMR'!C241,#REF!)</f>
        <v>#REF!</v>
      </c>
      <c r="F241" s="30"/>
      <c r="G241" s="6" t="e">
        <f t="shared" si="16"/>
        <v>#REF!</v>
      </c>
      <c r="H241" s="5" t="e">
        <f>SUMIF(#REF!,'OLD FMR'!C241,#REF!)</f>
        <v>#REF!</v>
      </c>
      <c r="I241" s="9" t="e">
        <f t="shared" si="17"/>
        <v>#REF!</v>
      </c>
      <c r="J241" s="5"/>
    </row>
    <row r="242" spans="1:10" s="1" customFormat="1" x14ac:dyDescent="0.2">
      <c r="A242" s="1" t="s">
        <v>505</v>
      </c>
      <c r="B242" s="25"/>
      <c r="C242" s="10"/>
      <c r="D242" s="10"/>
      <c r="E242" s="11" t="e">
        <f>E107+E219+E220+#REF!+#REF!+E234</f>
        <v>#REF!</v>
      </c>
      <c r="F242" s="30">
        <v>5441671000</v>
      </c>
      <c r="G242" s="6" t="e">
        <f t="shared" si="16"/>
        <v>#REF!</v>
      </c>
      <c r="H242" s="5" t="e">
        <f>SUMIF(#REF!,'OLD FMR'!C242,#REF!)</f>
        <v>#REF!</v>
      </c>
      <c r="I242" s="9" t="e">
        <f t="shared" si="17"/>
        <v>#REF!</v>
      </c>
      <c r="J242" s="5"/>
    </row>
    <row r="243" spans="1:10" s="1" customFormat="1" x14ac:dyDescent="0.2">
      <c r="A243" s="19" t="s">
        <v>505</v>
      </c>
      <c r="B243" s="25"/>
      <c r="C243" s="10"/>
      <c r="D243" s="10"/>
      <c r="E243" s="2" t="e">
        <f>-E245+E90</f>
        <v>#REF!</v>
      </c>
      <c r="F243" s="30">
        <v>5441671000</v>
      </c>
      <c r="G243" s="6" t="e">
        <f t="shared" si="16"/>
        <v>#REF!</v>
      </c>
      <c r="H243" s="5" t="e">
        <f>SUMIF(#REF!,'OLD FMR'!C243,#REF!)</f>
        <v>#REF!</v>
      </c>
      <c r="I243" s="9" t="e">
        <f t="shared" si="17"/>
        <v>#REF!</v>
      </c>
      <c r="J243" s="5"/>
    </row>
    <row r="244" spans="1:10" s="1" customFormat="1" x14ac:dyDescent="0.2">
      <c r="A244" s="10"/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SUMIF(#REF!,'OLD FMR'!C245,#REF!)</f>
        <v>#REF!</v>
      </c>
      <c r="I245" s="9" t="e">
        <f>G245-H245</f>
        <v>#REF!</v>
      </c>
    </row>
    <row r="246" spans="1:10" x14ac:dyDescent="0.2"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SUMIF(#REF!,'OLD FMR'!C246,#REF!)</f>
        <v>#REF!</v>
      </c>
      <c r="I246" s="9" t="e">
        <f>G246-H246</f>
        <v>#REF!</v>
      </c>
      <c r="J246" s="9"/>
    </row>
    <row r="248" spans="1:10" x14ac:dyDescent="0.2">
      <c r="I248" s="6" t="e">
        <f>I246-I90</f>
        <v>#REF!</v>
      </c>
    </row>
  </sheetData>
  <autoFilter ref="A6:C243" xr:uid="{00000000-0009-0000-0000-000002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L68"/>
  <sheetViews>
    <sheetView zoomScale="90" zoomScaleNormal="90" workbookViewId="0">
      <pane xSplit="3" ySplit="1" topLeftCell="GG35" activePane="bottomRight" state="frozen"/>
      <selection pane="topRight" activeCell="D1" sqref="D1"/>
      <selection pane="bottomLeft" activeCell="A2" sqref="A2"/>
      <selection pane="bottomRight" activeCell="GI48" sqref="GI48"/>
    </sheetView>
  </sheetViews>
  <sheetFormatPr defaultColWidth="13.7109375" defaultRowHeight="12.75" x14ac:dyDescent="0.2"/>
  <cols>
    <col min="1" max="1" width="6" style="178" customWidth="1"/>
    <col min="2" max="2" width="27.85546875" style="178" customWidth="1"/>
    <col min="3" max="3" width="22" style="178" customWidth="1"/>
    <col min="4" max="4" width="17.85546875" style="310" customWidth="1"/>
    <col min="5" max="5" width="17.85546875" style="311" customWidth="1"/>
    <col min="6" max="6" width="18.42578125" style="178" customWidth="1"/>
    <col min="7" max="16" width="16.42578125" style="178" customWidth="1"/>
    <col min="17" max="17" width="16.42578125" style="220" customWidth="1"/>
    <col min="18" max="38" width="16.42578125" style="178" bestFit="1" customWidth="1"/>
    <col min="39" max="39" width="17.85546875" style="310" customWidth="1"/>
    <col min="40" max="60" width="16.42578125" style="178" bestFit="1" customWidth="1"/>
    <col min="61" max="61" width="16.42578125" style="217" bestFit="1" customWidth="1"/>
    <col min="62" max="62" width="16.42578125" style="222" customWidth="1"/>
    <col min="63" max="82" width="16.42578125" style="178" bestFit="1" customWidth="1"/>
    <col min="83" max="83" width="16.42578125" style="178" customWidth="1"/>
    <col min="84" max="105" width="16.42578125" style="178" bestFit="1" customWidth="1"/>
    <col min="106" max="106" width="16.42578125" style="178" customWidth="1"/>
    <col min="107" max="127" width="16.42578125" style="178" bestFit="1" customWidth="1"/>
    <col min="128" max="128" width="16.42578125" style="178" customWidth="1"/>
    <col min="129" max="148" width="16.42578125" style="178" bestFit="1" customWidth="1"/>
    <col min="149" max="149" width="16.42578125" style="178" customWidth="1"/>
    <col min="150" max="159" width="16.42578125" style="178" bestFit="1" customWidth="1"/>
    <col min="160" max="170" width="17.7109375" style="178" bestFit="1" customWidth="1"/>
    <col min="171" max="171" width="17.7109375" style="178" customWidth="1"/>
    <col min="172" max="187" width="17.7109375" style="178" bestFit="1" customWidth="1"/>
    <col min="188" max="188" width="18.85546875" style="178" bestFit="1" customWidth="1"/>
    <col min="189" max="191" width="17.7109375" style="178" bestFit="1" customWidth="1"/>
    <col min="192" max="192" width="17.7109375" style="220" customWidth="1"/>
    <col min="193" max="194" width="17.7109375" style="178" bestFit="1" customWidth="1"/>
    <col min="195" max="16384" width="13.7109375" style="178"/>
  </cols>
  <sheetData>
    <row r="1" spans="1:194" x14ac:dyDescent="0.2">
      <c r="A1" s="177" t="s">
        <v>225</v>
      </c>
      <c r="D1" s="207">
        <v>40633</v>
      </c>
      <c r="E1" s="208">
        <v>40633</v>
      </c>
      <c r="F1" s="209">
        <v>40647</v>
      </c>
      <c r="G1" s="209">
        <v>40648</v>
      </c>
      <c r="H1" s="209">
        <v>40651</v>
      </c>
      <c r="I1" s="197">
        <v>40652</v>
      </c>
      <c r="J1" s="197">
        <v>40653</v>
      </c>
      <c r="K1" s="197">
        <v>40654</v>
      </c>
      <c r="L1" s="197">
        <v>40658</v>
      </c>
      <c r="M1" s="197">
        <v>40659</v>
      </c>
      <c r="N1" s="197">
        <v>40660</v>
      </c>
      <c r="O1" s="197">
        <v>40661</v>
      </c>
      <c r="P1" s="197">
        <v>40662</v>
      </c>
      <c r="Q1" s="210">
        <v>40663</v>
      </c>
      <c r="R1" s="197">
        <v>40665</v>
      </c>
      <c r="S1" s="197">
        <v>40666</v>
      </c>
      <c r="T1" s="197">
        <v>40667</v>
      </c>
      <c r="U1" s="197">
        <v>40668</v>
      </c>
      <c r="V1" s="197">
        <v>40669</v>
      </c>
      <c r="W1" s="197">
        <v>40672</v>
      </c>
      <c r="X1" s="197">
        <v>40673</v>
      </c>
      <c r="Y1" s="197">
        <v>40674</v>
      </c>
      <c r="Z1" s="197">
        <v>40675</v>
      </c>
      <c r="AA1" s="197">
        <v>40676</v>
      </c>
      <c r="AB1" s="197">
        <v>40679</v>
      </c>
      <c r="AC1" s="197">
        <v>40680</v>
      </c>
      <c r="AD1" s="197">
        <v>40681</v>
      </c>
      <c r="AE1" s="197">
        <v>40682</v>
      </c>
      <c r="AF1" s="197">
        <v>40683</v>
      </c>
      <c r="AG1" s="197">
        <v>40687</v>
      </c>
      <c r="AH1" s="197">
        <v>40688</v>
      </c>
      <c r="AI1" s="197">
        <v>40689</v>
      </c>
      <c r="AJ1" s="197">
        <v>40690</v>
      </c>
      <c r="AK1" s="197">
        <v>40693</v>
      </c>
      <c r="AL1" s="197">
        <v>40694</v>
      </c>
      <c r="AM1" s="207">
        <v>40694</v>
      </c>
      <c r="AN1" s="197">
        <v>40695</v>
      </c>
      <c r="AO1" s="197">
        <v>40696</v>
      </c>
      <c r="AP1" s="197">
        <v>40697</v>
      </c>
      <c r="AQ1" s="197">
        <v>40700</v>
      </c>
      <c r="AR1" s="197">
        <v>40701</v>
      </c>
      <c r="AS1" s="197">
        <v>40702</v>
      </c>
      <c r="AT1" s="197">
        <v>40703</v>
      </c>
      <c r="AU1" s="197">
        <v>40704</v>
      </c>
      <c r="AV1" s="197">
        <v>40707</v>
      </c>
      <c r="AW1" s="197">
        <v>40708</v>
      </c>
      <c r="AX1" s="197">
        <v>40709</v>
      </c>
      <c r="AY1" s="197">
        <v>40710</v>
      </c>
      <c r="AZ1" s="197">
        <v>40711</v>
      </c>
      <c r="BA1" s="197">
        <v>40714</v>
      </c>
      <c r="BB1" s="197">
        <v>40715</v>
      </c>
      <c r="BC1" s="197">
        <v>40716</v>
      </c>
      <c r="BD1" s="197">
        <v>40717</v>
      </c>
      <c r="BE1" s="197">
        <v>40718</v>
      </c>
      <c r="BF1" s="197">
        <v>40721</v>
      </c>
      <c r="BG1" s="197">
        <v>40722</v>
      </c>
      <c r="BH1" s="197">
        <v>40723</v>
      </c>
      <c r="BI1" s="211">
        <v>40724</v>
      </c>
      <c r="BJ1" s="212">
        <v>40724</v>
      </c>
      <c r="BK1" s="197">
        <v>40728</v>
      </c>
      <c r="BL1" s="197">
        <v>40729</v>
      </c>
      <c r="BM1" s="197">
        <v>40730</v>
      </c>
      <c r="BN1" s="197">
        <v>40731</v>
      </c>
      <c r="BO1" s="197">
        <v>40732</v>
      </c>
      <c r="BP1" s="197">
        <v>40735</v>
      </c>
      <c r="BQ1" s="197">
        <v>40736</v>
      </c>
      <c r="BR1" s="197">
        <v>40737</v>
      </c>
      <c r="BS1" s="197">
        <v>40738</v>
      </c>
      <c r="BT1" s="197">
        <v>40739</v>
      </c>
      <c r="BU1" s="197">
        <v>40742</v>
      </c>
      <c r="BV1" s="197">
        <v>40743</v>
      </c>
      <c r="BW1" s="197">
        <v>40744</v>
      </c>
      <c r="BX1" s="197">
        <v>40745</v>
      </c>
      <c r="BY1" s="197">
        <v>40746</v>
      </c>
      <c r="BZ1" s="197">
        <v>40749</v>
      </c>
      <c r="CA1" s="197">
        <v>40750</v>
      </c>
      <c r="CB1" s="197">
        <v>40751</v>
      </c>
      <c r="CC1" s="197">
        <v>40752</v>
      </c>
      <c r="CD1" s="197">
        <v>40753</v>
      </c>
      <c r="CE1" s="213">
        <v>40755</v>
      </c>
      <c r="CF1" s="197">
        <v>40757</v>
      </c>
      <c r="CG1" s="197">
        <v>40758</v>
      </c>
      <c r="CH1" s="197">
        <v>40759</v>
      </c>
      <c r="CI1" s="197">
        <v>40760</v>
      </c>
      <c r="CJ1" s="197">
        <v>40763</v>
      </c>
      <c r="CK1" s="197">
        <v>40764</v>
      </c>
      <c r="CL1" s="197">
        <v>40765</v>
      </c>
      <c r="CM1" s="197">
        <v>40766</v>
      </c>
      <c r="CN1" s="197">
        <v>40767</v>
      </c>
      <c r="CO1" s="197">
        <v>40770</v>
      </c>
      <c r="CP1" s="197">
        <v>40771</v>
      </c>
      <c r="CQ1" s="197">
        <v>40772</v>
      </c>
      <c r="CR1" s="197">
        <v>40773</v>
      </c>
      <c r="CS1" s="197">
        <v>40774</v>
      </c>
      <c r="CT1" s="197">
        <v>40777</v>
      </c>
      <c r="CU1" s="197">
        <v>40778</v>
      </c>
      <c r="CV1" s="197">
        <v>40779</v>
      </c>
      <c r="CW1" s="197">
        <v>40780</v>
      </c>
      <c r="CX1" s="197">
        <v>40781</v>
      </c>
      <c r="CY1" s="197">
        <v>40784</v>
      </c>
      <c r="CZ1" s="197">
        <v>40785</v>
      </c>
      <c r="DA1" s="197">
        <v>40786</v>
      </c>
      <c r="DB1" s="213">
        <v>40786</v>
      </c>
      <c r="DC1" s="197">
        <v>40787</v>
      </c>
      <c r="DD1" s="197">
        <v>40788</v>
      </c>
      <c r="DE1" s="197">
        <v>40792</v>
      </c>
      <c r="DF1" s="197">
        <v>40793</v>
      </c>
      <c r="DG1" s="197">
        <v>40794</v>
      </c>
      <c r="DH1" s="197">
        <v>40795</v>
      </c>
      <c r="DI1" s="197">
        <v>40798</v>
      </c>
      <c r="DJ1" s="197">
        <v>40799</v>
      </c>
      <c r="DK1" s="197">
        <v>40800</v>
      </c>
      <c r="DL1" s="197">
        <v>40801</v>
      </c>
      <c r="DM1" s="197">
        <v>40802</v>
      </c>
      <c r="DN1" s="197">
        <v>40805</v>
      </c>
      <c r="DO1" s="197">
        <v>40806</v>
      </c>
      <c r="DP1" s="197">
        <v>40807</v>
      </c>
      <c r="DQ1" s="197">
        <v>40808</v>
      </c>
      <c r="DR1" s="197">
        <v>40809</v>
      </c>
      <c r="DS1" s="197">
        <v>40812</v>
      </c>
      <c r="DT1" s="197">
        <v>40813</v>
      </c>
      <c r="DU1" s="197">
        <v>40814</v>
      </c>
      <c r="DV1" s="197">
        <v>40815</v>
      </c>
      <c r="DW1" s="197">
        <v>40816</v>
      </c>
      <c r="DX1" s="213">
        <v>40816</v>
      </c>
      <c r="DY1" s="197">
        <v>40819</v>
      </c>
      <c r="DZ1" s="197">
        <v>40820</v>
      </c>
      <c r="EA1" s="197">
        <v>40821</v>
      </c>
      <c r="EB1" s="197">
        <v>40822</v>
      </c>
      <c r="EC1" s="197">
        <v>40823</v>
      </c>
      <c r="ED1" s="197">
        <v>40827</v>
      </c>
      <c r="EE1" s="197">
        <v>40828</v>
      </c>
      <c r="EF1" s="197">
        <v>40829</v>
      </c>
      <c r="EG1" s="197">
        <v>40830</v>
      </c>
      <c r="EH1" s="197">
        <v>40833</v>
      </c>
      <c r="EI1" s="197">
        <v>40834</v>
      </c>
      <c r="EJ1" s="197">
        <v>40835</v>
      </c>
      <c r="EK1" s="197">
        <v>40836</v>
      </c>
      <c r="EL1" s="197">
        <v>40837</v>
      </c>
      <c r="EM1" s="197">
        <v>40840</v>
      </c>
      <c r="EN1" s="197">
        <v>40841</v>
      </c>
      <c r="EO1" s="197">
        <v>40842</v>
      </c>
      <c r="EP1" s="197">
        <v>40843</v>
      </c>
      <c r="EQ1" s="197">
        <v>40844</v>
      </c>
      <c r="ER1" s="197">
        <v>40847</v>
      </c>
      <c r="ES1" s="210">
        <v>40847</v>
      </c>
      <c r="ET1" s="197">
        <v>40848</v>
      </c>
      <c r="EU1" s="197">
        <v>40849</v>
      </c>
      <c r="EV1" s="197">
        <v>40850</v>
      </c>
      <c r="EW1" s="197">
        <v>40851</v>
      </c>
      <c r="EX1" s="197">
        <v>40854</v>
      </c>
      <c r="EY1" s="197">
        <v>40855</v>
      </c>
      <c r="EZ1" s="197">
        <v>40856</v>
      </c>
      <c r="FA1" s="197">
        <v>40857</v>
      </c>
      <c r="FB1" s="197">
        <v>40861</v>
      </c>
      <c r="FC1" s="197">
        <v>40862</v>
      </c>
      <c r="FD1" s="197">
        <v>40863</v>
      </c>
      <c r="FE1" s="197">
        <v>40864</v>
      </c>
      <c r="FF1" s="197">
        <v>40865</v>
      </c>
      <c r="FG1" s="197">
        <v>40868</v>
      </c>
      <c r="FH1" s="197">
        <v>40869</v>
      </c>
      <c r="FI1" s="197">
        <v>40870</v>
      </c>
      <c r="FJ1" s="197">
        <v>40871</v>
      </c>
      <c r="FK1" s="197">
        <v>40872</v>
      </c>
      <c r="FL1" s="197">
        <v>40875</v>
      </c>
      <c r="FM1" s="197">
        <v>40876</v>
      </c>
      <c r="FN1" s="197">
        <v>40877</v>
      </c>
      <c r="FO1" s="214">
        <v>40877</v>
      </c>
      <c r="FP1" s="197">
        <v>40878</v>
      </c>
      <c r="FQ1" s="197">
        <v>40879</v>
      </c>
      <c r="FR1" s="197">
        <v>40882</v>
      </c>
      <c r="FS1" s="197">
        <v>40883</v>
      </c>
      <c r="FT1" s="197">
        <v>40884</v>
      </c>
      <c r="FU1" s="197">
        <v>40885</v>
      </c>
      <c r="FV1" s="197">
        <v>40886</v>
      </c>
      <c r="FW1" s="197">
        <v>40889</v>
      </c>
      <c r="FX1" s="197">
        <v>40890</v>
      </c>
      <c r="FY1" s="197">
        <v>40891</v>
      </c>
      <c r="FZ1" s="197">
        <v>40892</v>
      </c>
      <c r="GA1" s="197">
        <v>40893</v>
      </c>
      <c r="GB1" s="197">
        <v>40896</v>
      </c>
      <c r="GC1" s="197">
        <v>40897</v>
      </c>
      <c r="GD1" s="197">
        <v>40898</v>
      </c>
      <c r="GE1" s="197">
        <v>40899</v>
      </c>
      <c r="GF1" s="197">
        <v>40900</v>
      </c>
      <c r="GG1" s="197">
        <v>40905</v>
      </c>
      <c r="GH1" s="197">
        <v>40906</v>
      </c>
      <c r="GI1" s="197">
        <v>40907</v>
      </c>
      <c r="GJ1" s="210">
        <v>40908</v>
      </c>
      <c r="GK1" s="197">
        <v>40911</v>
      </c>
      <c r="GL1" s="197">
        <v>40912</v>
      </c>
    </row>
    <row r="2" spans="1:194" x14ac:dyDescent="0.2">
      <c r="A2" s="179"/>
      <c r="D2" s="215" t="s">
        <v>953</v>
      </c>
      <c r="E2" s="216"/>
      <c r="F2" s="205"/>
      <c r="G2" s="205"/>
      <c r="H2" s="205"/>
      <c r="Q2" s="215" t="s">
        <v>953</v>
      </c>
      <c r="AB2" s="197"/>
      <c r="AM2" s="215" t="s">
        <v>954</v>
      </c>
      <c r="BJ2" s="218" t="s">
        <v>955</v>
      </c>
      <c r="CE2" s="219"/>
      <c r="DB2" s="219"/>
      <c r="DX2" s="219"/>
      <c r="ES2" s="220"/>
      <c r="FO2" s="221"/>
    </row>
    <row r="3" spans="1:194" x14ac:dyDescent="0.2">
      <c r="D3" s="215" t="s">
        <v>956</v>
      </c>
      <c r="E3" s="216"/>
      <c r="F3" s="205"/>
      <c r="G3" s="205"/>
      <c r="H3" s="205"/>
      <c r="Q3" s="215" t="s">
        <v>957</v>
      </c>
      <c r="AM3" s="215" t="s">
        <v>958</v>
      </c>
      <c r="CE3" s="219"/>
      <c r="DB3" s="219"/>
      <c r="DX3" s="219"/>
      <c r="ES3" s="220"/>
      <c r="FO3" s="221"/>
    </row>
    <row r="4" spans="1:194" x14ac:dyDescent="0.2">
      <c r="A4" s="180" t="s">
        <v>190</v>
      </c>
      <c r="D4" s="223"/>
      <c r="E4" s="224"/>
      <c r="F4" s="205"/>
      <c r="G4" s="205"/>
      <c r="H4" s="205"/>
      <c r="AM4" s="223"/>
      <c r="CE4" s="219"/>
      <c r="DB4" s="219"/>
      <c r="DX4" s="219"/>
      <c r="ES4" s="220"/>
      <c r="FO4" s="221"/>
    </row>
    <row r="5" spans="1:194" ht="22.5" customHeight="1" x14ac:dyDescent="0.2">
      <c r="B5" s="181" t="s">
        <v>148</v>
      </c>
      <c r="D5" s="225">
        <v>4872683365.1899996</v>
      </c>
      <c r="E5" s="226">
        <v>4877644179.96</v>
      </c>
      <c r="F5" s="182">
        <v>4891530407.0099993</v>
      </c>
      <c r="G5" s="182">
        <v>4910939918.2199993</v>
      </c>
      <c r="H5" s="182">
        <v>4926949632.4099989</v>
      </c>
      <c r="I5" s="182">
        <v>4932079386.3699989</v>
      </c>
      <c r="J5" s="182">
        <v>4910457312.0199995</v>
      </c>
      <c r="K5" s="182">
        <v>4921218488.8900003</v>
      </c>
      <c r="L5" s="182">
        <v>4933033529.5499992</v>
      </c>
      <c r="M5" s="182">
        <v>4934160770.1199989</v>
      </c>
      <c r="N5" s="182">
        <v>4915950779.789999</v>
      </c>
      <c r="O5" s="182">
        <v>4939151482.3599997</v>
      </c>
      <c r="P5" s="182">
        <v>4944132238.8999996</v>
      </c>
      <c r="Q5" s="225">
        <v>4973098710.9899998</v>
      </c>
      <c r="R5" s="182">
        <v>4954120037.6499996</v>
      </c>
      <c r="S5" s="182">
        <v>4962209059.25</v>
      </c>
      <c r="T5" s="182">
        <v>4947596646.5999994</v>
      </c>
      <c r="U5" s="182">
        <v>4943414401.8800001</v>
      </c>
      <c r="V5" s="182">
        <v>4952389652.7799988</v>
      </c>
      <c r="W5" s="182">
        <v>4943512615.5699997</v>
      </c>
      <c r="X5" s="182">
        <v>4937288516.54</v>
      </c>
      <c r="Y5" s="182">
        <v>4930739750.8600006</v>
      </c>
      <c r="Z5" s="182">
        <v>4919436432.4099998</v>
      </c>
      <c r="AA5" s="182">
        <v>4925539079.8699999</v>
      </c>
      <c r="AB5" s="182">
        <v>4915877691.9799995</v>
      </c>
      <c r="AC5" s="182">
        <v>4922128785.1300001</v>
      </c>
      <c r="AD5" s="182">
        <v>4904483987.0899992</v>
      </c>
      <c r="AE5" s="182">
        <v>4906237879.1500006</v>
      </c>
      <c r="AF5" s="182">
        <v>4942778531.5100002</v>
      </c>
      <c r="AG5" s="182">
        <v>4927125428.5400009</v>
      </c>
      <c r="AH5" s="182">
        <v>4936565967.3999996</v>
      </c>
      <c r="AI5" s="182">
        <v>4929856213.9000006</v>
      </c>
      <c r="AJ5" s="182">
        <v>4940480289.5599995</v>
      </c>
      <c r="AK5" s="182">
        <v>4950711468.9599991</v>
      </c>
      <c r="AL5" s="182">
        <v>4961818676.4799995</v>
      </c>
      <c r="AM5" s="225">
        <v>4945557036</v>
      </c>
      <c r="AN5" s="182">
        <v>4961809746.7799997</v>
      </c>
      <c r="AO5" s="182">
        <v>6247888471.4399996</v>
      </c>
      <c r="AP5" s="182">
        <v>6254144595.7799997</v>
      </c>
      <c r="AQ5" s="182">
        <v>6238753208.3100004</v>
      </c>
      <c r="AR5" s="182">
        <v>6252922632.2200003</v>
      </c>
      <c r="AS5" s="182">
        <v>6248401702.9800005</v>
      </c>
      <c r="AT5" s="182">
        <v>6241383980.5200005</v>
      </c>
      <c r="AU5" s="182">
        <v>6248429679.4299994</v>
      </c>
      <c r="AV5" s="182">
        <v>6236060162.039999</v>
      </c>
      <c r="AW5" s="182">
        <v>6244708560.1899996</v>
      </c>
      <c r="AX5" s="182">
        <v>6240050178.6000004</v>
      </c>
      <c r="AY5" s="182">
        <v>6242662024.54</v>
      </c>
      <c r="AZ5" s="182">
        <v>6247816892.1300001</v>
      </c>
      <c r="BA5" s="182">
        <v>6235265425.8699999</v>
      </c>
      <c r="BB5" s="182">
        <v>6245888176.4099998</v>
      </c>
      <c r="BC5" s="182">
        <v>6237933503.75</v>
      </c>
      <c r="BD5" s="182">
        <v>6234679714.1199999</v>
      </c>
      <c r="BE5" s="182">
        <v>6231612882.3899994</v>
      </c>
      <c r="BF5" s="182">
        <v>6219989393.1999998</v>
      </c>
      <c r="BG5" s="182">
        <v>6229034621.0900002</v>
      </c>
      <c r="BH5" s="182">
        <v>6241213112.0199995</v>
      </c>
      <c r="BI5" s="182">
        <v>6242610812.54</v>
      </c>
      <c r="BJ5" s="227">
        <v>6219659222.3800001</v>
      </c>
      <c r="BK5" s="228">
        <v>6230912473.2099991</v>
      </c>
      <c r="BL5" s="182">
        <v>6243110067.25</v>
      </c>
      <c r="BM5" s="182">
        <v>6231644144.0299997</v>
      </c>
      <c r="BN5" s="182">
        <v>6224600186.670001</v>
      </c>
      <c r="BO5" s="182">
        <v>6238286229.0600004</v>
      </c>
      <c r="BP5" s="182">
        <v>6218657144.6099997</v>
      </c>
      <c r="BQ5" s="182">
        <v>6227089759.04</v>
      </c>
      <c r="BR5" s="182">
        <v>6215531025.6899996</v>
      </c>
      <c r="BS5" s="182">
        <v>6221493447.0700006</v>
      </c>
      <c r="BT5" s="182">
        <v>6236736647.9399996</v>
      </c>
      <c r="BU5" s="182">
        <v>6222367574.7200003</v>
      </c>
      <c r="BV5" s="182">
        <v>6248601512.0500002</v>
      </c>
      <c r="BW5" s="182">
        <v>6241177195.0200014</v>
      </c>
      <c r="BX5" s="182">
        <v>6239310102.2700005</v>
      </c>
      <c r="BY5" s="182">
        <v>6243375343.46</v>
      </c>
      <c r="BZ5" s="182">
        <v>6229668311.2600002</v>
      </c>
      <c r="CA5" s="182">
        <v>6242950468.5899992</v>
      </c>
      <c r="CB5" s="182">
        <v>6233988761.0400009</v>
      </c>
      <c r="CC5" s="182">
        <v>6252615099.249999</v>
      </c>
      <c r="CD5" s="182">
        <v>6261414807.1400003</v>
      </c>
      <c r="CE5" s="226">
        <v>6285849699.3699999</v>
      </c>
      <c r="CF5" s="182">
        <v>6269038595.3200006</v>
      </c>
      <c r="CG5" s="182">
        <v>6289432407.8400002</v>
      </c>
      <c r="CH5" s="182">
        <v>6284315540.3800001</v>
      </c>
      <c r="CI5" s="182">
        <v>6286565988.3699999</v>
      </c>
      <c r="CJ5" s="182">
        <v>6273012537.9799995</v>
      </c>
      <c r="CK5" s="182">
        <v>6281428187.4800005</v>
      </c>
      <c r="CL5" s="182">
        <v>6268417950.3900003</v>
      </c>
      <c r="CM5" s="182">
        <v>6265645490.8099985</v>
      </c>
      <c r="CN5" s="182">
        <v>6275911529.2999992</v>
      </c>
      <c r="CO5" s="182">
        <v>6256099654.5699997</v>
      </c>
      <c r="CP5" s="182">
        <v>6272904422.5999994</v>
      </c>
      <c r="CQ5" s="182">
        <v>6266122820.04</v>
      </c>
      <c r="CR5" s="182">
        <v>6277381526.9199991</v>
      </c>
      <c r="CS5" s="182">
        <v>6288864592.000001</v>
      </c>
      <c r="CT5" s="182">
        <v>6278010270.7600002</v>
      </c>
      <c r="CU5" s="182">
        <v>6293084389.3599997</v>
      </c>
      <c r="CV5" s="182">
        <v>6283465466.9199991</v>
      </c>
      <c r="CW5" s="182">
        <v>6282619807.579999</v>
      </c>
      <c r="CX5" s="182">
        <v>6302899921.3599997</v>
      </c>
      <c r="CY5" s="182">
        <v>6290108098.1000013</v>
      </c>
      <c r="CZ5" s="182">
        <v>6322385239.21</v>
      </c>
      <c r="DA5" s="182">
        <v>6313054039.4499998</v>
      </c>
      <c r="DB5" s="226">
        <v>6301135860.7399998</v>
      </c>
      <c r="DC5" s="182">
        <v>6319176515.5899992</v>
      </c>
      <c r="DD5" s="182">
        <v>6344637884.8199987</v>
      </c>
      <c r="DE5" s="182">
        <v>6323496612.2900009</v>
      </c>
      <c r="DF5" s="182">
        <v>6337447057.4300003</v>
      </c>
      <c r="DG5" s="182">
        <v>6340581146.4300003</v>
      </c>
      <c r="DH5" s="182">
        <v>6364841719.6799994</v>
      </c>
      <c r="DI5" s="182">
        <v>6331153487.8500004</v>
      </c>
      <c r="DJ5" s="182">
        <v>6346829558.25</v>
      </c>
      <c r="DK5" s="182">
        <v>6348288323.4200001</v>
      </c>
      <c r="DL5" s="182">
        <v>6340563899.7600002</v>
      </c>
      <c r="DM5" s="182">
        <v>6351067086.0699997</v>
      </c>
      <c r="DN5" s="182">
        <v>6335502896.6499996</v>
      </c>
      <c r="DO5" s="182">
        <v>6351300380.5600004</v>
      </c>
      <c r="DP5" s="182">
        <v>6343209034.6599998</v>
      </c>
      <c r="DQ5" s="182">
        <v>6341282581.8299999</v>
      </c>
      <c r="DR5" s="182">
        <v>6357594333.5699997</v>
      </c>
      <c r="DS5" s="182">
        <v>6343024940.0899992</v>
      </c>
      <c r="DT5" s="182">
        <v>6355492519.8900013</v>
      </c>
      <c r="DU5" s="182">
        <v>6347748990.0700006</v>
      </c>
      <c r="DV5" s="182">
        <v>6365187273.0900002</v>
      </c>
      <c r="DW5" s="182">
        <v>6376049797.5</v>
      </c>
      <c r="DX5" s="226">
        <v>6357244169.0600004</v>
      </c>
      <c r="DY5" s="182">
        <v>6398403927.6300011</v>
      </c>
      <c r="DZ5" s="182">
        <v>6419983147.0699997</v>
      </c>
      <c r="EA5" s="182">
        <v>6408645181.9399996</v>
      </c>
      <c r="EB5" s="182">
        <v>6408020657.1199989</v>
      </c>
      <c r="EC5" s="182">
        <v>6418223006.8500004</v>
      </c>
      <c r="ED5" s="182">
        <v>6402854933.4799995</v>
      </c>
      <c r="EE5" s="182">
        <v>6422417381.8099995</v>
      </c>
      <c r="EF5" s="182">
        <v>6386489165.9099989</v>
      </c>
      <c r="EG5" s="182">
        <v>6394235174.000001</v>
      </c>
      <c r="EH5" s="182">
        <v>6392489605.1300011</v>
      </c>
      <c r="EI5" s="182">
        <v>6399007579.1800003</v>
      </c>
      <c r="EJ5" s="182">
        <v>6388242142.5500011</v>
      </c>
      <c r="EK5" s="182">
        <v>6401716417.9099998</v>
      </c>
      <c r="EL5" s="182">
        <v>6413740456.4099998</v>
      </c>
      <c r="EM5" s="182">
        <v>6406319430.0199995</v>
      </c>
      <c r="EN5" s="182">
        <v>6464698217.29</v>
      </c>
      <c r="EO5" s="182">
        <v>6456786146.1100006</v>
      </c>
      <c r="EP5" s="182">
        <v>6450384280.0599995</v>
      </c>
      <c r="EQ5" s="182">
        <v>6479185825.500001</v>
      </c>
      <c r="ER5" s="182">
        <v>6520556914.7799997</v>
      </c>
      <c r="ES5" s="225">
        <v>6492700236.0100002</v>
      </c>
      <c r="ET5" s="182">
        <v>6541860771.8400002</v>
      </c>
      <c r="EU5" s="182">
        <v>6555549232.0800009</v>
      </c>
      <c r="EV5" s="182">
        <v>6558315552.1099997</v>
      </c>
      <c r="EW5" s="182">
        <v>6546864124.6400003</v>
      </c>
      <c r="EX5" s="182">
        <v>6536009448.5299997</v>
      </c>
      <c r="EY5" s="182">
        <v>6542211494.2900009</v>
      </c>
      <c r="EZ5" s="182">
        <v>6522813191.2400007</v>
      </c>
      <c r="FA5" s="182">
        <v>6525557430.8699999</v>
      </c>
      <c r="FB5" s="182">
        <v>6520513860.2699995</v>
      </c>
      <c r="FC5" s="182">
        <v>6549536283.2199993</v>
      </c>
      <c r="FD5" s="182">
        <v>6550518815.9399996</v>
      </c>
      <c r="FE5" s="182">
        <v>6547512461.1799994</v>
      </c>
      <c r="FF5" s="182">
        <v>6555234506.6300001</v>
      </c>
      <c r="FG5" s="182">
        <v>6542997535.3000011</v>
      </c>
      <c r="FH5" s="182">
        <v>6556973280.4099998</v>
      </c>
      <c r="FI5" s="182">
        <v>6551725761.3400002</v>
      </c>
      <c r="FJ5" s="182">
        <v>6548648674.9300013</v>
      </c>
      <c r="FK5" s="182">
        <v>6551624073.5599985</v>
      </c>
      <c r="FL5" s="182">
        <v>6535417651.6300001</v>
      </c>
      <c r="FM5" s="182">
        <v>6563833693.9900007</v>
      </c>
      <c r="FN5" s="182">
        <v>6557587226.0700006</v>
      </c>
      <c r="FO5" s="229">
        <v>6524786147.7299995</v>
      </c>
      <c r="FP5" s="182">
        <v>6552251105.1199989</v>
      </c>
      <c r="FQ5" s="182">
        <v>6594423042.6000004</v>
      </c>
      <c r="FR5" s="182">
        <v>6568359617.1300011</v>
      </c>
      <c r="FS5" s="182">
        <v>6585949037.7700005</v>
      </c>
      <c r="FT5" s="182">
        <v>6577669614.4799995</v>
      </c>
      <c r="FU5" s="182">
        <v>6567996577.1799994</v>
      </c>
      <c r="FV5" s="182">
        <v>6579534384.8600006</v>
      </c>
      <c r="FW5" s="182">
        <v>6570708033.7300005</v>
      </c>
      <c r="FX5" s="182">
        <v>6583557479.7000008</v>
      </c>
      <c r="FY5" s="182">
        <v>6572632083.0600014</v>
      </c>
      <c r="FZ5" s="182">
        <v>6567739733.3700008</v>
      </c>
      <c r="GA5" s="182">
        <v>6593007834.9400005</v>
      </c>
      <c r="GB5" s="182">
        <v>6570455818.8100014</v>
      </c>
      <c r="GC5" s="182">
        <v>6590587620.2800007</v>
      </c>
      <c r="GD5" s="182">
        <v>6593761589.3800011</v>
      </c>
      <c r="GE5" s="182">
        <v>6603779358.1900005</v>
      </c>
      <c r="GF5" s="182">
        <v>6620413827.9899998</v>
      </c>
      <c r="GG5" s="182">
        <v>6590733895.9500008</v>
      </c>
      <c r="GH5" s="182">
        <v>6603343581.2199993</v>
      </c>
      <c r="GI5" s="182">
        <v>6603581077.0300007</v>
      </c>
      <c r="GJ5" s="225">
        <v>6596619428.5600004</v>
      </c>
      <c r="GK5" s="182">
        <v>6603474236.7999992</v>
      </c>
      <c r="GL5" s="182">
        <v>6603474236.7999992</v>
      </c>
    </row>
    <row r="6" spans="1:194" ht="19.5" customHeight="1" x14ac:dyDescent="0.2">
      <c r="B6" s="178" t="s">
        <v>149</v>
      </c>
      <c r="D6" s="230">
        <v>-42120371.859999999</v>
      </c>
      <c r="E6" s="231">
        <v>-41868459.420000009</v>
      </c>
      <c r="F6" s="183">
        <v>-42964703.420000017</v>
      </c>
      <c r="G6" s="183">
        <v>-43008739.99000001</v>
      </c>
      <c r="H6" s="183">
        <v>-43054458.789999992</v>
      </c>
      <c r="I6" s="183">
        <v>-43329279.460000001</v>
      </c>
      <c r="J6" s="183">
        <v>-43354444.140000008</v>
      </c>
      <c r="K6" s="183">
        <v>-43369601.140000001</v>
      </c>
      <c r="L6" s="183">
        <v>-43591393.640000001</v>
      </c>
      <c r="M6" s="183">
        <v>-43714030.409999996</v>
      </c>
      <c r="N6" s="183">
        <v>-43408910.140000001</v>
      </c>
      <c r="O6" s="183">
        <v>-43383779.32</v>
      </c>
      <c r="P6" s="183">
        <v>-43298490.820000015</v>
      </c>
      <c r="Q6" s="230">
        <v>-42473435.520000003</v>
      </c>
      <c r="R6" s="183">
        <v>-42343973.760000013</v>
      </c>
      <c r="S6" s="183">
        <v>-42595730.750000015</v>
      </c>
      <c r="T6" s="183">
        <v>-42614469.04999999</v>
      </c>
      <c r="U6" s="183">
        <v>-42595791.089999989</v>
      </c>
      <c r="V6" s="183">
        <v>-42502330.160000011</v>
      </c>
      <c r="W6" s="183">
        <v>-42562960.280000016</v>
      </c>
      <c r="X6" s="183">
        <v>-42578704.070000015</v>
      </c>
      <c r="Y6" s="183">
        <v>-42624362.060000002</v>
      </c>
      <c r="Z6" s="183">
        <v>-42685573.910000004</v>
      </c>
      <c r="AA6" s="183">
        <v>-42664192.330000006</v>
      </c>
      <c r="AB6" s="183">
        <v>-42745649.409999996</v>
      </c>
      <c r="AC6" s="183">
        <v>-42785183.29999999</v>
      </c>
      <c r="AD6" s="183">
        <v>-42895290.499999993</v>
      </c>
      <c r="AE6" s="183">
        <v>-42578292.299999997</v>
      </c>
      <c r="AF6" s="183">
        <v>-42594992.110000007</v>
      </c>
      <c r="AG6" s="183">
        <v>-42701948.81000001</v>
      </c>
      <c r="AH6" s="183">
        <v>-42760673.390000001</v>
      </c>
      <c r="AI6" s="183">
        <v>-42793924.070000008</v>
      </c>
      <c r="AJ6" s="183">
        <v>-42780854.259999998</v>
      </c>
      <c r="AK6" s="183">
        <v>-42748714.329999998</v>
      </c>
      <c r="AL6" s="183">
        <v>-42783380.060000002</v>
      </c>
      <c r="AM6" s="230">
        <v>-41989451</v>
      </c>
      <c r="AN6" s="183">
        <v>-41813416.030000009</v>
      </c>
      <c r="AO6" s="183">
        <v>-41818856.410000011</v>
      </c>
      <c r="AP6" s="183">
        <v>-41870463.169999994</v>
      </c>
      <c r="AQ6" s="183">
        <v>-41824779.619999997</v>
      </c>
      <c r="AR6" s="183">
        <v>-41837154.190000005</v>
      </c>
      <c r="AS6" s="183">
        <v>-41856729.610000007</v>
      </c>
      <c r="AT6" s="183">
        <v>-41856673.979999982</v>
      </c>
      <c r="AU6" s="183">
        <v>-41620884.730000004</v>
      </c>
      <c r="AV6" s="183">
        <v>-41841724.909999989</v>
      </c>
      <c r="AW6" s="183">
        <v>-41851475.370000005</v>
      </c>
      <c r="AX6" s="183">
        <v>-41858818.589999989</v>
      </c>
      <c r="AY6" s="183">
        <v>-41852673.429999992</v>
      </c>
      <c r="AZ6" s="183">
        <v>-41827572.720000014</v>
      </c>
      <c r="BA6" s="183">
        <v>-42003121.129999995</v>
      </c>
      <c r="BB6" s="183">
        <v>-42003806.030000001</v>
      </c>
      <c r="BC6" s="183">
        <v>-41913792.409999982</v>
      </c>
      <c r="BD6" s="183">
        <v>-41845530.579999991</v>
      </c>
      <c r="BE6" s="183">
        <v>-41707423.109999999</v>
      </c>
      <c r="BF6" s="183">
        <v>-41816270.359999985</v>
      </c>
      <c r="BG6" s="183">
        <v>-41647350.310000002</v>
      </c>
      <c r="BH6" s="183">
        <v>-41574825.86999999</v>
      </c>
      <c r="BI6" s="183">
        <v>-41423383.820000008</v>
      </c>
      <c r="BJ6" s="232">
        <v>-52052116.630000003</v>
      </c>
      <c r="BK6" s="233">
        <v>-40012092.99000001</v>
      </c>
      <c r="BL6" s="183">
        <v>-39911441.029999986</v>
      </c>
      <c r="BM6" s="183">
        <v>-39905234.220000014</v>
      </c>
      <c r="BN6" s="183">
        <v>-39651498.790000007</v>
      </c>
      <c r="BO6" s="183">
        <v>-39546461.410000004</v>
      </c>
      <c r="BP6" s="183">
        <v>-39498586.450000003</v>
      </c>
      <c r="BQ6" s="183">
        <v>-39385881.720000006</v>
      </c>
      <c r="BR6" s="183">
        <v>-39108365.049999997</v>
      </c>
      <c r="BS6" s="183">
        <v>-38972302.160000004</v>
      </c>
      <c r="BT6" s="183">
        <v>-38910107.529999994</v>
      </c>
      <c r="BU6" s="183">
        <v>-39000509.690000013</v>
      </c>
      <c r="BV6" s="183">
        <v>-39022178.810000002</v>
      </c>
      <c r="BW6" s="183">
        <v>-39010990.439999998</v>
      </c>
      <c r="BX6" s="183">
        <v>-39015372.690000005</v>
      </c>
      <c r="BY6" s="183">
        <v>-38973449.539999992</v>
      </c>
      <c r="BZ6" s="183">
        <v>-39124355.530000001</v>
      </c>
      <c r="CA6" s="183">
        <v>-39196908.890000001</v>
      </c>
      <c r="CB6" s="183">
        <v>-39222272.469999991</v>
      </c>
      <c r="CC6" s="183">
        <v>-39179056.420000009</v>
      </c>
      <c r="CD6" s="183">
        <v>-39244013.36999999</v>
      </c>
      <c r="CE6" s="231">
        <v>-50711697.859999999</v>
      </c>
      <c r="CF6" s="183">
        <v>-38838130.769999996</v>
      </c>
      <c r="CG6" s="183">
        <v>-38943489.920000002</v>
      </c>
      <c r="CH6" s="183">
        <v>-39104264.980000004</v>
      </c>
      <c r="CI6" s="183">
        <v>-39115394.399999999</v>
      </c>
      <c r="CJ6" s="183">
        <v>-39359361.519999996</v>
      </c>
      <c r="CK6" s="183">
        <v>-39461578.890000001</v>
      </c>
      <c r="CL6" s="183">
        <v>-39518154.590000004</v>
      </c>
      <c r="CM6" s="183">
        <v>-39578064.650000006</v>
      </c>
      <c r="CN6" s="183">
        <v>-39532898.68999999</v>
      </c>
      <c r="CO6" s="183">
        <v>-39877545.68999999</v>
      </c>
      <c r="CP6" s="183">
        <v>-40006910.380000003</v>
      </c>
      <c r="CQ6" s="183">
        <v>-40084806.57</v>
      </c>
      <c r="CR6" s="183">
        <v>-40127285.609999999</v>
      </c>
      <c r="CS6" s="183">
        <v>-40233312.959999986</v>
      </c>
      <c r="CT6" s="183">
        <v>-40589682.959999993</v>
      </c>
      <c r="CU6" s="183">
        <v>-40716923.880000003</v>
      </c>
      <c r="CV6" s="183">
        <v>-40754188.699999996</v>
      </c>
      <c r="CW6" s="183">
        <v>-40812012.569999993</v>
      </c>
      <c r="CX6" s="183">
        <v>-40920099.910000011</v>
      </c>
      <c r="CY6" s="183">
        <v>-41193134</v>
      </c>
      <c r="CZ6" s="183">
        <v>-41335860.409999982</v>
      </c>
      <c r="DA6" s="183">
        <v>-41404873.160000011</v>
      </c>
      <c r="DB6" s="231">
        <v>-52821387.450000003</v>
      </c>
      <c r="DC6" s="183">
        <v>-40583589.560000002</v>
      </c>
      <c r="DD6" s="183">
        <v>-40516570.86999999</v>
      </c>
      <c r="DE6" s="183">
        <v>-40976188.25999999</v>
      </c>
      <c r="DF6" s="183">
        <v>-41116960.060000002</v>
      </c>
      <c r="DG6" s="183">
        <v>-41192904.010000005</v>
      </c>
      <c r="DH6" s="183">
        <v>-41121186.829999998</v>
      </c>
      <c r="DI6" s="183">
        <v>-41003457.11999999</v>
      </c>
      <c r="DJ6" s="183">
        <v>-41017570.289999999</v>
      </c>
      <c r="DK6" s="183">
        <v>-41045626.840000004</v>
      </c>
      <c r="DL6" s="183">
        <v>-40993973.960000001</v>
      </c>
      <c r="DM6" s="183">
        <v>-40912609.600000001</v>
      </c>
      <c r="DN6" s="183">
        <v>-41002611.079999991</v>
      </c>
      <c r="DO6" s="183">
        <v>-41091862.249999993</v>
      </c>
      <c r="DP6" s="183">
        <v>-41124701.510000005</v>
      </c>
      <c r="DQ6" s="183">
        <v>-41185121.570000015</v>
      </c>
      <c r="DR6" s="183">
        <v>-41160625.82</v>
      </c>
      <c r="DS6" s="183">
        <v>-41337444.880000003</v>
      </c>
      <c r="DT6" s="183">
        <v>-41427895.550000004</v>
      </c>
      <c r="DU6" s="183">
        <v>-41477592.730000012</v>
      </c>
      <c r="DV6" s="183">
        <v>-41513983.470000006</v>
      </c>
      <c r="DW6" s="183">
        <v>-41141232.140000008</v>
      </c>
      <c r="DX6" s="231">
        <v>-52432141.640000001</v>
      </c>
      <c r="DY6" s="183">
        <v>-39953017.749999993</v>
      </c>
      <c r="DZ6" s="183">
        <v>-40056355.430000007</v>
      </c>
      <c r="EA6" s="183">
        <v>-40125966.280000009</v>
      </c>
      <c r="EB6" s="183">
        <v>-40113904.420000002</v>
      </c>
      <c r="EC6" s="183">
        <v>-40127668.919999994</v>
      </c>
      <c r="ED6" s="183">
        <v>-40322739.630000003</v>
      </c>
      <c r="EE6" s="183">
        <v>-40482228.519999996</v>
      </c>
      <c r="EF6" s="183">
        <v>-40598586.550000004</v>
      </c>
      <c r="EG6" s="183">
        <v>-40639059.060000002</v>
      </c>
      <c r="EH6" s="183">
        <v>-40734006.850000009</v>
      </c>
      <c r="EI6" s="183">
        <v>-40841821.730000019</v>
      </c>
      <c r="EJ6" s="183">
        <v>-40776305.900000006</v>
      </c>
      <c r="EK6" s="183">
        <v>-40748700.789999992</v>
      </c>
      <c r="EL6" s="183">
        <v>-40771859.359999999</v>
      </c>
      <c r="EM6" s="183">
        <v>-40805033.329999998</v>
      </c>
      <c r="EN6" s="183">
        <v>-40914347.580000021</v>
      </c>
      <c r="EO6" s="183">
        <v>-41019860.550000012</v>
      </c>
      <c r="EP6" s="183">
        <v>-41036203.680000007</v>
      </c>
      <c r="EQ6" s="183">
        <v>-40957070.489999995</v>
      </c>
      <c r="ER6" s="183">
        <v>-40893809.689999998</v>
      </c>
      <c r="ES6" s="230">
        <v>-52229686.170000002</v>
      </c>
      <c r="ET6" s="183">
        <v>-39857930.480000004</v>
      </c>
      <c r="EU6" s="183">
        <v>-39890077.399999999</v>
      </c>
      <c r="EV6" s="183">
        <v>-39870062.549999997</v>
      </c>
      <c r="EW6" s="183">
        <v>-39874947.290000014</v>
      </c>
      <c r="EX6" s="183">
        <v>-39809791.389999993</v>
      </c>
      <c r="EY6" s="183">
        <v>-39909640.799999997</v>
      </c>
      <c r="EZ6" s="183">
        <v>-39974990.769999996</v>
      </c>
      <c r="FA6" s="183">
        <v>-39443581.440000005</v>
      </c>
      <c r="FB6" s="183">
        <v>-39739213.870000012</v>
      </c>
      <c r="FC6" s="183">
        <v>-39829160.24000001</v>
      </c>
      <c r="FD6" s="183">
        <v>-39876894.019999996</v>
      </c>
      <c r="FE6" s="183">
        <v>-39803204.350000016</v>
      </c>
      <c r="FF6" s="183">
        <v>-39819912.780000009</v>
      </c>
      <c r="FG6" s="183">
        <v>-40031402.900000006</v>
      </c>
      <c r="FH6" s="183">
        <v>-40021690.920000002</v>
      </c>
      <c r="FI6" s="183">
        <v>-40126013.11999999</v>
      </c>
      <c r="FJ6" s="183">
        <v>-40104920.32</v>
      </c>
      <c r="FK6" s="183">
        <v>-40116139.940000013</v>
      </c>
      <c r="FL6" s="183">
        <v>-40301648.70000001</v>
      </c>
      <c r="FM6" s="183">
        <v>-40399146.100000001</v>
      </c>
      <c r="FN6" s="183">
        <v>-40362130.800000012</v>
      </c>
      <c r="FO6" s="234">
        <v>-51580013.93</v>
      </c>
      <c r="FP6" s="183">
        <v>-39450204.880000003</v>
      </c>
      <c r="FQ6" s="183">
        <v>-39479990.989999995</v>
      </c>
      <c r="FR6" s="183">
        <v>-39856298.299999997</v>
      </c>
      <c r="FS6" s="183">
        <v>-39991522.61999999</v>
      </c>
      <c r="FT6" s="183">
        <v>-40106250.469999991</v>
      </c>
      <c r="FU6" s="183">
        <v>-40161868.86999999</v>
      </c>
      <c r="FV6" s="183">
        <v>-39880869.769999996</v>
      </c>
      <c r="FW6" s="183">
        <v>-40181941.400000006</v>
      </c>
      <c r="FX6" s="183">
        <v>-40317960.809999995</v>
      </c>
      <c r="FY6" s="183">
        <v>-40411459.210000008</v>
      </c>
      <c r="FZ6" s="183">
        <v>-40510558.800000012</v>
      </c>
      <c r="GA6" s="183">
        <v>-40631926.380000003</v>
      </c>
      <c r="GB6" s="183">
        <v>-41100778.960000001</v>
      </c>
      <c r="GC6" s="183">
        <v>-41241325.959999993</v>
      </c>
      <c r="GD6" s="183">
        <v>-41368191.399999999</v>
      </c>
      <c r="GE6" s="183">
        <v>-41458672.519999988</v>
      </c>
      <c r="GF6" s="183">
        <v>-41576091.779999994</v>
      </c>
      <c r="GG6" s="183">
        <v>-42583200.359999999</v>
      </c>
      <c r="GH6" s="183">
        <v>-42692226.490000002</v>
      </c>
      <c r="GI6" s="183">
        <v>-42822673.86999999</v>
      </c>
      <c r="GJ6" s="230">
        <v>-54285439.420000002</v>
      </c>
      <c r="GK6" s="183">
        <v>-42203788.780000001</v>
      </c>
      <c r="GL6" s="183">
        <v>-42203788.780000001</v>
      </c>
    </row>
    <row r="7" spans="1:194" s="187" customFormat="1" ht="14.25" customHeight="1" x14ac:dyDescent="0.2">
      <c r="A7" s="181" t="s">
        <v>214</v>
      </c>
      <c r="B7" s="178"/>
      <c r="C7" s="178"/>
      <c r="D7" s="225"/>
      <c r="E7" s="226">
        <v>-41324077.780000001</v>
      </c>
      <c r="F7" s="186">
        <v>-20218750.350000001</v>
      </c>
      <c r="G7" s="186">
        <v>-19233420</v>
      </c>
      <c r="H7" s="186">
        <v>-35884407</v>
      </c>
      <c r="I7" s="186">
        <v>-36510326.009999998</v>
      </c>
      <c r="J7" s="186">
        <v>-18763147</v>
      </c>
      <c r="K7" s="186">
        <v>-27916583</v>
      </c>
      <c r="L7" s="186">
        <v>-28173884</v>
      </c>
      <c r="M7" s="186">
        <v>-29119257</v>
      </c>
      <c r="N7" s="186">
        <v>-22625891</v>
      </c>
      <c r="O7" s="186">
        <v>-24364835.829999998</v>
      </c>
      <c r="P7" s="186">
        <v>-28734663.52</v>
      </c>
      <c r="Q7" s="235"/>
      <c r="R7" s="186">
        <v>-72220746.230000004</v>
      </c>
      <c r="S7" s="186">
        <v>-49531983.579999998</v>
      </c>
      <c r="T7" s="186">
        <v>-39256189.149999999</v>
      </c>
      <c r="U7" s="186">
        <v>-27080414.640000001</v>
      </c>
      <c r="V7" s="186">
        <v>-24371165.66</v>
      </c>
      <c r="W7" s="186">
        <v>-32857913.239999998</v>
      </c>
      <c r="X7" s="186">
        <v>-30799185.75</v>
      </c>
      <c r="Y7" s="186">
        <v>-30045114.050000001</v>
      </c>
      <c r="Z7" s="186">
        <v>-20965434.91</v>
      </c>
      <c r="AA7" s="186">
        <v>-23170527.140000001</v>
      </c>
      <c r="AB7" s="186">
        <v>-29981536.460000001</v>
      </c>
      <c r="AC7" s="186">
        <v>-41438582.490000002</v>
      </c>
      <c r="AD7" s="186">
        <v>-21293779.550000001</v>
      </c>
      <c r="AE7" s="186">
        <v>-22174285.329999998</v>
      </c>
      <c r="AF7" s="186">
        <v>-24576335.899999999</v>
      </c>
      <c r="AG7" s="186">
        <v>-32718380.600000001</v>
      </c>
      <c r="AH7" s="186">
        <v>-29533349.649999999</v>
      </c>
      <c r="AI7" s="186">
        <v>-25958305.399999999</v>
      </c>
      <c r="AJ7" s="186">
        <v>-25434885.899999999</v>
      </c>
      <c r="AK7" s="186">
        <v>-38249289</v>
      </c>
      <c r="AL7" s="186">
        <v>-26508085.890000001</v>
      </c>
      <c r="AM7" s="225"/>
      <c r="AN7" s="186">
        <v>-50737045.950000003</v>
      </c>
      <c r="AO7" s="186">
        <v>-43326724.799999997</v>
      </c>
      <c r="AP7" s="186">
        <v>-41519506.920000002</v>
      </c>
      <c r="AQ7" s="186">
        <v>-33920443.890000001</v>
      </c>
      <c r="AR7" s="186">
        <v>-30495161.07</v>
      </c>
      <c r="AS7" s="186">
        <v>-21120066.699999999</v>
      </c>
      <c r="AT7" s="186">
        <v>-23742710.620000001</v>
      </c>
      <c r="AU7" s="186">
        <v>-19132798</v>
      </c>
      <c r="AV7" s="186">
        <v>-34445897.049999997</v>
      </c>
      <c r="AW7" s="186">
        <v>-32547586</v>
      </c>
      <c r="AX7" s="186">
        <v>-21518406.23</v>
      </c>
      <c r="AY7" s="186">
        <v>-30778538.940000001</v>
      </c>
      <c r="AZ7" s="186">
        <v>-27846953.670000002</v>
      </c>
      <c r="BA7" s="186">
        <v>-28155812.239999998</v>
      </c>
      <c r="BB7" s="186">
        <v>-29702480</v>
      </c>
      <c r="BC7" s="186">
        <v>-22148853.170000002</v>
      </c>
      <c r="BD7" s="186">
        <v>-22297194.5</v>
      </c>
      <c r="BE7" s="186">
        <v>-24228339.16</v>
      </c>
      <c r="BF7" s="186">
        <v>-34226009.030000001</v>
      </c>
      <c r="BG7" s="186">
        <v>-33499538.239999998</v>
      </c>
      <c r="BH7" s="186">
        <v>-29117762.760000002</v>
      </c>
      <c r="BI7" s="186">
        <v>-29315488.25</v>
      </c>
      <c r="BJ7" s="227"/>
      <c r="BK7" s="236">
        <v>-73666502.519999996</v>
      </c>
      <c r="BL7" s="186">
        <v>-55058526.539999999</v>
      </c>
      <c r="BM7" s="186">
        <v>-42591279.100000001</v>
      </c>
      <c r="BN7" s="186">
        <v>-28584926.010000002</v>
      </c>
      <c r="BO7" s="186">
        <v>-24627842.030000001</v>
      </c>
      <c r="BP7" s="186">
        <v>-46303343</v>
      </c>
      <c r="BQ7" s="186">
        <v>-37975199</v>
      </c>
      <c r="BR7" s="186">
        <v>-24377261.5</v>
      </c>
      <c r="BS7" s="186">
        <v>-25567789</v>
      </c>
      <c r="BT7" s="186">
        <v>-28399691.870000001</v>
      </c>
      <c r="BU7" s="186">
        <v>-50675371.119999997</v>
      </c>
      <c r="BV7" s="186">
        <v>-42349978.649999999</v>
      </c>
      <c r="BW7" s="186">
        <v>-26405733.690000001</v>
      </c>
      <c r="BX7" s="186">
        <v>-29433666.149999999</v>
      </c>
      <c r="BY7" s="186">
        <v>-24831887.620000001</v>
      </c>
      <c r="BZ7" s="186">
        <v>-34155814.32</v>
      </c>
      <c r="CA7" s="186">
        <v>-39885068.520000003</v>
      </c>
      <c r="CB7" s="186">
        <v>-27091412.109999999</v>
      </c>
      <c r="CC7" s="186">
        <v>-33783864.009999998</v>
      </c>
      <c r="CD7" s="186"/>
      <c r="CE7" s="226">
        <v>0</v>
      </c>
      <c r="CF7" s="186">
        <v>-54151479.710000001</v>
      </c>
      <c r="CG7" s="186">
        <v>-45675512.770000003</v>
      </c>
      <c r="CH7" s="186">
        <v>-39744249.25</v>
      </c>
      <c r="CI7" s="186">
        <v>-36738640.399999999</v>
      </c>
      <c r="CJ7" s="186">
        <v>-35374385.869999997</v>
      </c>
      <c r="CK7" s="186">
        <v>-41067816.060000002</v>
      </c>
      <c r="CL7" s="186">
        <v>-22782568.050000001</v>
      </c>
      <c r="CM7" s="186">
        <v>-28476424.559999999</v>
      </c>
      <c r="CN7" s="186">
        <v>-29540439.41</v>
      </c>
      <c r="CO7" s="186">
        <v>-37330492.740000002</v>
      </c>
      <c r="CP7" s="186">
        <v>-39134182.950000003</v>
      </c>
      <c r="CQ7" s="186">
        <v>-32093918.460000001</v>
      </c>
      <c r="CR7" s="186">
        <v>-27611657.09</v>
      </c>
      <c r="CS7" s="186">
        <v>-26853154.850000001</v>
      </c>
      <c r="CT7" s="186">
        <v>-43355298.079999998</v>
      </c>
      <c r="CU7" s="186">
        <v>-35560013.039999999</v>
      </c>
      <c r="CV7" s="186">
        <v>-29180479.039999999</v>
      </c>
      <c r="CW7" s="186">
        <v>-23437582.359999999</v>
      </c>
      <c r="CX7" s="186">
        <v>-28362164.170000002</v>
      </c>
      <c r="CY7" s="186">
        <v>-36032951.869999997</v>
      </c>
      <c r="CZ7" s="186">
        <v>-34265872.93</v>
      </c>
      <c r="DA7" s="186">
        <v>-29310259.059999999</v>
      </c>
      <c r="DB7" s="226"/>
      <c r="DC7" s="186">
        <v>-44698753.850000001</v>
      </c>
      <c r="DD7" s="186">
        <v>-47752498.979999997</v>
      </c>
      <c r="DE7" s="186">
        <v>-50901550.700000003</v>
      </c>
      <c r="DF7" s="186">
        <v>-38639744.560000002</v>
      </c>
      <c r="DG7" s="186">
        <v>-27051483.289999999</v>
      </c>
      <c r="DH7" s="186">
        <v>-41203539.829999998</v>
      </c>
      <c r="DI7" s="186">
        <v>-43689647.579999998</v>
      </c>
      <c r="DJ7" s="186">
        <v>-31536218.719999999</v>
      </c>
      <c r="DK7" s="186">
        <v>-24892127.949999999</v>
      </c>
      <c r="DL7" s="186">
        <v>-25413702.41</v>
      </c>
      <c r="DM7" s="186">
        <v>-36156981.289999999</v>
      </c>
      <c r="DN7" s="186">
        <v>-35187078.829999998</v>
      </c>
      <c r="DO7" s="186">
        <v>-36506685.469999999</v>
      </c>
      <c r="DP7" s="186">
        <v>-24799624.359999999</v>
      </c>
      <c r="DQ7" s="186">
        <v>-23185188.59</v>
      </c>
      <c r="DR7" s="186">
        <v>-19241613.440000001</v>
      </c>
      <c r="DS7" s="186">
        <v>-35101392.609999999</v>
      </c>
      <c r="DT7" s="186">
        <v>-36306533.07</v>
      </c>
      <c r="DU7" s="186">
        <v>-33128117.190000001</v>
      </c>
      <c r="DV7" s="186">
        <v>-25182164.25</v>
      </c>
      <c r="DW7" s="186">
        <v>-38988529.479999997</v>
      </c>
      <c r="DX7" s="226"/>
      <c r="DY7" s="186">
        <v>-64496152.57</v>
      </c>
      <c r="DZ7" s="186">
        <v>-51084501.57</v>
      </c>
      <c r="EA7" s="186">
        <v>-40714078.719999999</v>
      </c>
      <c r="EB7" s="186">
        <v>-29482336.120000001</v>
      </c>
      <c r="EC7" s="186">
        <v>-34205962.960000001</v>
      </c>
      <c r="ED7" s="186">
        <v>-32563027.420000002</v>
      </c>
      <c r="EE7" s="186">
        <v>-50937493.210000001</v>
      </c>
      <c r="EF7" s="186">
        <v>-26621269.57</v>
      </c>
      <c r="EG7" s="186">
        <v>-26027959.760000002</v>
      </c>
      <c r="EH7" s="186">
        <v>-43284881.439999998</v>
      </c>
      <c r="EI7" s="186">
        <v>-45975328.130000003</v>
      </c>
      <c r="EJ7" s="186">
        <v>-26347556</v>
      </c>
      <c r="EK7" s="186">
        <v>-24160272.050000001</v>
      </c>
      <c r="EL7" s="186">
        <v>-23376624.02</v>
      </c>
      <c r="EM7" s="186">
        <v>-36074727.549999997</v>
      </c>
      <c r="EN7" s="186">
        <v>-37055088.630000003</v>
      </c>
      <c r="EO7" s="186">
        <v>-32532047.789999999</v>
      </c>
      <c r="EP7" s="186">
        <v>-27492388.699999999</v>
      </c>
      <c r="EQ7" s="186">
        <v>-28220897.559999999</v>
      </c>
      <c r="ER7" s="186">
        <v>-38774846.060000002</v>
      </c>
      <c r="ES7" s="225"/>
      <c r="ET7" s="186">
        <v>-60399123.200000003</v>
      </c>
      <c r="EU7" s="186">
        <v>-49040105.149999999</v>
      </c>
      <c r="EV7" s="186">
        <v>-41741864.770000003</v>
      </c>
      <c r="EW7" s="186">
        <v>-30329336.399999999</v>
      </c>
      <c r="EX7" s="186">
        <v>-35345206.600000001</v>
      </c>
      <c r="EY7" s="186">
        <v>-39394591.579999998</v>
      </c>
      <c r="EZ7" s="186">
        <v>-25950060.48</v>
      </c>
      <c r="FA7" s="186">
        <v>-19320610.32</v>
      </c>
      <c r="FB7" s="186">
        <v>-39571785.359999999</v>
      </c>
      <c r="FC7" s="186">
        <v>-44059707.859999999</v>
      </c>
      <c r="FD7" s="186">
        <v>-46967398.340000004</v>
      </c>
      <c r="FE7" s="186">
        <v>-32943194.219999999</v>
      </c>
      <c r="FF7" s="186">
        <v>-23105220.260000002</v>
      </c>
      <c r="FG7" s="186">
        <v>-42224203.979999997</v>
      </c>
      <c r="FH7" s="186">
        <v>-35066611.170000002</v>
      </c>
      <c r="FI7" s="186">
        <v>-24090093.120000001</v>
      </c>
      <c r="FJ7" s="186">
        <v>-22405768.629999999</v>
      </c>
      <c r="FK7" s="186">
        <v>-21772306.440000001</v>
      </c>
      <c r="FL7" s="186">
        <v>-43304001</v>
      </c>
      <c r="FM7" s="186">
        <v>-36860486.340000004</v>
      </c>
      <c r="FN7" s="186">
        <v>-30178614.289999999</v>
      </c>
      <c r="FO7" s="229"/>
      <c r="FP7" s="186">
        <v>-45920957.789999999</v>
      </c>
      <c r="FQ7" s="186">
        <v>-51877069.75</v>
      </c>
      <c r="FR7" s="186">
        <v>-40100102.789999999</v>
      </c>
      <c r="FS7" s="186">
        <v>-37541444.350000001</v>
      </c>
      <c r="FT7" s="186">
        <v>-33297154.870000001</v>
      </c>
      <c r="FU7" s="186">
        <v>-25391620.199999999</v>
      </c>
      <c r="FV7" s="186">
        <v>-28011181.739999998</v>
      </c>
      <c r="FW7" s="186">
        <v>-41002475.049999997</v>
      </c>
      <c r="FX7" s="186">
        <v>-36919769.630000003</v>
      </c>
      <c r="FY7" s="186">
        <v>-30913202.109999999</v>
      </c>
      <c r="FZ7" s="186">
        <v>-22311795.050000001</v>
      </c>
      <c r="GA7" s="186">
        <v>-41154156.07</v>
      </c>
      <c r="GB7" s="186">
        <v>-72115293.590000004</v>
      </c>
      <c r="GC7" s="186">
        <v>-35631423.920000002</v>
      </c>
      <c r="GD7" s="186">
        <v>-32852246.07</v>
      </c>
      <c r="GE7" s="186">
        <v>-32828930.850000001</v>
      </c>
      <c r="GF7" s="186">
        <v>-31879263.75</v>
      </c>
      <c r="GG7" s="186">
        <v>-45643231.479999997</v>
      </c>
      <c r="GH7" s="186">
        <v>-35646553.469999999</v>
      </c>
      <c r="GI7" s="186">
        <v>-27060457.050000001</v>
      </c>
      <c r="GJ7" s="225">
        <v>0</v>
      </c>
      <c r="GK7" s="186">
        <v>-33387890.190000001</v>
      </c>
      <c r="GL7" s="186">
        <v>-33387890.190000001</v>
      </c>
    </row>
    <row r="8" spans="1:194" ht="19.5" customHeight="1" x14ac:dyDescent="0.2">
      <c r="B8" s="178" t="s">
        <v>185</v>
      </c>
      <c r="D8" s="230"/>
      <c r="E8" s="231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37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30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K8" s="217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38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38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26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37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39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37"/>
      <c r="GK8" s="205"/>
      <c r="GL8" s="205"/>
    </row>
    <row r="9" spans="1:194" x14ac:dyDescent="0.2">
      <c r="B9" s="181" t="s">
        <v>186</v>
      </c>
      <c r="D9" s="225">
        <v>0</v>
      </c>
      <c r="E9" s="226">
        <v>0</v>
      </c>
      <c r="F9" s="182">
        <v>0</v>
      </c>
      <c r="G9" s="182">
        <v>0</v>
      </c>
      <c r="H9" s="182">
        <v>57000000</v>
      </c>
      <c r="I9" s="182">
        <v>57000000</v>
      </c>
      <c r="J9" s="182">
        <v>57000000</v>
      </c>
      <c r="K9" s="182">
        <v>57000000</v>
      </c>
      <c r="L9" s="182">
        <v>57000000</v>
      </c>
      <c r="M9" s="182">
        <v>57000000</v>
      </c>
      <c r="N9" s="182">
        <v>57000000</v>
      </c>
      <c r="O9" s="182">
        <v>57000000</v>
      </c>
      <c r="P9" s="182">
        <v>57000000</v>
      </c>
      <c r="Q9" s="225">
        <v>67000000</v>
      </c>
      <c r="R9" s="182">
        <v>67000000</v>
      </c>
      <c r="S9" s="182">
        <v>77000000</v>
      </c>
      <c r="T9" s="182">
        <v>77000000</v>
      </c>
      <c r="U9" s="182">
        <v>155000000</v>
      </c>
      <c r="V9" s="182">
        <v>155000000</v>
      </c>
      <c r="W9" s="182">
        <v>155000000</v>
      </c>
      <c r="X9" s="182">
        <v>155000000</v>
      </c>
      <c r="Y9" s="182">
        <v>155000000</v>
      </c>
      <c r="Z9" s="182">
        <v>155000000</v>
      </c>
      <c r="AA9" s="182">
        <v>155000000</v>
      </c>
      <c r="AB9" s="182">
        <v>155000000</v>
      </c>
      <c r="AC9" s="182">
        <v>155000000</v>
      </c>
      <c r="AD9" s="182">
        <v>155000000</v>
      </c>
      <c r="AE9" s="182">
        <v>155000000</v>
      </c>
      <c r="AF9" s="182">
        <v>155000000</v>
      </c>
      <c r="AG9" s="182">
        <v>145000000</v>
      </c>
      <c r="AH9" s="182">
        <v>145000000</v>
      </c>
      <c r="AI9" s="182">
        <v>145000000</v>
      </c>
      <c r="AJ9" s="182">
        <v>145000000</v>
      </c>
      <c r="AK9" s="182">
        <v>145000000</v>
      </c>
      <c r="AL9" s="182">
        <f>145000000+10000000+37979.19</f>
        <v>155037979.19</v>
      </c>
      <c r="AM9" s="225">
        <f>145000000+215349.04+10000000</f>
        <v>155215349.03999999</v>
      </c>
      <c r="AN9" s="182">
        <f>145000000+37979.19+10000000</f>
        <v>155037979.19</v>
      </c>
      <c r="AO9" s="182">
        <v>135000000</v>
      </c>
      <c r="AP9" s="182">
        <v>135000000</v>
      </c>
      <c r="AQ9" s="182">
        <v>135000000</v>
      </c>
      <c r="AR9" s="182">
        <v>57000000</v>
      </c>
      <c r="AS9" s="182">
        <v>57000000</v>
      </c>
      <c r="AT9" s="182">
        <v>57000000</v>
      </c>
      <c r="AU9" s="182">
        <v>57000000</v>
      </c>
      <c r="AV9" s="182">
        <v>0</v>
      </c>
      <c r="AW9" s="182">
        <v>0</v>
      </c>
      <c r="AX9" s="182">
        <v>0</v>
      </c>
      <c r="AY9" s="182">
        <v>0</v>
      </c>
      <c r="AZ9" s="182">
        <v>0</v>
      </c>
      <c r="BA9" s="182">
        <v>0</v>
      </c>
      <c r="BB9" s="182">
        <v>0</v>
      </c>
      <c r="BC9" s="182">
        <v>0</v>
      </c>
      <c r="BD9" s="182">
        <v>0</v>
      </c>
      <c r="BE9" s="182">
        <v>0</v>
      </c>
      <c r="BF9" s="182">
        <v>0</v>
      </c>
      <c r="BG9" s="182">
        <v>0</v>
      </c>
      <c r="BH9" s="182">
        <v>0</v>
      </c>
      <c r="BI9" s="182">
        <v>0</v>
      </c>
      <c r="BJ9" s="227">
        <v>0</v>
      </c>
      <c r="BK9" s="228">
        <v>0</v>
      </c>
      <c r="BL9" s="182">
        <v>0</v>
      </c>
      <c r="BM9" s="182">
        <v>0</v>
      </c>
      <c r="BN9" s="182">
        <v>0</v>
      </c>
      <c r="BO9" s="182">
        <v>0</v>
      </c>
      <c r="BP9" s="182">
        <v>0</v>
      </c>
      <c r="BQ9" s="182">
        <v>0</v>
      </c>
      <c r="BR9" s="182">
        <v>0</v>
      </c>
      <c r="BS9" s="182">
        <v>0</v>
      </c>
      <c r="BT9" s="182">
        <v>10000000</v>
      </c>
      <c r="BU9" s="182">
        <v>10000000</v>
      </c>
      <c r="BV9" s="182">
        <v>10000000</v>
      </c>
      <c r="BW9" s="182">
        <v>10000000</v>
      </c>
      <c r="BX9" s="182">
        <v>10000000</v>
      </c>
      <c r="BY9" s="182">
        <v>10000000</v>
      </c>
      <c r="BZ9" s="182">
        <v>10000000</v>
      </c>
      <c r="CA9" s="182">
        <v>10000000</v>
      </c>
      <c r="CB9" s="182">
        <v>10000000</v>
      </c>
      <c r="CC9" s="182">
        <v>10000000</v>
      </c>
      <c r="CD9" s="182">
        <v>0</v>
      </c>
      <c r="CE9" s="226">
        <v>0</v>
      </c>
      <c r="CF9" s="182">
        <v>0</v>
      </c>
      <c r="CG9" s="182">
        <v>0</v>
      </c>
      <c r="CH9" s="182">
        <v>0</v>
      </c>
      <c r="CI9" s="182">
        <v>0</v>
      </c>
      <c r="CJ9" s="182">
        <v>0</v>
      </c>
      <c r="CK9" s="182">
        <v>0</v>
      </c>
      <c r="CL9" s="182">
        <v>0</v>
      </c>
      <c r="CM9" s="182">
        <v>0</v>
      </c>
      <c r="CN9" s="182">
        <v>0</v>
      </c>
      <c r="CO9" s="182">
        <v>0</v>
      </c>
      <c r="CP9" s="182">
        <v>0</v>
      </c>
      <c r="CQ9" s="182">
        <v>0</v>
      </c>
      <c r="CR9" s="182">
        <v>0</v>
      </c>
      <c r="CS9" s="182">
        <v>0</v>
      </c>
      <c r="CT9" s="182">
        <v>0</v>
      </c>
      <c r="CU9" s="182">
        <v>0</v>
      </c>
      <c r="CV9" s="182">
        <v>0</v>
      </c>
      <c r="CW9" s="182">
        <v>0</v>
      </c>
      <c r="CX9" s="182">
        <v>0</v>
      </c>
      <c r="CY9" s="182">
        <v>0</v>
      </c>
      <c r="CZ9" s="182">
        <v>0</v>
      </c>
      <c r="DA9" s="182">
        <v>0</v>
      </c>
      <c r="DB9" s="226">
        <v>0</v>
      </c>
      <c r="DC9" s="182">
        <v>0</v>
      </c>
      <c r="DD9" s="182">
        <v>0</v>
      </c>
      <c r="DE9" s="182">
        <v>0</v>
      </c>
      <c r="DF9" s="182">
        <v>0</v>
      </c>
      <c r="DG9" s="182">
        <v>0</v>
      </c>
      <c r="DH9" s="182">
        <v>0</v>
      </c>
      <c r="DI9" s="182">
        <v>0</v>
      </c>
      <c r="DJ9" s="182">
        <v>0</v>
      </c>
      <c r="DK9" s="182">
        <v>0</v>
      </c>
      <c r="DL9" s="182">
        <v>0</v>
      </c>
      <c r="DM9" s="182">
        <v>0</v>
      </c>
      <c r="DN9" s="182">
        <v>0</v>
      </c>
      <c r="DO9" s="182">
        <v>0</v>
      </c>
      <c r="DP9" s="182">
        <v>0</v>
      </c>
      <c r="DQ9" s="182">
        <v>0</v>
      </c>
      <c r="DR9" s="182">
        <v>0</v>
      </c>
      <c r="DS9" s="182">
        <v>0</v>
      </c>
      <c r="DT9" s="182">
        <v>0</v>
      </c>
      <c r="DU9" s="182">
        <v>0</v>
      </c>
      <c r="DV9" s="182">
        <v>0</v>
      </c>
      <c r="DW9" s="182">
        <v>0</v>
      </c>
      <c r="DX9" s="226">
        <v>0</v>
      </c>
      <c r="DY9" s="182">
        <v>0</v>
      </c>
      <c r="DZ9" s="182">
        <v>0</v>
      </c>
      <c r="EA9" s="182">
        <v>0</v>
      </c>
      <c r="EB9" s="182">
        <v>0</v>
      </c>
      <c r="EC9" s="182">
        <v>0</v>
      </c>
      <c r="ED9" s="182">
        <v>0</v>
      </c>
      <c r="EE9" s="182">
        <v>0</v>
      </c>
      <c r="EF9" s="182">
        <v>0</v>
      </c>
      <c r="EG9" s="182">
        <v>0</v>
      </c>
      <c r="EH9" s="182">
        <v>0</v>
      </c>
      <c r="EI9" s="182">
        <v>0</v>
      </c>
      <c r="EJ9" s="182">
        <v>0</v>
      </c>
      <c r="EK9" s="182">
        <v>0</v>
      </c>
      <c r="EL9" s="182">
        <v>0</v>
      </c>
      <c r="EM9" s="182">
        <v>0</v>
      </c>
      <c r="EN9" s="182">
        <v>0</v>
      </c>
      <c r="EO9" s="182">
        <v>0</v>
      </c>
      <c r="EP9" s="182">
        <v>0</v>
      </c>
      <c r="EQ9" s="182">
        <v>0</v>
      </c>
      <c r="ER9" s="182">
        <v>0</v>
      </c>
      <c r="ES9" s="225"/>
      <c r="ET9" s="182">
        <v>0</v>
      </c>
      <c r="EU9" s="182">
        <v>0</v>
      </c>
      <c r="EV9" s="182">
        <v>0</v>
      </c>
      <c r="EW9" s="182">
        <v>0</v>
      </c>
      <c r="EX9" s="182">
        <v>0</v>
      </c>
      <c r="EY9" s="182">
        <v>0</v>
      </c>
      <c r="EZ9" s="182">
        <v>0</v>
      </c>
      <c r="FA9" s="182">
        <v>0</v>
      </c>
      <c r="FB9" s="182">
        <v>0</v>
      </c>
      <c r="FC9" s="182">
        <v>0</v>
      </c>
      <c r="FD9" s="182">
        <v>0</v>
      </c>
      <c r="FE9" s="182">
        <v>0</v>
      </c>
      <c r="FF9" s="182">
        <v>0</v>
      </c>
      <c r="FG9" s="182">
        <v>0</v>
      </c>
      <c r="FH9" s="182">
        <v>0</v>
      </c>
      <c r="FI9" s="182">
        <v>0</v>
      </c>
      <c r="FJ9" s="182">
        <v>0</v>
      </c>
      <c r="FK9" s="182">
        <v>0</v>
      </c>
      <c r="FL9" s="182">
        <v>0</v>
      </c>
      <c r="FM9" s="182">
        <v>0</v>
      </c>
      <c r="FN9" s="182">
        <v>0</v>
      </c>
      <c r="FO9" s="229"/>
      <c r="FP9" s="182">
        <v>0</v>
      </c>
      <c r="FQ9" s="182">
        <v>0</v>
      </c>
      <c r="FR9" s="182">
        <v>0</v>
      </c>
      <c r="FS9" s="182">
        <v>0</v>
      </c>
      <c r="FT9" s="182">
        <v>0</v>
      </c>
      <c r="FU9" s="182">
        <v>0</v>
      </c>
      <c r="FV9" s="182">
        <v>0</v>
      </c>
      <c r="FW9" s="182">
        <v>0</v>
      </c>
      <c r="FX9" s="182">
        <v>0</v>
      </c>
      <c r="FY9" s="182">
        <v>0</v>
      </c>
      <c r="FZ9" s="182">
        <v>0</v>
      </c>
      <c r="GA9" s="182">
        <v>0</v>
      </c>
      <c r="GB9" s="182">
        <v>0</v>
      </c>
      <c r="GC9" s="182">
        <v>0</v>
      </c>
      <c r="GD9" s="182">
        <v>0</v>
      </c>
      <c r="GE9" s="182">
        <v>0</v>
      </c>
      <c r="GF9" s="182">
        <v>0</v>
      </c>
      <c r="GG9" s="182">
        <v>0</v>
      </c>
      <c r="GH9" s="182">
        <v>0</v>
      </c>
      <c r="GI9" s="182">
        <v>0</v>
      </c>
      <c r="GJ9" s="225">
        <v>0</v>
      </c>
      <c r="GK9" s="182">
        <v>0</v>
      </c>
      <c r="GL9" s="182">
        <v>0</v>
      </c>
    </row>
    <row r="10" spans="1:194" x14ac:dyDescent="0.2">
      <c r="B10" s="181" t="s">
        <v>187</v>
      </c>
      <c r="D10" s="225">
        <v>0</v>
      </c>
      <c r="E10" s="226">
        <v>1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225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  <c r="AF10" s="182">
        <v>0</v>
      </c>
      <c r="AG10" s="182">
        <v>0</v>
      </c>
      <c r="AH10" s="182">
        <v>0</v>
      </c>
      <c r="AI10" s="182">
        <v>0</v>
      </c>
      <c r="AJ10" s="182">
        <v>0</v>
      </c>
      <c r="AK10" s="182">
        <v>0</v>
      </c>
      <c r="AL10" s="182">
        <v>0</v>
      </c>
      <c r="AM10" s="225"/>
      <c r="AN10" s="182">
        <v>0</v>
      </c>
      <c r="AO10" s="182">
        <v>0</v>
      </c>
      <c r="AP10" s="182">
        <v>0</v>
      </c>
      <c r="AQ10" s="182">
        <v>0</v>
      </c>
      <c r="AR10" s="182">
        <v>0</v>
      </c>
      <c r="AS10" s="182">
        <v>0</v>
      </c>
      <c r="AT10" s="182">
        <v>0</v>
      </c>
      <c r="AU10" s="182">
        <v>0</v>
      </c>
      <c r="AV10" s="182">
        <v>0</v>
      </c>
      <c r="AW10" s="182">
        <v>0</v>
      </c>
      <c r="AX10" s="182">
        <v>0</v>
      </c>
      <c r="AY10" s="182">
        <v>0</v>
      </c>
      <c r="AZ10" s="182">
        <v>0</v>
      </c>
      <c r="BA10" s="182">
        <v>0</v>
      </c>
      <c r="BB10" s="182">
        <v>0</v>
      </c>
      <c r="BC10" s="182">
        <v>0</v>
      </c>
      <c r="BD10" s="182">
        <v>0</v>
      </c>
      <c r="BE10" s="182">
        <v>0</v>
      </c>
      <c r="BF10" s="182">
        <v>0</v>
      </c>
      <c r="BG10" s="182">
        <v>0</v>
      </c>
      <c r="BH10" s="182">
        <v>0</v>
      </c>
      <c r="BI10" s="182">
        <v>0</v>
      </c>
      <c r="BJ10" s="227">
        <v>0</v>
      </c>
      <c r="BK10" s="228">
        <v>0</v>
      </c>
      <c r="BL10" s="182">
        <v>0</v>
      </c>
      <c r="BM10" s="182">
        <v>0</v>
      </c>
      <c r="BN10" s="182">
        <v>0</v>
      </c>
      <c r="BO10" s="182">
        <v>0</v>
      </c>
      <c r="BP10" s="182">
        <v>0</v>
      </c>
      <c r="BQ10" s="182">
        <v>0</v>
      </c>
      <c r="BR10" s="182">
        <v>0</v>
      </c>
      <c r="BS10" s="182">
        <v>0</v>
      </c>
      <c r="BT10" s="182">
        <v>0</v>
      </c>
      <c r="BU10" s="182">
        <v>0</v>
      </c>
      <c r="BV10" s="182">
        <v>0</v>
      </c>
      <c r="BW10" s="182">
        <v>0</v>
      </c>
      <c r="BX10" s="182">
        <v>0</v>
      </c>
      <c r="BY10" s="182">
        <v>0</v>
      </c>
      <c r="BZ10" s="182">
        <v>0</v>
      </c>
      <c r="CA10" s="182">
        <v>0</v>
      </c>
      <c r="CB10" s="182">
        <v>0</v>
      </c>
      <c r="CC10" s="182">
        <v>0</v>
      </c>
      <c r="CD10" s="182">
        <v>0</v>
      </c>
      <c r="CE10" s="226">
        <v>0</v>
      </c>
      <c r="CF10" s="182">
        <v>0</v>
      </c>
      <c r="CG10" s="182">
        <v>0</v>
      </c>
      <c r="CH10" s="182">
        <v>0</v>
      </c>
      <c r="CI10" s="182">
        <v>0</v>
      </c>
      <c r="CJ10" s="182">
        <v>0</v>
      </c>
      <c r="CK10" s="182">
        <v>0</v>
      </c>
      <c r="CL10" s="182">
        <v>0</v>
      </c>
      <c r="CM10" s="182">
        <v>0</v>
      </c>
      <c r="CN10" s="182">
        <v>0</v>
      </c>
      <c r="CO10" s="182">
        <v>0</v>
      </c>
      <c r="CP10" s="182">
        <v>0</v>
      </c>
      <c r="CQ10" s="182">
        <v>0</v>
      </c>
      <c r="CR10" s="182">
        <v>0</v>
      </c>
      <c r="CS10" s="182">
        <v>0</v>
      </c>
      <c r="CT10" s="182">
        <v>0</v>
      </c>
      <c r="CU10" s="182">
        <v>0</v>
      </c>
      <c r="CV10" s="182">
        <v>0</v>
      </c>
      <c r="CW10" s="182">
        <v>0</v>
      </c>
      <c r="CX10" s="182">
        <v>0</v>
      </c>
      <c r="CY10" s="182">
        <v>0</v>
      </c>
      <c r="CZ10" s="182">
        <v>0</v>
      </c>
      <c r="DA10" s="182">
        <v>0</v>
      </c>
      <c r="DB10" s="226">
        <v>0</v>
      </c>
      <c r="DC10" s="182">
        <v>0</v>
      </c>
      <c r="DD10" s="182">
        <v>0</v>
      </c>
      <c r="DE10" s="182">
        <v>0</v>
      </c>
      <c r="DF10" s="182">
        <v>0</v>
      </c>
      <c r="DG10" s="182">
        <v>0</v>
      </c>
      <c r="DH10" s="182">
        <v>0</v>
      </c>
      <c r="DI10" s="182">
        <v>0</v>
      </c>
      <c r="DJ10" s="182">
        <v>0</v>
      </c>
      <c r="DK10" s="182">
        <v>0</v>
      </c>
      <c r="DL10" s="182">
        <v>0</v>
      </c>
      <c r="DM10" s="182">
        <v>0</v>
      </c>
      <c r="DN10" s="182">
        <v>0</v>
      </c>
      <c r="DO10" s="182">
        <v>0</v>
      </c>
      <c r="DP10" s="182">
        <v>0</v>
      </c>
      <c r="DQ10" s="182">
        <v>0</v>
      </c>
      <c r="DR10" s="182">
        <v>0</v>
      </c>
      <c r="DS10" s="182">
        <v>0</v>
      </c>
      <c r="DT10" s="182">
        <v>0</v>
      </c>
      <c r="DU10" s="182">
        <v>0</v>
      </c>
      <c r="DV10" s="182">
        <v>0</v>
      </c>
      <c r="DW10" s="182">
        <v>0</v>
      </c>
      <c r="DX10" s="226">
        <v>0</v>
      </c>
      <c r="DY10" s="182">
        <v>0</v>
      </c>
      <c r="DZ10" s="182">
        <v>0</v>
      </c>
      <c r="EA10" s="182">
        <v>0</v>
      </c>
      <c r="EB10" s="182">
        <v>0</v>
      </c>
      <c r="EC10" s="182">
        <v>0</v>
      </c>
      <c r="ED10" s="182">
        <v>0</v>
      </c>
      <c r="EE10" s="182">
        <v>0</v>
      </c>
      <c r="EF10" s="182">
        <v>0</v>
      </c>
      <c r="EG10" s="182">
        <v>0</v>
      </c>
      <c r="EH10" s="182">
        <v>0</v>
      </c>
      <c r="EI10" s="182">
        <v>0</v>
      </c>
      <c r="EJ10" s="182">
        <v>0</v>
      </c>
      <c r="EK10" s="182">
        <v>0</v>
      </c>
      <c r="EL10" s="182">
        <v>0</v>
      </c>
      <c r="EM10" s="182">
        <v>0</v>
      </c>
      <c r="EN10" s="182">
        <v>0</v>
      </c>
      <c r="EO10" s="182">
        <v>0</v>
      </c>
      <c r="EP10" s="182">
        <v>0</v>
      </c>
      <c r="EQ10" s="182">
        <v>0</v>
      </c>
      <c r="ER10" s="182">
        <v>0</v>
      </c>
      <c r="ES10" s="225"/>
      <c r="ET10" s="182">
        <v>0</v>
      </c>
      <c r="EU10" s="182">
        <v>0</v>
      </c>
      <c r="EV10" s="182">
        <v>0</v>
      </c>
      <c r="EW10" s="182">
        <v>0</v>
      </c>
      <c r="EX10" s="182">
        <v>0</v>
      </c>
      <c r="EY10" s="182">
        <v>0</v>
      </c>
      <c r="EZ10" s="182">
        <v>0</v>
      </c>
      <c r="FA10" s="182">
        <v>0</v>
      </c>
      <c r="FB10" s="182">
        <v>0</v>
      </c>
      <c r="FC10" s="182">
        <v>0</v>
      </c>
      <c r="FD10" s="182">
        <v>0</v>
      </c>
      <c r="FE10" s="182">
        <v>0</v>
      </c>
      <c r="FF10" s="182">
        <v>0</v>
      </c>
      <c r="FG10" s="182">
        <v>0</v>
      </c>
      <c r="FH10" s="182">
        <v>0</v>
      </c>
      <c r="FI10" s="182">
        <v>0</v>
      </c>
      <c r="FJ10" s="182">
        <v>0</v>
      </c>
      <c r="FK10" s="182">
        <v>0</v>
      </c>
      <c r="FL10" s="182">
        <v>0</v>
      </c>
      <c r="FM10" s="182">
        <v>0</v>
      </c>
      <c r="FN10" s="182">
        <v>0</v>
      </c>
      <c r="FO10" s="229"/>
      <c r="FP10" s="182">
        <v>0</v>
      </c>
      <c r="FQ10" s="182">
        <v>0</v>
      </c>
      <c r="FR10" s="182">
        <v>0</v>
      </c>
      <c r="FS10" s="182">
        <v>0</v>
      </c>
      <c r="FT10" s="182">
        <v>0</v>
      </c>
      <c r="FU10" s="182">
        <v>0</v>
      </c>
      <c r="FV10" s="182">
        <v>0</v>
      </c>
      <c r="FW10" s="182">
        <v>0</v>
      </c>
      <c r="FX10" s="182">
        <v>0</v>
      </c>
      <c r="FY10" s="182">
        <v>0</v>
      </c>
      <c r="FZ10" s="182">
        <v>0</v>
      </c>
      <c r="GA10" s="182">
        <v>0</v>
      </c>
      <c r="GB10" s="182">
        <v>0</v>
      </c>
      <c r="GC10" s="182">
        <v>0</v>
      </c>
      <c r="GD10" s="182">
        <v>0</v>
      </c>
      <c r="GE10" s="182">
        <v>0</v>
      </c>
      <c r="GF10" s="182">
        <v>0</v>
      </c>
      <c r="GG10" s="182">
        <v>0</v>
      </c>
      <c r="GH10" s="182">
        <v>0</v>
      </c>
      <c r="GI10" s="182">
        <v>0</v>
      </c>
      <c r="GJ10" s="225">
        <v>0</v>
      </c>
      <c r="GK10" s="182">
        <v>0</v>
      </c>
      <c r="GL10" s="182">
        <v>0</v>
      </c>
    </row>
    <row r="11" spans="1:194" ht="18" customHeight="1" x14ac:dyDescent="0.2">
      <c r="B11" s="181" t="s">
        <v>188</v>
      </c>
      <c r="C11" s="195"/>
      <c r="D11" s="225">
        <f>512757592.09+45659.63+23692325.09+1556080.53+556183.29</f>
        <v>538607840.62999988</v>
      </c>
      <c r="E11" s="226">
        <v>538086288.43000007</v>
      </c>
      <c r="F11" s="196">
        <v>533703567.62999988</v>
      </c>
      <c r="G11" s="196">
        <v>533501684.58000004</v>
      </c>
      <c r="H11" s="196">
        <v>532742482.03999996</v>
      </c>
      <c r="I11" s="196">
        <v>531958372.96000004</v>
      </c>
      <c r="J11" s="196">
        <v>531643327.86000013</v>
      </c>
      <c r="K11" s="196">
        <v>522880487</v>
      </c>
      <c r="L11" s="196">
        <v>522199349.00000006</v>
      </c>
      <c r="M11" s="196">
        <v>522150242.06</v>
      </c>
      <c r="N11" s="196">
        <v>521916442.98000002</v>
      </c>
      <c r="O11" s="196">
        <v>519917438.37000006</v>
      </c>
      <c r="P11" s="196">
        <v>519788142.62999994</v>
      </c>
      <c r="Q11" s="225">
        <f>490927278.88+54010.67+28088359.66+1437702.99+266269.55</f>
        <v>520773621.75000006</v>
      </c>
      <c r="R11" s="196">
        <v>518780008.59000003</v>
      </c>
      <c r="S11" s="196">
        <v>515532419.1699999</v>
      </c>
      <c r="T11" s="196">
        <v>515179901.11999995</v>
      </c>
      <c r="U11" s="196">
        <v>514920772.58999991</v>
      </c>
      <c r="V11" s="196">
        <v>518857586.90000021</v>
      </c>
      <c r="W11" s="196">
        <v>518068985.46000022</v>
      </c>
      <c r="X11" s="196">
        <v>517461559.54000008</v>
      </c>
      <c r="Y11" s="196">
        <v>516935629.11000001</v>
      </c>
      <c r="Z11" s="196">
        <v>516919421.86000013</v>
      </c>
      <c r="AA11" s="196">
        <v>516859780.12999994</v>
      </c>
      <c r="AB11" s="196">
        <v>512618909.05000013</v>
      </c>
      <c r="AC11" s="196">
        <v>512009220.33999997</v>
      </c>
      <c r="AD11" s="196">
        <v>511595157.97000003</v>
      </c>
      <c r="AE11" s="196">
        <v>511332214.49000007</v>
      </c>
      <c r="AF11" s="196">
        <v>510913501.18999994</v>
      </c>
      <c r="AG11" s="196">
        <v>509971051.0800001</v>
      </c>
      <c r="AH11" s="196">
        <v>507822725.89000016</v>
      </c>
      <c r="AI11" s="196">
        <v>507575492.79000014</v>
      </c>
      <c r="AJ11" s="196">
        <v>507238018.34000003</v>
      </c>
      <c r="AK11" s="196">
        <v>506746774.14000005</v>
      </c>
      <c r="AL11" s="196">
        <v>506434461.19999999</v>
      </c>
      <c r="AM11" s="225">
        <f>473138037.26+62361.71+31101344.57+1323836.86+761435.19</f>
        <v>506387015.58999997</v>
      </c>
      <c r="AN11" s="196">
        <v>505704138.56999993</v>
      </c>
      <c r="AO11" s="196">
        <v>502300098.19</v>
      </c>
      <c r="AP11" s="196">
        <v>501836018.35000008</v>
      </c>
      <c r="AQ11" s="196">
        <v>504350703.94999993</v>
      </c>
      <c r="AR11" s="196">
        <v>503764917.36999989</v>
      </c>
      <c r="AS11" s="196">
        <v>503418353.54000002</v>
      </c>
      <c r="AT11" s="196">
        <v>503391410.50999993</v>
      </c>
      <c r="AU11" s="196">
        <v>502842283.55999988</v>
      </c>
      <c r="AV11" s="196">
        <v>501940443.06000006</v>
      </c>
      <c r="AW11" s="196">
        <v>501882507.67000002</v>
      </c>
      <c r="AX11" s="196">
        <v>501391996.63999999</v>
      </c>
      <c r="AY11" s="196">
        <v>500937393.12999994</v>
      </c>
      <c r="AZ11" s="196">
        <v>496556787.84999996</v>
      </c>
      <c r="BA11" s="196">
        <v>495925392.62</v>
      </c>
      <c r="BB11" s="196">
        <v>495392310.45999998</v>
      </c>
      <c r="BC11" s="196">
        <v>494956138.66000009</v>
      </c>
      <c r="BD11" s="196">
        <v>494815539.40000004</v>
      </c>
      <c r="BE11" s="196">
        <v>494589503.53999996</v>
      </c>
      <c r="BF11" s="196">
        <v>493573509.18999994</v>
      </c>
      <c r="BG11" s="196">
        <v>488474622.40000004</v>
      </c>
      <c r="BH11" s="196">
        <v>487462874.56</v>
      </c>
      <c r="BI11" s="196">
        <v>487130905.62</v>
      </c>
      <c r="BJ11" s="232">
        <v>487502378.07999998</v>
      </c>
      <c r="BK11" s="240">
        <v>485484644.48999995</v>
      </c>
      <c r="BL11" s="196">
        <v>482897142.58999997</v>
      </c>
      <c r="BM11" s="196">
        <v>482077339.9600001</v>
      </c>
      <c r="BN11" s="196">
        <v>485601453.51000011</v>
      </c>
      <c r="BO11" s="196">
        <v>485327690.25999999</v>
      </c>
      <c r="BP11" s="196">
        <v>484418124.43000019</v>
      </c>
      <c r="BQ11" s="196">
        <v>484065295.38999999</v>
      </c>
      <c r="BR11" s="196">
        <v>484032753.72000015</v>
      </c>
      <c r="BS11" s="196">
        <v>481279386.56000006</v>
      </c>
      <c r="BT11" s="196">
        <v>480530065.32000005</v>
      </c>
      <c r="BU11" s="196">
        <v>479981782.74000013</v>
      </c>
      <c r="BV11" s="196">
        <v>479813576.69999993</v>
      </c>
      <c r="BW11" s="196">
        <v>479362793.15999997</v>
      </c>
      <c r="BX11" s="196">
        <v>479206351.83999991</v>
      </c>
      <c r="BY11" s="196">
        <v>478950188.91999996</v>
      </c>
      <c r="BZ11" s="196">
        <v>478009325.71999991</v>
      </c>
      <c r="CA11" s="196">
        <v>477455237.44000006</v>
      </c>
      <c r="CB11" s="196">
        <v>474950502.44999993</v>
      </c>
      <c r="CC11" s="196">
        <v>474021665.81000006</v>
      </c>
      <c r="CD11" s="196">
        <v>473565841.13</v>
      </c>
      <c r="CE11" s="231">
        <v>475187270.15000004</v>
      </c>
      <c r="CF11" s="196">
        <v>472247742.8900001</v>
      </c>
      <c r="CG11" s="196">
        <v>469381158.25</v>
      </c>
      <c r="CH11" s="196">
        <v>468532048.06000012</v>
      </c>
      <c r="CI11" s="196">
        <v>471656284.13</v>
      </c>
      <c r="CJ11" s="196">
        <v>472142255.16000009</v>
      </c>
      <c r="CK11" s="196">
        <v>471696204.09000009</v>
      </c>
      <c r="CL11" s="196">
        <v>471566449.28000003</v>
      </c>
      <c r="CM11" s="196">
        <v>471072797.39000005</v>
      </c>
      <c r="CN11" s="196">
        <v>470665925.13000005</v>
      </c>
      <c r="CO11" s="196">
        <v>469469214.61000001</v>
      </c>
      <c r="CP11" s="196">
        <v>468855429.09000003</v>
      </c>
      <c r="CQ11" s="196">
        <v>468211270.73000002</v>
      </c>
      <c r="CR11" s="196">
        <v>468009944.98000008</v>
      </c>
      <c r="CS11" s="196">
        <v>467851912.27000004</v>
      </c>
      <c r="CT11" s="196">
        <v>466844808.66000003</v>
      </c>
      <c r="CU11" s="196">
        <v>466174999.54000002</v>
      </c>
      <c r="CV11" s="196">
        <v>466144297.21999997</v>
      </c>
      <c r="CW11" s="196">
        <v>465670266.72999996</v>
      </c>
      <c r="CX11" s="196">
        <v>448850636.75999993</v>
      </c>
      <c r="CY11" s="196">
        <v>447882920.69999999</v>
      </c>
      <c r="CZ11" s="196">
        <v>447491119.55000007</v>
      </c>
      <c r="DA11" s="196">
        <v>447435600.06000012</v>
      </c>
      <c r="DB11" s="231">
        <v>446555668.23000002</v>
      </c>
      <c r="DC11" s="196">
        <v>442043207.39999998</v>
      </c>
      <c r="DD11" s="196">
        <v>440525506.87999994</v>
      </c>
      <c r="DE11" s="196">
        <v>439063734.97999996</v>
      </c>
      <c r="DF11" s="196">
        <v>438604838.53000003</v>
      </c>
      <c r="DG11" s="196">
        <v>443298513.67999995</v>
      </c>
      <c r="DH11" s="196">
        <v>442655640.72000009</v>
      </c>
      <c r="DI11" s="196">
        <v>441442451.37000012</v>
      </c>
      <c r="DJ11" s="196">
        <v>440915933.05000007</v>
      </c>
      <c r="DK11" s="196">
        <v>438989688.8500002</v>
      </c>
      <c r="DL11" s="196">
        <v>438791969.95000011</v>
      </c>
      <c r="DM11" s="196">
        <v>438376272.24999994</v>
      </c>
      <c r="DN11" s="196">
        <v>437173653.39999998</v>
      </c>
      <c r="DO11" s="196">
        <v>436893449</v>
      </c>
      <c r="DP11" s="196">
        <v>433872186.66000009</v>
      </c>
      <c r="DQ11" s="196">
        <v>433760995.76000005</v>
      </c>
      <c r="DR11" s="196">
        <v>433438216.06</v>
      </c>
      <c r="DS11" s="196">
        <v>427931434.70000005</v>
      </c>
      <c r="DT11" s="196">
        <v>427480660.36999995</v>
      </c>
      <c r="DU11" s="196">
        <v>580198587.38999987</v>
      </c>
      <c r="DV11" s="196">
        <v>581992340.00999999</v>
      </c>
      <c r="DW11" s="196">
        <v>581914162.71999991</v>
      </c>
      <c r="DX11" s="226">
        <v>585660730.23000002</v>
      </c>
      <c r="DY11" s="196">
        <v>574848619.74000001</v>
      </c>
      <c r="DZ11" s="196">
        <v>573793163.84000003</v>
      </c>
      <c r="EA11" s="196">
        <v>573128610.3499999</v>
      </c>
      <c r="EB11" s="196">
        <v>572377065.27999985</v>
      </c>
      <c r="EC11" s="196">
        <v>581184295.56000006</v>
      </c>
      <c r="ED11" s="196">
        <v>580689275.49000001</v>
      </c>
      <c r="EE11" s="196">
        <v>581799990.61999989</v>
      </c>
      <c r="EF11" s="196">
        <v>581770541.65999997</v>
      </c>
      <c r="EG11" s="196">
        <v>581447141.88</v>
      </c>
      <c r="EH11" s="196">
        <v>580584969.2299999</v>
      </c>
      <c r="EI11" s="196">
        <v>572255106.03000009</v>
      </c>
      <c r="EJ11" s="196">
        <v>571894833.07000005</v>
      </c>
      <c r="EK11" s="196">
        <v>571645878.50999987</v>
      </c>
      <c r="EL11" s="196">
        <v>571336893.69999993</v>
      </c>
      <c r="EM11" s="196">
        <v>570253175.22000003</v>
      </c>
      <c r="EN11" s="196">
        <v>569913576.56999993</v>
      </c>
      <c r="EO11" s="196">
        <v>565778729.36000001</v>
      </c>
      <c r="EP11" s="196">
        <v>565411837.29999995</v>
      </c>
      <c r="EQ11" s="196">
        <v>564829541.30000007</v>
      </c>
      <c r="ER11" s="196">
        <v>564049233.63</v>
      </c>
      <c r="ES11" s="225">
        <v>568503613.71000004</v>
      </c>
      <c r="ET11" s="196">
        <v>562541676.15999997</v>
      </c>
      <c r="EU11" s="196">
        <v>559128131.45999992</v>
      </c>
      <c r="EV11" s="196">
        <v>558145032.34000003</v>
      </c>
      <c r="EW11" s="196">
        <v>557468172.67999995</v>
      </c>
      <c r="EX11" s="196">
        <v>564431446.84000003</v>
      </c>
      <c r="EY11" s="196">
        <v>564047250.56999993</v>
      </c>
      <c r="EZ11" s="196">
        <v>563713016.16999996</v>
      </c>
      <c r="FA11" s="196">
        <v>563707936.98999977</v>
      </c>
      <c r="FB11" s="196">
        <v>562565960.7299999</v>
      </c>
      <c r="FC11" s="196">
        <v>562374833.2700001</v>
      </c>
      <c r="FD11" s="196">
        <v>562162187.06999993</v>
      </c>
      <c r="FE11" s="196">
        <v>562106706.15999997</v>
      </c>
      <c r="FF11" s="196">
        <v>561984893.10999978</v>
      </c>
      <c r="FG11" s="196">
        <v>555720389.49000001</v>
      </c>
      <c r="FH11" s="196">
        <v>555626504.21999991</v>
      </c>
      <c r="FI11" s="196">
        <v>555414910.51999998</v>
      </c>
      <c r="FJ11" s="196">
        <v>554920080.31000006</v>
      </c>
      <c r="FK11" s="196">
        <v>554405026.95999992</v>
      </c>
      <c r="FL11" s="196">
        <v>549940393.03999984</v>
      </c>
      <c r="FM11" s="196">
        <v>549657367.73999977</v>
      </c>
      <c r="FN11" s="196">
        <v>549799505.81999993</v>
      </c>
      <c r="FO11" s="229">
        <v>556148240.02999997</v>
      </c>
      <c r="FP11" s="196">
        <v>549020162.53999996</v>
      </c>
      <c r="FQ11" s="196">
        <v>547415766.21999991</v>
      </c>
      <c r="FR11" s="196">
        <v>546548965.53999984</v>
      </c>
      <c r="FS11" s="196">
        <v>545911525.6099999</v>
      </c>
      <c r="FT11" s="196">
        <v>553684547.88</v>
      </c>
      <c r="FU11" s="196">
        <v>553635375.13999987</v>
      </c>
      <c r="FV11" s="196">
        <v>553546911.38999987</v>
      </c>
      <c r="FW11" s="196">
        <v>552385445.4799999</v>
      </c>
      <c r="FX11" s="196">
        <v>551562644.80999994</v>
      </c>
      <c r="FY11" s="196">
        <v>551439161.15999997</v>
      </c>
      <c r="FZ11" s="196">
        <v>551026464.05999994</v>
      </c>
      <c r="GA11" s="196">
        <v>550638183.00999999</v>
      </c>
      <c r="GB11" s="196">
        <v>549720688.8299998</v>
      </c>
      <c r="GC11" s="196">
        <v>549191681.07999969</v>
      </c>
      <c r="GD11" s="196">
        <v>543367524.28999996</v>
      </c>
      <c r="GE11" s="196">
        <v>543125866.16000009</v>
      </c>
      <c r="GF11" s="196">
        <v>650138091.75999999</v>
      </c>
      <c r="GG11" s="196">
        <v>647202202.38999999</v>
      </c>
      <c r="GH11" s="196">
        <v>647069513.63</v>
      </c>
      <c r="GI11" s="196">
        <v>646639425.8599999</v>
      </c>
      <c r="GJ11" s="230">
        <v>654085528.00000012</v>
      </c>
      <c r="GK11" s="196">
        <v>644969094.46999991</v>
      </c>
      <c r="GL11" s="196">
        <v>644969094.46999991</v>
      </c>
    </row>
    <row r="12" spans="1:194" ht="18" customHeight="1" x14ac:dyDescent="0.2">
      <c r="B12" s="181" t="s">
        <v>189</v>
      </c>
      <c r="C12" s="195"/>
      <c r="D12" s="225">
        <v>2323204.4500000002</v>
      </c>
      <c r="E12" s="226">
        <v>2323204.4500000002</v>
      </c>
      <c r="F12" s="186">
        <v>2323204.4500000002</v>
      </c>
      <c r="G12" s="186">
        <v>2323204.4500000002</v>
      </c>
      <c r="H12" s="186">
        <v>2323204.4500000002</v>
      </c>
      <c r="I12" s="186">
        <v>2323204.4500000002</v>
      </c>
      <c r="J12" s="186">
        <v>2323204.4500000002</v>
      </c>
      <c r="K12" s="186">
        <v>2323204.4500000002</v>
      </c>
      <c r="L12" s="186">
        <v>2323204.4500000002</v>
      </c>
      <c r="M12" s="186">
        <v>2323204.4500000002</v>
      </c>
      <c r="N12" s="186">
        <v>2323204.4500000002</v>
      </c>
      <c r="O12" s="186">
        <v>2323204.4500000002</v>
      </c>
      <c r="P12" s="186">
        <v>2323204.4500000002</v>
      </c>
      <c r="Q12" s="225">
        <v>2286141.6</v>
      </c>
      <c r="R12" s="186">
        <v>2323204.4500000002</v>
      </c>
      <c r="S12" s="186">
        <v>2286141.6</v>
      </c>
      <c r="T12" s="186">
        <v>2286141.6</v>
      </c>
      <c r="U12" s="186">
        <v>2286141.6</v>
      </c>
      <c r="V12" s="186">
        <v>2286141.6</v>
      </c>
      <c r="W12" s="186">
        <v>2286141.6</v>
      </c>
      <c r="X12" s="186">
        <v>2286141.6</v>
      </c>
      <c r="Y12" s="186">
        <v>2286141.6</v>
      </c>
      <c r="Z12" s="186">
        <v>2286141.6</v>
      </c>
      <c r="AA12" s="186">
        <v>2286141.6</v>
      </c>
      <c r="AB12" s="186">
        <v>2286141.6</v>
      </c>
      <c r="AC12" s="186">
        <v>2286141.6</v>
      </c>
      <c r="AD12" s="186">
        <v>2286141.6</v>
      </c>
      <c r="AE12" s="186">
        <v>2286141.6</v>
      </c>
      <c r="AF12" s="186">
        <v>2286141.6</v>
      </c>
      <c r="AG12" s="186">
        <v>2286141.6</v>
      </c>
      <c r="AH12" s="186">
        <v>2286141.6</v>
      </c>
      <c r="AI12" s="186">
        <v>2286141.6</v>
      </c>
      <c r="AJ12" s="186">
        <v>2286141.6</v>
      </c>
      <c r="AK12" s="186">
        <v>2286141.6</v>
      </c>
      <c r="AL12" s="186">
        <v>2286141.6</v>
      </c>
      <c r="AM12" s="225">
        <v>2249079</v>
      </c>
      <c r="AN12" s="186">
        <v>2249078.75</v>
      </c>
      <c r="AO12" s="186">
        <v>2249078.75</v>
      </c>
      <c r="AP12" s="186">
        <v>2249078.75</v>
      </c>
      <c r="AQ12" s="186">
        <v>2249078.75</v>
      </c>
      <c r="AR12" s="186">
        <v>2249078.75</v>
      </c>
      <c r="AS12" s="186">
        <v>2249078.75</v>
      </c>
      <c r="AT12" s="186">
        <v>2249078.75</v>
      </c>
      <c r="AU12" s="186">
        <v>2249078.75</v>
      </c>
      <c r="AV12" s="186">
        <v>2249078.75</v>
      </c>
      <c r="AW12" s="186">
        <v>2249078.75</v>
      </c>
      <c r="AX12" s="186">
        <v>2249078.75</v>
      </c>
      <c r="AY12" s="186">
        <v>2249078.75</v>
      </c>
      <c r="AZ12" s="186">
        <v>2249078.75</v>
      </c>
      <c r="BA12" s="186">
        <v>2249078.75</v>
      </c>
      <c r="BB12" s="186">
        <v>2249078.75</v>
      </c>
      <c r="BC12" s="186">
        <v>2249078.75</v>
      </c>
      <c r="BD12" s="186">
        <v>2249078.75</v>
      </c>
      <c r="BE12" s="186">
        <v>2249078.75</v>
      </c>
      <c r="BF12" s="186">
        <v>2249078.75</v>
      </c>
      <c r="BG12" s="186">
        <v>2249078.75</v>
      </c>
      <c r="BH12" s="186">
        <v>2249078.75</v>
      </c>
      <c r="BI12" s="186">
        <v>2249078.75</v>
      </c>
      <c r="BJ12" s="227">
        <v>2212015.9</v>
      </c>
      <c r="BK12" s="236">
        <v>2212015.9</v>
      </c>
      <c r="BL12" s="186">
        <v>2212015.9</v>
      </c>
      <c r="BM12" s="186">
        <v>2212015.9</v>
      </c>
      <c r="BN12" s="186">
        <v>2212015.9</v>
      </c>
      <c r="BO12" s="186">
        <v>2212015.9</v>
      </c>
      <c r="BP12" s="186">
        <v>2212015.9</v>
      </c>
      <c r="BQ12" s="186">
        <v>2212015.9</v>
      </c>
      <c r="BR12" s="186">
        <v>2212015.9</v>
      </c>
      <c r="BS12" s="186">
        <v>2212015.9</v>
      </c>
      <c r="BT12" s="186">
        <v>2212015.9</v>
      </c>
      <c r="BU12" s="186">
        <v>2212015.9</v>
      </c>
      <c r="BV12" s="186">
        <v>2212015.9</v>
      </c>
      <c r="BW12" s="186">
        <v>2212015.9</v>
      </c>
      <c r="BX12" s="186">
        <v>2212015.9</v>
      </c>
      <c r="BY12" s="186">
        <v>2212015.9</v>
      </c>
      <c r="BZ12" s="186">
        <v>2212015.9</v>
      </c>
      <c r="CA12" s="186">
        <v>2212015.9</v>
      </c>
      <c r="CB12" s="186">
        <v>2212015.9</v>
      </c>
      <c r="CC12" s="186">
        <v>2212015.9</v>
      </c>
      <c r="CD12" s="186">
        <v>2212015.9</v>
      </c>
      <c r="CE12" s="226">
        <v>2174953.0499999998</v>
      </c>
      <c r="CF12" s="186">
        <v>2174953.0499999998</v>
      </c>
      <c r="CG12" s="186">
        <v>2174953.0499999998</v>
      </c>
      <c r="CH12" s="186">
        <v>2174953.0499999998</v>
      </c>
      <c r="CI12" s="186">
        <v>2174953.0499999998</v>
      </c>
      <c r="CJ12" s="186">
        <v>2174953.0499999998</v>
      </c>
      <c r="CK12" s="186">
        <v>2174953.0499999998</v>
      </c>
      <c r="CL12" s="186">
        <v>2174953.0499999998</v>
      </c>
      <c r="CM12" s="186">
        <v>2174953.0499999998</v>
      </c>
      <c r="CN12" s="186">
        <v>2174953.0499999998</v>
      </c>
      <c r="CO12" s="186">
        <v>2174953.0499999998</v>
      </c>
      <c r="CP12" s="186">
        <v>2174953.0499999998</v>
      </c>
      <c r="CQ12" s="186">
        <v>2174953.0499999998</v>
      </c>
      <c r="CR12" s="186">
        <v>2174953.0499999998</v>
      </c>
      <c r="CS12" s="186">
        <v>2174953.0499999998</v>
      </c>
      <c r="CT12" s="186">
        <v>2174953.0499999998</v>
      </c>
      <c r="CU12" s="186">
        <v>2174953.0499999998</v>
      </c>
      <c r="CV12" s="186">
        <v>2174953.0499999998</v>
      </c>
      <c r="CW12" s="186">
        <v>2174953.0499999998</v>
      </c>
      <c r="CX12" s="186">
        <v>2174953.0499999998</v>
      </c>
      <c r="CY12" s="186">
        <v>2174953.0499999998</v>
      </c>
      <c r="CZ12" s="186">
        <v>2174953.0499999998</v>
      </c>
      <c r="DA12" s="186">
        <v>2174953.0499999998</v>
      </c>
      <c r="DB12" s="226">
        <v>2137890.2000000002</v>
      </c>
      <c r="DC12" s="186">
        <v>2137890.2000000002</v>
      </c>
      <c r="DD12" s="186">
        <v>2137890.2000000002</v>
      </c>
      <c r="DE12" s="186">
        <v>2137890.2000000002</v>
      </c>
      <c r="DF12" s="186">
        <v>2137890.2000000002</v>
      </c>
      <c r="DG12" s="186">
        <v>2137890.2000000002</v>
      </c>
      <c r="DH12" s="186">
        <v>2137890.2000000002</v>
      </c>
      <c r="DI12" s="186">
        <v>2137890.2000000002</v>
      </c>
      <c r="DJ12" s="186">
        <v>2137890.2000000002</v>
      </c>
      <c r="DK12" s="186">
        <v>2137890.2000000002</v>
      </c>
      <c r="DL12" s="186">
        <v>2137890.2000000002</v>
      </c>
      <c r="DM12" s="186">
        <v>2137890.2000000002</v>
      </c>
      <c r="DN12" s="186">
        <v>2137890.2000000002</v>
      </c>
      <c r="DO12" s="186">
        <v>2137890.2000000002</v>
      </c>
      <c r="DP12" s="186">
        <v>2137890.2000000002</v>
      </c>
      <c r="DQ12" s="186">
        <v>2137890.2000000002</v>
      </c>
      <c r="DR12" s="186">
        <v>2137890.2000000002</v>
      </c>
      <c r="DS12" s="186">
        <v>2137890.2000000002</v>
      </c>
      <c r="DT12" s="186">
        <v>2137890.2000000002</v>
      </c>
      <c r="DU12" s="186">
        <v>2137890.2000000002</v>
      </c>
      <c r="DV12" s="186">
        <v>2137890.2000000002</v>
      </c>
      <c r="DW12" s="186">
        <v>2137890.2000000002</v>
      </c>
      <c r="DX12" s="231">
        <v>2100827.35</v>
      </c>
      <c r="DY12" s="186">
        <v>2100827.35</v>
      </c>
      <c r="DZ12" s="186">
        <v>2100827.35</v>
      </c>
      <c r="EA12" s="186">
        <v>2100827.35</v>
      </c>
      <c r="EB12" s="186">
        <v>2100827.35</v>
      </c>
      <c r="EC12" s="186">
        <v>2100827.35</v>
      </c>
      <c r="ED12" s="186">
        <v>2100827.35</v>
      </c>
      <c r="EE12" s="186">
        <v>2100827.35</v>
      </c>
      <c r="EF12" s="186">
        <v>2100827.35</v>
      </c>
      <c r="EG12" s="186">
        <v>2100827.35</v>
      </c>
      <c r="EH12" s="186">
        <v>2100827.35</v>
      </c>
      <c r="EI12" s="186">
        <v>2100827.35</v>
      </c>
      <c r="EJ12" s="186">
        <v>2100827.35</v>
      </c>
      <c r="EK12" s="186">
        <v>2100827.35</v>
      </c>
      <c r="EL12" s="186">
        <v>2100827.35</v>
      </c>
      <c r="EM12" s="186">
        <v>2100827.35</v>
      </c>
      <c r="EN12" s="186">
        <v>2100827.35</v>
      </c>
      <c r="EO12" s="186">
        <v>2100827.35</v>
      </c>
      <c r="EP12" s="186">
        <v>2100827.35</v>
      </c>
      <c r="EQ12" s="186">
        <v>2100827.35</v>
      </c>
      <c r="ER12" s="186">
        <v>2100827.35</v>
      </c>
      <c r="ES12" s="230">
        <v>2063764.5</v>
      </c>
      <c r="ET12" s="186">
        <v>2063764.5</v>
      </c>
      <c r="EU12" s="186">
        <v>2063764.5</v>
      </c>
      <c r="EV12" s="186">
        <v>2063764.5</v>
      </c>
      <c r="EW12" s="186">
        <v>2063764.5</v>
      </c>
      <c r="EX12" s="186">
        <v>2063764.5</v>
      </c>
      <c r="EY12" s="186">
        <v>2063764.5</v>
      </c>
      <c r="EZ12" s="186">
        <v>2063764.5</v>
      </c>
      <c r="FA12" s="186">
        <v>2063764.5</v>
      </c>
      <c r="FB12" s="186">
        <v>2063764.5</v>
      </c>
      <c r="FC12" s="186">
        <v>2063764.5</v>
      </c>
      <c r="FD12" s="186">
        <v>2063764.5</v>
      </c>
      <c r="FE12" s="186">
        <v>2063764.5</v>
      </c>
      <c r="FF12" s="186">
        <v>2063764.5</v>
      </c>
      <c r="FG12" s="186">
        <v>2063764.5</v>
      </c>
      <c r="FH12" s="186">
        <v>2063764.5</v>
      </c>
      <c r="FI12" s="186">
        <v>2063764.5</v>
      </c>
      <c r="FJ12" s="186">
        <v>2063764.5</v>
      </c>
      <c r="FK12" s="186">
        <v>2063764.5</v>
      </c>
      <c r="FL12" s="186">
        <v>2063764.5</v>
      </c>
      <c r="FM12" s="186">
        <v>2063764.5</v>
      </c>
      <c r="FN12" s="186">
        <v>2063764.5</v>
      </c>
      <c r="FO12" s="234">
        <v>2026701.65</v>
      </c>
      <c r="FP12" s="186">
        <v>2026701.65</v>
      </c>
      <c r="FQ12" s="186">
        <v>2026701.65</v>
      </c>
      <c r="FR12" s="186">
        <v>2026701.65</v>
      </c>
      <c r="FS12" s="186">
        <v>2026701.65</v>
      </c>
      <c r="FT12" s="186">
        <v>2026701.65</v>
      </c>
      <c r="FU12" s="186">
        <v>2026701.65</v>
      </c>
      <c r="FV12" s="186">
        <v>2026701.65</v>
      </c>
      <c r="FW12" s="186">
        <v>2026701.65</v>
      </c>
      <c r="FX12" s="186">
        <v>2026701.65</v>
      </c>
      <c r="FY12" s="186">
        <v>2026701.65</v>
      </c>
      <c r="FZ12" s="186">
        <v>2026701.65</v>
      </c>
      <c r="GA12" s="186">
        <v>2026701.65</v>
      </c>
      <c r="GB12" s="186">
        <v>2026701.65</v>
      </c>
      <c r="GC12" s="186">
        <v>2026701.65</v>
      </c>
      <c r="GD12" s="186">
        <v>2026701.65</v>
      </c>
      <c r="GE12" s="186">
        <v>2026701.65</v>
      </c>
      <c r="GF12" s="186">
        <v>2026701.65</v>
      </c>
      <c r="GG12" s="186">
        <v>2026701.65</v>
      </c>
      <c r="GH12" s="186">
        <v>2026701.65</v>
      </c>
      <c r="GI12" s="186">
        <v>2026701.65</v>
      </c>
      <c r="GJ12" s="225">
        <v>1989638.8</v>
      </c>
      <c r="GK12" s="186">
        <v>1989638.7999999998</v>
      </c>
      <c r="GL12" s="186">
        <v>1989638.7999999998</v>
      </c>
    </row>
    <row r="13" spans="1:194" ht="21.2" customHeight="1" x14ac:dyDescent="0.2">
      <c r="A13" s="184" t="s">
        <v>153</v>
      </c>
      <c r="B13" s="185"/>
      <c r="C13" s="185"/>
      <c r="D13" s="241">
        <f>SUM(D5:D12)</f>
        <v>5371494038.4099998</v>
      </c>
      <c r="E13" s="242" t="s">
        <v>481</v>
      </c>
      <c r="F13" s="243">
        <f>SUM(F5:F12)</f>
        <v>5364373725.3199987</v>
      </c>
      <c r="G13" s="243">
        <f>SUM(G5:G12)</f>
        <v>5384522647.2599993</v>
      </c>
      <c r="H13" s="243">
        <f t="shared" ref="H13:BS13" si="0">SUM(H5:H12)</f>
        <v>5440076453.1099987</v>
      </c>
      <c r="I13" s="244">
        <f t="shared" si="0"/>
        <v>5443521358.3099985</v>
      </c>
      <c r="J13" s="198">
        <f t="shared" si="0"/>
        <v>5439306253.1899996</v>
      </c>
      <c r="K13" s="198">
        <f t="shared" si="0"/>
        <v>5432135996.1999998</v>
      </c>
      <c r="L13" s="198">
        <f t="shared" si="0"/>
        <v>5442790805.3599987</v>
      </c>
      <c r="M13" s="198">
        <f t="shared" si="0"/>
        <v>5442800929.2199993</v>
      </c>
      <c r="N13" s="198">
        <f t="shared" si="0"/>
        <v>5431155626.079999</v>
      </c>
      <c r="O13" s="198">
        <f t="shared" si="0"/>
        <v>5450643510.0299997</v>
      </c>
      <c r="P13" s="198">
        <f t="shared" si="0"/>
        <v>5451210431.6399994</v>
      </c>
      <c r="Q13" s="245">
        <f t="shared" si="0"/>
        <v>5520685038.8199997</v>
      </c>
      <c r="R13" s="198">
        <f t="shared" si="0"/>
        <v>5427658530.6999998</v>
      </c>
      <c r="S13" s="198">
        <f t="shared" si="0"/>
        <v>5464899905.6900005</v>
      </c>
      <c r="T13" s="198">
        <f t="shared" si="0"/>
        <v>5460192031.1199999</v>
      </c>
      <c r="U13" s="198">
        <f t="shared" si="0"/>
        <v>5545945110.3400002</v>
      </c>
      <c r="V13" s="198">
        <f t="shared" si="0"/>
        <v>5561659885.46</v>
      </c>
      <c r="W13" s="198">
        <v>5543446874.1100006</v>
      </c>
      <c r="X13" s="198">
        <f t="shared" si="0"/>
        <v>5538658327.8600006</v>
      </c>
      <c r="Y13" s="198">
        <f t="shared" si="0"/>
        <v>5532292045.46</v>
      </c>
      <c r="Z13" s="198">
        <f t="shared" si="0"/>
        <v>5529990987.0500011</v>
      </c>
      <c r="AA13" s="198">
        <f t="shared" si="0"/>
        <v>5533850282.1300001</v>
      </c>
      <c r="AB13" s="198">
        <f t="shared" si="0"/>
        <v>5513055556.7600002</v>
      </c>
      <c r="AC13" s="198">
        <f t="shared" si="0"/>
        <v>5507200381.2800007</v>
      </c>
      <c r="AD13" s="198">
        <f t="shared" si="0"/>
        <v>5509176216.6099997</v>
      </c>
      <c r="AE13" s="198">
        <f t="shared" si="0"/>
        <v>5510103657.6100006</v>
      </c>
      <c r="AF13" s="198">
        <f t="shared" si="0"/>
        <v>5543806846.2900009</v>
      </c>
      <c r="AG13" s="198">
        <f t="shared" si="0"/>
        <v>5508962291.8100004</v>
      </c>
      <c r="AH13" s="198">
        <f t="shared" si="0"/>
        <v>5519380811.8500004</v>
      </c>
      <c r="AI13" s="198">
        <f t="shared" si="0"/>
        <v>5515965618.8200016</v>
      </c>
      <c r="AJ13" s="198">
        <f t="shared" si="0"/>
        <v>5526788709.3400002</v>
      </c>
      <c r="AK13" s="198">
        <f t="shared" si="0"/>
        <v>5523746381.3699999</v>
      </c>
      <c r="AL13" s="198">
        <f t="shared" si="0"/>
        <v>5556285792.5199986</v>
      </c>
      <c r="AM13" s="241">
        <f>SUM(AM5:AM12)</f>
        <v>5567419028.6300001</v>
      </c>
      <c r="AN13" s="198">
        <f t="shared" si="0"/>
        <v>5532250481.3099995</v>
      </c>
      <c r="AO13" s="198">
        <f t="shared" si="0"/>
        <v>6802292067.1699991</v>
      </c>
      <c r="AP13" s="198">
        <f t="shared" si="0"/>
        <v>6809839722.79</v>
      </c>
      <c r="AQ13" s="198">
        <f t="shared" si="0"/>
        <v>6804607767.5</v>
      </c>
      <c r="AR13" s="198">
        <f t="shared" si="0"/>
        <v>6743604313.0800009</v>
      </c>
      <c r="AS13" s="198">
        <f t="shared" si="0"/>
        <v>6748092338.960001</v>
      </c>
      <c r="AT13" s="198">
        <f t="shared" si="0"/>
        <v>6738425085.1800013</v>
      </c>
      <c r="AU13" s="198">
        <f t="shared" si="0"/>
        <v>6749767359.0099993</v>
      </c>
      <c r="AV13" s="198">
        <f t="shared" si="0"/>
        <v>6663962061.8899994</v>
      </c>
      <c r="AW13" s="198">
        <f t="shared" si="0"/>
        <v>6674441085.2399998</v>
      </c>
      <c r="AX13" s="198">
        <f t="shared" si="0"/>
        <v>6680314029.170001</v>
      </c>
      <c r="AY13" s="198">
        <f t="shared" si="0"/>
        <v>6673217284.0500002</v>
      </c>
      <c r="AZ13" s="198">
        <f t="shared" si="0"/>
        <v>6676948232.3400002</v>
      </c>
      <c r="BA13" s="198">
        <f t="shared" si="0"/>
        <v>6663280963.8699999</v>
      </c>
      <c r="BB13" s="198">
        <f t="shared" si="0"/>
        <v>6671823279.5900002</v>
      </c>
      <c r="BC13" s="198">
        <f t="shared" si="0"/>
        <v>6671076075.5799999</v>
      </c>
      <c r="BD13" s="198">
        <f t="shared" si="0"/>
        <v>6667601607.1899996</v>
      </c>
      <c r="BE13" s="198">
        <f t="shared" si="0"/>
        <v>6662515702.4099998</v>
      </c>
      <c r="BF13" s="198">
        <f t="shared" si="0"/>
        <v>6639769701.75</v>
      </c>
      <c r="BG13" s="198">
        <f t="shared" si="0"/>
        <v>6644611433.6899996</v>
      </c>
      <c r="BH13" s="198">
        <f t="shared" si="0"/>
        <v>6660232476.6999998</v>
      </c>
      <c r="BI13" s="243">
        <f t="shared" si="0"/>
        <v>6661251924.8400002</v>
      </c>
      <c r="BJ13" s="246">
        <f t="shared" si="0"/>
        <v>6657321499.7299995</v>
      </c>
      <c r="BK13" s="244">
        <f t="shared" si="0"/>
        <v>6604930538.0899982</v>
      </c>
      <c r="BL13" s="198">
        <f t="shared" si="0"/>
        <v>6633249258.1700001</v>
      </c>
      <c r="BM13" s="198">
        <f t="shared" si="0"/>
        <v>6633436986.5699987</v>
      </c>
      <c r="BN13" s="198">
        <f t="shared" si="0"/>
        <v>6644177231.2800007</v>
      </c>
      <c r="BO13" s="198">
        <f t="shared" si="0"/>
        <v>6661651631.7800007</v>
      </c>
      <c r="BP13" s="198">
        <f t="shared" si="0"/>
        <v>6619485355.4899998</v>
      </c>
      <c r="BQ13" s="198">
        <f t="shared" si="0"/>
        <v>6636005989.6099997</v>
      </c>
      <c r="BR13" s="198">
        <f t="shared" si="0"/>
        <v>6638290168.7599993</v>
      </c>
      <c r="BS13" s="198">
        <f t="shared" si="0"/>
        <v>6640444758.3700008</v>
      </c>
      <c r="BT13" s="198">
        <f t="shared" ref="BT13:FT13" si="1">SUM(BT5:BT12)</f>
        <v>6662168929.7599993</v>
      </c>
      <c r="BU13" s="198">
        <f t="shared" si="1"/>
        <v>6624885492.5500002</v>
      </c>
      <c r="BV13" s="198">
        <f t="shared" si="1"/>
        <v>6659254947.1899996</v>
      </c>
      <c r="BW13" s="198">
        <f t="shared" si="1"/>
        <v>6667335279.9500017</v>
      </c>
      <c r="BX13" s="198">
        <f t="shared" si="1"/>
        <v>6662279431.170001</v>
      </c>
      <c r="BY13" s="198">
        <f t="shared" si="1"/>
        <v>6670732211.1199999</v>
      </c>
      <c r="BZ13" s="198">
        <f t="shared" si="1"/>
        <v>6646609483.0300007</v>
      </c>
      <c r="CA13" s="198">
        <f t="shared" si="1"/>
        <v>6653535744.5199986</v>
      </c>
      <c r="CB13" s="198">
        <f t="shared" si="1"/>
        <v>6654837594.8100004</v>
      </c>
      <c r="CC13" s="198">
        <f t="shared" si="1"/>
        <v>6665885860.5299988</v>
      </c>
      <c r="CD13" s="198">
        <f t="shared" si="1"/>
        <v>6697948650.8000002</v>
      </c>
      <c r="CE13" s="247">
        <f t="shared" si="1"/>
        <v>6712500224.71</v>
      </c>
      <c r="CF13" s="198">
        <f t="shared" si="1"/>
        <v>6650471680.7800007</v>
      </c>
      <c r="CG13" s="198">
        <f t="shared" si="1"/>
        <v>6676369516.4499998</v>
      </c>
      <c r="CH13" s="198">
        <f t="shared" si="1"/>
        <v>6676174027.2600012</v>
      </c>
      <c r="CI13" s="198">
        <f t="shared" si="1"/>
        <v>6684543190.750001</v>
      </c>
      <c r="CJ13" s="198">
        <f t="shared" si="1"/>
        <v>6672595998.7999992</v>
      </c>
      <c r="CK13" s="198">
        <f t="shared" si="1"/>
        <v>6674769949.6700001</v>
      </c>
      <c r="CL13" s="198">
        <f t="shared" si="1"/>
        <v>6679858630.0799999</v>
      </c>
      <c r="CM13" s="198">
        <f t="shared" si="1"/>
        <v>6670838752.039999</v>
      </c>
      <c r="CN13" s="198">
        <f t="shared" si="1"/>
        <v>6679679069.3800001</v>
      </c>
      <c r="CO13" s="198">
        <f t="shared" si="1"/>
        <v>6650535783.8000002</v>
      </c>
      <c r="CP13" s="198">
        <f t="shared" si="1"/>
        <v>6664793711.4099998</v>
      </c>
      <c r="CQ13" s="198">
        <f t="shared" si="1"/>
        <v>6664330318.79</v>
      </c>
      <c r="CR13" s="198">
        <f t="shared" si="1"/>
        <v>6679827482.25</v>
      </c>
      <c r="CS13" s="198">
        <f t="shared" si="1"/>
        <v>6691804989.5100012</v>
      </c>
      <c r="CT13" s="198">
        <f t="shared" si="1"/>
        <v>6663085051.4300003</v>
      </c>
      <c r="CU13" s="198">
        <f t="shared" si="1"/>
        <v>6685157405.0299997</v>
      </c>
      <c r="CV13" s="198">
        <f t="shared" si="1"/>
        <v>6681850049.4499998</v>
      </c>
      <c r="CW13" s="198">
        <f t="shared" si="1"/>
        <v>6686215432.4299994</v>
      </c>
      <c r="CX13" s="198">
        <f t="shared" si="1"/>
        <v>6684643247.0900002</v>
      </c>
      <c r="CY13" s="198">
        <f t="shared" si="1"/>
        <v>6662939885.9800014</v>
      </c>
      <c r="CZ13" s="198">
        <f t="shared" si="1"/>
        <v>6696449578.4700003</v>
      </c>
      <c r="DA13" s="198">
        <f t="shared" si="1"/>
        <v>6691949460.3400002</v>
      </c>
      <c r="DB13" s="247">
        <f t="shared" si="1"/>
        <v>6697008031.7200003</v>
      </c>
      <c r="DC13" s="198">
        <f t="shared" si="1"/>
        <v>6678075269.7799978</v>
      </c>
      <c r="DD13" s="198">
        <f t="shared" si="1"/>
        <v>6699032212.0499992</v>
      </c>
      <c r="DE13" s="198">
        <f t="shared" si="1"/>
        <v>6672820498.5100002</v>
      </c>
      <c r="DF13" s="198">
        <f t="shared" si="1"/>
        <v>6698433081.539999</v>
      </c>
      <c r="DG13" s="198">
        <f t="shared" si="1"/>
        <v>6717773163.0100002</v>
      </c>
      <c r="DH13" s="198">
        <f t="shared" si="1"/>
        <v>6727310523.9399996</v>
      </c>
      <c r="DI13" s="198">
        <f t="shared" si="1"/>
        <v>6690040724.7200003</v>
      </c>
      <c r="DJ13" s="198">
        <f t="shared" si="1"/>
        <v>6717329592.4899998</v>
      </c>
      <c r="DK13" s="198">
        <f t="shared" si="1"/>
        <v>6723478147.6800003</v>
      </c>
      <c r="DL13" s="198">
        <f t="shared" si="1"/>
        <v>6715086083.54</v>
      </c>
      <c r="DM13" s="198">
        <f t="shared" si="1"/>
        <v>6714511657.6299992</v>
      </c>
      <c r="DN13" s="198">
        <f t="shared" si="1"/>
        <v>6698624750.3399992</v>
      </c>
      <c r="DO13" s="198">
        <f t="shared" si="1"/>
        <v>6712733172.04</v>
      </c>
      <c r="DP13" s="198">
        <f t="shared" si="1"/>
        <v>6713294785.6499996</v>
      </c>
      <c r="DQ13" s="198">
        <f t="shared" si="1"/>
        <v>6712811157.6300001</v>
      </c>
      <c r="DR13" s="198">
        <f t="shared" si="1"/>
        <v>6732768200.5700006</v>
      </c>
      <c r="DS13" s="198">
        <f t="shared" si="1"/>
        <v>6696655427.499999</v>
      </c>
      <c r="DT13" s="198">
        <f t="shared" si="1"/>
        <v>6707376641.8400011</v>
      </c>
      <c r="DU13" s="198">
        <f t="shared" si="1"/>
        <v>6855479757.7400007</v>
      </c>
      <c r="DV13" s="198">
        <f t="shared" si="1"/>
        <v>6882621355.5799999</v>
      </c>
      <c r="DW13" s="198">
        <f t="shared" si="1"/>
        <v>6879972088.8000002</v>
      </c>
      <c r="DX13" s="247">
        <f t="shared" si="1"/>
        <v>6892573585</v>
      </c>
      <c r="DY13" s="198">
        <f t="shared" si="1"/>
        <v>6870904204.4000015</v>
      </c>
      <c r="DZ13" s="198">
        <f t="shared" si="1"/>
        <v>6904736281.2600002</v>
      </c>
      <c r="EA13" s="198">
        <f t="shared" si="1"/>
        <v>6903034574.6399994</v>
      </c>
      <c r="EB13" s="198">
        <f t="shared" si="1"/>
        <v>6912902309.2099991</v>
      </c>
      <c r="EC13" s="198">
        <f t="shared" si="1"/>
        <v>6927174497.8800011</v>
      </c>
      <c r="ED13" s="198">
        <f t="shared" si="1"/>
        <v>6912759269.2699995</v>
      </c>
      <c r="EE13" s="198">
        <f t="shared" si="1"/>
        <v>6914898478.0499992</v>
      </c>
      <c r="EF13" s="198">
        <f t="shared" si="1"/>
        <v>6903140678.7999992</v>
      </c>
      <c r="EG13" s="198">
        <f t="shared" si="1"/>
        <v>6911116124.4100008</v>
      </c>
      <c r="EH13" s="198">
        <f t="shared" si="1"/>
        <v>6891156513.420001</v>
      </c>
      <c r="EI13" s="198">
        <f t="shared" si="1"/>
        <v>6886546362.7000008</v>
      </c>
      <c r="EJ13" s="198">
        <f t="shared" si="1"/>
        <v>6895113941.0700016</v>
      </c>
      <c r="EK13" s="198">
        <f t="shared" si="1"/>
        <v>6910554150.9300003</v>
      </c>
      <c r="EL13" s="198">
        <f t="shared" si="1"/>
        <v>6923029694.0799999</v>
      </c>
      <c r="EM13" s="198">
        <f t="shared" si="1"/>
        <v>6901793671.71</v>
      </c>
      <c r="EN13" s="198">
        <f t="shared" si="1"/>
        <v>6958743185</v>
      </c>
      <c r="EO13" s="198">
        <f t="shared" si="1"/>
        <v>6951113794.4800005</v>
      </c>
      <c r="EP13" s="198">
        <f t="shared" si="1"/>
        <v>6949368352.3299999</v>
      </c>
      <c r="EQ13" s="198">
        <f t="shared" si="1"/>
        <v>6976938226.1000013</v>
      </c>
      <c r="ER13" s="198">
        <f t="shared" si="1"/>
        <v>7007038320.0100002</v>
      </c>
      <c r="ES13" s="245">
        <f t="shared" si="1"/>
        <v>7011037928.0500002</v>
      </c>
      <c r="ET13" s="198">
        <f t="shared" si="1"/>
        <v>7006209158.8200006</v>
      </c>
      <c r="EU13" s="198">
        <f t="shared" si="1"/>
        <v>7027810945.4900017</v>
      </c>
      <c r="EV13" s="198">
        <f t="shared" si="1"/>
        <v>7036912421.6299992</v>
      </c>
      <c r="EW13" s="198">
        <f t="shared" si="1"/>
        <v>7036191778.1300011</v>
      </c>
      <c r="EX13" s="198">
        <f t="shared" si="1"/>
        <v>7027349661.8799992</v>
      </c>
      <c r="EY13" s="198">
        <f t="shared" si="1"/>
        <v>7029018276.9800005</v>
      </c>
      <c r="EZ13" s="198">
        <f t="shared" si="1"/>
        <v>7022664920.6600008</v>
      </c>
      <c r="FA13" s="198">
        <f t="shared" si="1"/>
        <v>7032564940.6000004</v>
      </c>
      <c r="FB13" s="198">
        <f t="shared" si="1"/>
        <v>7005832586.2699995</v>
      </c>
      <c r="FC13" s="198">
        <f t="shared" si="1"/>
        <v>7030086012.8900003</v>
      </c>
      <c r="FD13" s="198">
        <f t="shared" si="1"/>
        <v>7027900475.1499987</v>
      </c>
      <c r="FE13" s="198">
        <f t="shared" si="1"/>
        <v>7038936533.2699986</v>
      </c>
      <c r="FF13" s="198">
        <f t="shared" si="1"/>
        <v>7056358031.1999998</v>
      </c>
      <c r="FG13" s="198">
        <f t="shared" si="1"/>
        <v>7018526082.4100018</v>
      </c>
      <c r="FH13" s="198">
        <f t="shared" si="1"/>
        <v>7039575247.04</v>
      </c>
      <c r="FI13" s="198">
        <f t="shared" si="1"/>
        <v>7044988330.1200008</v>
      </c>
      <c r="FJ13" s="198">
        <f t="shared" si="1"/>
        <v>7043121830.7900019</v>
      </c>
      <c r="FK13" s="198">
        <f t="shared" si="1"/>
        <v>7046204418.6399994</v>
      </c>
      <c r="FL13" s="198">
        <f t="shared" si="1"/>
        <v>7003816159.4700003</v>
      </c>
      <c r="FM13" s="198">
        <f t="shared" si="1"/>
        <v>7038295193.79</v>
      </c>
      <c r="FN13" s="198">
        <f t="shared" si="1"/>
        <v>7038909751.3000002</v>
      </c>
      <c r="FO13" s="248">
        <f t="shared" si="1"/>
        <v>7031381075.4799986</v>
      </c>
      <c r="FP13" s="198">
        <f t="shared" si="1"/>
        <v>7017926806.6399984</v>
      </c>
      <c r="FQ13" s="198">
        <f t="shared" si="1"/>
        <v>7052508449.7300005</v>
      </c>
      <c r="FR13" s="198">
        <f t="shared" si="1"/>
        <v>7036978883.2300005</v>
      </c>
      <c r="FS13" s="198">
        <f t="shared" si="1"/>
        <v>7056354298.0599995</v>
      </c>
      <c r="FT13" s="198">
        <f t="shared" si="1"/>
        <v>7059977458.6699991</v>
      </c>
      <c r="FU13" s="198">
        <f>SUM(FU5:FU12)</f>
        <v>7058105164.8999996</v>
      </c>
      <c r="FV13" s="198">
        <f>SUM(FV5:FV12)</f>
        <v>7067215946.3899994</v>
      </c>
      <c r="FW13" s="198">
        <f>SUM(FW5:FW12)</f>
        <v>7043935764.4099998</v>
      </c>
      <c r="FX13" s="198">
        <f>SUM(FX5:FX12)</f>
        <v>7059909095.7199993</v>
      </c>
      <c r="FY13" s="198">
        <v>7054773284.5500011</v>
      </c>
      <c r="FZ13" s="198">
        <f t="shared" ref="FZ13:GE13" si="2">SUM(FZ5:FZ12)</f>
        <v>7057970545.2299995</v>
      </c>
      <c r="GA13" s="198">
        <f t="shared" si="2"/>
        <v>7063886637.1500006</v>
      </c>
      <c r="GB13" s="198">
        <f t="shared" si="2"/>
        <v>7008987136.7400007</v>
      </c>
      <c r="GC13" s="198">
        <f t="shared" si="2"/>
        <v>7064933253.1300001</v>
      </c>
      <c r="GD13" s="198">
        <f t="shared" si="2"/>
        <v>7064935377.8500013</v>
      </c>
      <c r="GE13" s="198">
        <f t="shared" si="2"/>
        <v>7074644322.6299992</v>
      </c>
      <c r="GF13" s="198">
        <v>7199123265.8699999</v>
      </c>
      <c r="GG13" s="198">
        <f t="shared" ref="GG13:GL13" si="3">SUM(GG5:GG12)</f>
        <v>7151736368.1500015</v>
      </c>
      <c r="GH13" s="198">
        <f t="shared" si="3"/>
        <v>7174101016.539999</v>
      </c>
      <c r="GI13" s="198">
        <f t="shared" si="3"/>
        <v>7182364073.6199999</v>
      </c>
      <c r="GJ13" s="245">
        <f t="shared" si="3"/>
        <v>7198409155.9400005</v>
      </c>
      <c r="GK13" s="198">
        <f t="shared" si="3"/>
        <v>7174841291.1000004</v>
      </c>
      <c r="GL13" s="198">
        <f t="shared" si="3"/>
        <v>7174841291.1000004</v>
      </c>
    </row>
    <row r="14" spans="1:194" ht="9.75" customHeight="1" x14ac:dyDescent="0.2">
      <c r="D14" s="230"/>
      <c r="E14" s="231"/>
      <c r="F14" s="205"/>
      <c r="G14" s="205"/>
      <c r="H14" s="205"/>
      <c r="AM14" s="230"/>
      <c r="CE14" s="219"/>
      <c r="DB14" s="219"/>
      <c r="DX14" s="247"/>
      <c r="ES14" s="220"/>
      <c r="FO14" s="221"/>
    </row>
    <row r="15" spans="1:194" ht="18" customHeight="1" x14ac:dyDescent="0.2">
      <c r="A15" s="178" t="s">
        <v>154</v>
      </c>
      <c r="D15" s="225">
        <f>18084298.5+4928.94</f>
        <v>18089227.440000001</v>
      </c>
      <c r="E15" s="226">
        <v>18549997.090000004</v>
      </c>
      <c r="F15" s="186">
        <f>18770344.44</f>
        <v>18770344.440000001</v>
      </c>
      <c r="G15" s="186">
        <v>18870458.960000005</v>
      </c>
      <c r="H15" s="186">
        <v>17817974.280000005</v>
      </c>
      <c r="I15" s="186">
        <v>18149383.310000002</v>
      </c>
      <c r="J15" s="186">
        <v>19275857.009999994</v>
      </c>
      <c r="K15" s="186">
        <v>19398782.329999998</v>
      </c>
      <c r="L15" s="186">
        <v>19507233.360000007</v>
      </c>
      <c r="M15" s="186">
        <v>17872801.359999996</v>
      </c>
      <c r="N15" s="186">
        <v>19301552.23</v>
      </c>
      <c r="O15" s="186">
        <v>19212432.360000003</v>
      </c>
      <c r="P15" s="186">
        <v>19238642.73</v>
      </c>
      <c r="Q15" s="225">
        <v>18269610.34</v>
      </c>
      <c r="R15" s="186">
        <v>19526535.789999999</v>
      </c>
      <c r="S15" s="186">
        <v>18711495.970000003</v>
      </c>
      <c r="T15" s="186">
        <v>18220801.869999997</v>
      </c>
      <c r="U15" s="186">
        <v>19534274.539999999</v>
      </c>
      <c r="V15" s="186">
        <v>18472912.119999997</v>
      </c>
      <c r="W15" s="186">
        <v>25770808.429999996</v>
      </c>
      <c r="X15" s="186">
        <v>18490740.900000006</v>
      </c>
      <c r="Y15" s="186">
        <v>19257455.230000004</v>
      </c>
      <c r="Z15" s="186">
        <v>20031585.789999999</v>
      </c>
      <c r="AA15" s="186">
        <v>19347638.340000007</v>
      </c>
      <c r="AB15" s="186">
        <v>19761185.720000006</v>
      </c>
      <c r="AC15" s="186">
        <v>17982757.530000001</v>
      </c>
      <c r="AD15" s="186">
        <v>19993292.760000005</v>
      </c>
      <c r="AE15" s="186">
        <v>19487279.199999999</v>
      </c>
      <c r="AF15" s="186">
        <v>19094656.780000001</v>
      </c>
      <c r="AG15" s="186">
        <v>19060667.239999998</v>
      </c>
      <c r="AH15" s="186">
        <v>19892865.769999996</v>
      </c>
      <c r="AI15" s="186">
        <v>21045084.15000001</v>
      </c>
      <c r="AJ15" s="186">
        <v>20504072.930000003</v>
      </c>
      <c r="AK15" s="186">
        <v>21387843.279999997</v>
      </c>
      <c r="AL15" s="186">
        <v>18829457.469999995</v>
      </c>
      <c r="AM15" s="225">
        <f>18593376.9+30855.64</f>
        <v>18624232.539999999</v>
      </c>
      <c r="AN15" s="186">
        <v>18990848.529999997</v>
      </c>
      <c r="AO15" s="186">
        <v>20598291.619999997</v>
      </c>
      <c r="AP15" s="186">
        <v>19629710.810000002</v>
      </c>
      <c r="AQ15" s="186">
        <v>20080509.629999995</v>
      </c>
      <c r="AR15" s="186">
        <v>17995660.940000001</v>
      </c>
      <c r="AS15" s="186">
        <v>20390212.07</v>
      </c>
      <c r="AT15" s="186">
        <v>21052276.720000003</v>
      </c>
      <c r="AU15" s="186">
        <v>19897138.110000003</v>
      </c>
      <c r="AV15" s="186">
        <v>19544610.349999998</v>
      </c>
      <c r="AW15" s="186">
        <v>19974260.5</v>
      </c>
      <c r="AX15" s="186">
        <v>19135911.049999997</v>
      </c>
      <c r="AY15" s="186">
        <v>20707720.669999998</v>
      </c>
      <c r="AZ15" s="186">
        <v>23016466.029999994</v>
      </c>
      <c r="BA15" s="186">
        <v>21266178.329999998</v>
      </c>
      <c r="BB15" s="186">
        <v>21130586.199999999</v>
      </c>
      <c r="BC15" s="186">
        <v>24710227.429999992</v>
      </c>
      <c r="BD15" s="186">
        <v>22859011.729999993</v>
      </c>
      <c r="BE15" s="186">
        <v>21791962.400000002</v>
      </c>
      <c r="BF15" s="186">
        <v>21332291.829999994</v>
      </c>
      <c r="BG15" s="186">
        <v>22220647.810000002</v>
      </c>
      <c r="BH15" s="186">
        <v>22395820.300000004</v>
      </c>
      <c r="BI15" s="186">
        <v>23587262.59</v>
      </c>
      <c r="BJ15" s="227">
        <v>25060907</v>
      </c>
      <c r="BK15" s="236">
        <v>23857202.129999999</v>
      </c>
      <c r="BL15" s="186">
        <v>21689821.060000002</v>
      </c>
      <c r="BM15" s="186">
        <v>23281417.109999996</v>
      </c>
      <c r="BN15" s="186">
        <v>23295699.639999997</v>
      </c>
      <c r="BO15" s="186">
        <v>23663701.839999996</v>
      </c>
      <c r="BP15" s="186">
        <v>24918081.97000001</v>
      </c>
      <c r="BQ15" s="186">
        <v>22570102.18</v>
      </c>
      <c r="BR15" s="186">
        <v>22370226.050000008</v>
      </c>
      <c r="BS15" s="186">
        <v>23552567.550000001</v>
      </c>
      <c r="BT15" s="186">
        <v>22323322.919999994</v>
      </c>
      <c r="BU15" s="186">
        <v>31924845.990000002</v>
      </c>
      <c r="BV15" s="186">
        <v>31231786.680000003</v>
      </c>
      <c r="BW15" s="186">
        <v>32104343.690000001</v>
      </c>
      <c r="BX15" s="186">
        <v>32975252.530000012</v>
      </c>
      <c r="BY15" s="186">
        <v>31947179.66</v>
      </c>
      <c r="BZ15" s="186">
        <v>31827746.510000005</v>
      </c>
      <c r="CA15" s="186">
        <v>31744751.310000002</v>
      </c>
      <c r="CB15" s="186">
        <v>33462224.809999999</v>
      </c>
      <c r="CC15" s="186">
        <v>33019285.510000002</v>
      </c>
      <c r="CD15" s="186">
        <v>32121774.729999997</v>
      </c>
      <c r="CE15" s="226">
        <v>33031812.18</v>
      </c>
      <c r="CF15" s="186">
        <v>30754565.989999998</v>
      </c>
      <c r="CG15" s="186">
        <v>32775940.539999995</v>
      </c>
      <c r="CH15" s="186">
        <v>32839694.080000002</v>
      </c>
      <c r="CI15" s="186">
        <v>33163518.789999995</v>
      </c>
      <c r="CJ15" s="186">
        <v>32895038.959999993</v>
      </c>
      <c r="CK15" s="186">
        <v>32055292.610000003</v>
      </c>
      <c r="CL15" s="186">
        <v>32929654.920000002</v>
      </c>
      <c r="CM15" s="186">
        <v>32695467.160000008</v>
      </c>
      <c r="CN15" s="186">
        <v>31665724.629999999</v>
      </c>
      <c r="CO15" s="186">
        <v>31693368.059999999</v>
      </c>
      <c r="CP15" s="186">
        <v>21225852.940000005</v>
      </c>
      <c r="CQ15" s="186">
        <v>22406651.660000004</v>
      </c>
      <c r="CR15" s="186">
        <v>22641686.290000003</v>
      </c>
      <c r="CS15" s="186">
        <v>21617342.019999992</v>
      </c>
      <c r="CT15" s="186">
        <v>20508183.749999996</v>
      </c>
      <c r="CU15" s="186">
        <v>18220211.039999995</v>
      </c>
      <c r="CV15" s="186">
        <v>18409492.390000001</v>
      </c>
      <c r="CW15" s="186">
        <v>19220829.740000002</v>
      </c>
      <c r="CX15" s="186">
        <v>19119322.199999999</v>
      </c>
      <c r="CY15" s="186">
        <v>18817462.48</v>
      </c>
      <c r="CZ15" s="186">
        <v>18827472.170000002</v>
      </c>
      <c r="DA15" s="186">
        <v>20069118.490000006</v>
      </c>
      <c r="DB15" s="226">
        <v>23651845.449999999</v>
      </c>
      <c r="DC15" s="186">
        <v>20544398.129999995</v>
      </c>
      <c r="DD15" s="186">
        <v>20615591.869999997</v>
      </c>
      <c r="DE15" s="186">
        <v>21865353.009999998</v>
      </c>
      <c r="DF15" s="186">
        <v>20304010.509999998</v>
      </c>
      <c r="DG15" s="186">
        <v>21707724.039999995</v>
      </c>
      <c r="DH15" s="186">
        <v>21559901.110000003</v>
      </c>
      <c r="DI15" s="186">
        <v>22729508.809999999</v>
      </c>
      <c r="DJ15" s="186">
        <v>19486063.699999999</v>
      </c>
      <c r="DK15" s="186">
        <v>19575108.079999994</v>
      </c>
      <c r="DL15" s="186">
        <v>20717380.580000002</v>
      </c>
      <c r="DM15" s="186">
        <v>19741079</v>
      </c>
      <c r="DN15" s="186">
        <v>19496831.599999998</v>
      </c>
      <c r="DO15" s="186">
        <v>18381839.330000002</v>
      </c>
      <c r="DP15" s="186">
        <v>20055425.280000005</v>
      </c>
      <c r="DQ15" s="186">
        <v>20181371.890000004</v>
      </c>
      <c r="DR15" s="186">
        <v>20591456.770000003</v>
      </c>
      <c r="DS15" s="186">
        <v>19500275.629999995</v>
      </c>
      <c r="DT15" s="186">
        <v>18796586.120000005</v>
      </c>
      <c r="DU15" s="186">
        <v>19269432.380000003</v>
      </c>
      <c r="DV15" s="186">
        <v>20382682.469999995</v>
      </c>
      <c r="DW15" s="186">
        <v>18927488.330000006</v>
      </c>
      <c r="DX15" s="226">
        <v>26893054.859999999</v>
      </c>
      <c r="DY15" s="186">
        <v>25914205.979999997</v>
      </c>
      <c r="DZ15" s="186">
        <v>24292421.25</v>
      </c>
      <c r="EA15" s="186">
        <v>25268466.840000011</v>
      </c>
      <c r="EB15" s="186">
        <v>26709929.659999996</v>
      </c>
      <c r="EC15" s="186">
        <v>25458630.010000005</v>
      </c>
      <c r="ED15" s="186">
        <v>25677311.079999991</v>
      </c>
      <c r="EE15" s="186">
        <v>25955261.900000006</v>
      </c>
      <c r="EF15" s="186">
        <v>26787174.139999997</v>
      </c>
      <c r="EG15" s="186">
        <v>37612283.950000003</v>
      </c>
      <c r="EH15" s="186">
        <v>35763163.509999998</v>
      </c>
      <c r="EI15" s="186">
        <v>35674138.549999997</v>
      </c>
      <c r="EJ15" s="186">
        <v>35522023.129999995</v>
      </c>
      <c r="EK15" s="186">
        <v>36067840.859999999</v>
      </c>
      <c r="EL15" s="186">
        <v>35722213.299999997</v>
      </c>
      <c r="EM15" s="186">
        <v>34729820.069999993</v>
      </c>
      <c r="EN15" s="186">
        <v>34285861.039999999</v>
      </c>
      <c r="EO15" s="186">
        <v>34843230.880000003</v>
      </c>
      <c r="EP15" s="186">
        <v>35724311.949999996</v>
      </c>
      <c r="EQ15" s="186">
        <v>35146462.299999997</v>
      </c>
      <c r="ER15" s="186">
        <v>34940398.120000005</v>
      </c>
      <c r="ES15" s="225">
        <v>37139044.75</v>
      </c>
      <c r="ET15" s="186">
        <v>33940095.789999999</v>
      </c>
      <c r="EU15" s="186">
        <v>35136852.290000007</v>
      </c>
      <c r="EV15" s="186">
        <v>35327799.560000002</v>
      </c>
      <c r="EW15" s="186">
        <v>35100736.600000001</v>
      </c>
      <c r="EX15" s="186">
        <v>35765711.540000007</v>
      </c>
      <c r="EY15" s="186">
        <v>33793427.879999995</v>
      </c>
      <c r="EZ15" s="186">
        <v>35630001.089999996</v>
      </c>
      <c r="FA15" s="186">
        <v>37100099.649999999</v>
      </c>
      <c r="FB15" s="186">
        <v>30364771.669999994</v>
      </c>
      <c r="FC15" s="186">
        <v>28920552.709999997</v>
      </c>
      <c r="FD15" s="186">
        <v>31183196.299999993</v>
      </c>
      <c r="FE15" s="186">
        <v>31133089.920000002</v>
      </c>
      <c r="FF15" s="186">
        <v>30639464.470000003</v>
      </c>
      <c r="FG15" s="186">
        <v>30537361.430000007</v>
      </c>
      <c r="FH15" s="186">
        <v>28646240.529999997</v>
      </c>
      <c r="FI15" s="186">
        <v>29122871.730000004</v>
      </c>
      <c r="FJ15" s="186">
        <v>31885244.969999995</v>
      </c>
      <c r="FK15" s="186">
        <v>30864810.590000004</v>
      </c>
      <c r="FL15" s="186">
        <v>30047868.989999995</v>
      </c>
      <c r="FM15" s="186">
        <v>28372325.799999997</v>
      </c>
      <c r="FN15" s="186">
        <v>28741307.300000001</v>
      </c>
      <c r="FO15" s="229">
        <v>34106482.549999997</v>
      </c>
      <c r="FP15" s="186">
        <v>31028755.050000008</v>
      </c>
      <c r="FQ15" s="186">
        <v>31573578.889999997</v>
      </c>
      <c r="FR15" s="186">
        <v>31507341.999999996</v>
      </c>
      <c r="FS15" s="186">
        <v>28270663.649999999</v>
      </c>
      <c r="FT15" s="186">
        <v>29612795.510000002</v>
      </c>
      <c r="FU15" s="186">
        <v>31155657.629999995</v>
      </c>
      <c r="FV15" s="186">
        <v>21407945.130000003</v>
      </c>
      <c r="FW15" s="186">
        <v>25908545.419999998</v>
      </c>
      <c r="FX15" s="186">
        <v>19347828.960000001</v>
      </c>
      <c r="FY15" s="186">
        <v>19842928.639999997</v>
      </c>
      <c r="FZ15" s="186">
        <v>20528205.930000003</v>
      </c>
      <c r="GA15" s="186">
        <v>21529049.269999996</v>
      </c>
      <c r="GB15" s="186">
        <v>20177265.869999997</v>
      </c>
      <c r="GC15" s="186">
        <v>18040039.649999999</v>
      </c>
      <c r="GD15" s="186">
        <v>18457320.349999994</v>
      </c>
      <c r="GE15" s="186">
        <v>18799956.959999997</v>
      </c>
      <c r="GF15" s="186">
        <v>18758839.280000001</v>
      </c>
      <c r="GG15" s="186">
        <v>19448528.720000003</v>
      </c>
      <c r="GH15" s="186">
        <v>20511721.399999999</v>
      </c>
      <c r="GI15" s="186">
        <v>21381767.630000006</v>
      </c>
      <c r="GJ15" s="225">
        <v>28358296.050000001</v>
      </c>
      <c r="GK15" s="186">
        <v>22671245.080000006</v>
      </c>
      <c r="GL15" s="186">
        <v>22671245.080000006</v>
      </c>
    </row>
    <row r="16" spans="1:194" s="187" customFormat="1" ht="20.25" customHeight="1" x14ac:dyDescent="0.2">
      <c r="A16" s="187" t="s">
        <v>155</v>
      </c>
      <c r="D16" s="225">
        <f>-1*(582100+207100)</f>
        <v>-789200</v>
      </c>
      <c r="E16" s="226">
        <v>-789200</v>
      </c>
      <c r="F16" s="186">
        <v>-789200</v>
      </c>
      <c r="G16" s="186">
        <v>-789200</v>
      </c>
      <c r="H16" s="186">
        <v>-789200</v>
      </c>
      <c r="I16" s="186">
        <v>-789200</v>
      </c>
      <c r="J16" s="186">
        <v>-789200</v>
      </c>
      <c r="K16" s="186">
        <v>-789200</v>
      </c>
      <c r="L16" s="186">
        <v>-789200</v>
      </c>
      <c r="M16" s="186">
        <v>-789200</v>
      </c>
      <c r="N16" s="186">
        <v>-789200</v>
      </c>
      <c r="O16" s="186">
        <v>-789200</v>
      </c>
      <c r="P16" s="186">
        <v>-789200</v>
      </c>
      <c r="Q16" s="225">
        <v>-789200</v>
      </c>
      <c r="R16" s="186">
        <v>-789200</v>
      </c>
      <c r="S16" s="186">
        <v>-789200</v>
      </c>
      <c r="T16" s="186">
        <v>-789200</v>
      </c>
      <c r="U16" s="186">
        <v>-789200</v>
      </c>
      <c r="V16" s="186">
        <v>-789200</v>
      </c>
      <c r="W16" s="186">
        <v>-789200</v>
      </c>
      <c r="X16" s="186">
        <v>-789200</v>
      </c>
      <c r="Y16" s="186">
        <v>-789200</v>
      </c>
      <c r="Z16" s="186">
        <v>-789200</v>
      </c>
      <c r="AA16" s="186">
        <v>-789200</v>
      </c>
      <c r="AB16" s="186">
        <v>-789200</v>
      </c>
      <c r="AC16" s="186">
        <v>-789200</v>
      </c>
      <c r="AD16" s="186">
        <v>-789200</v>
      </c>
      <c r="AE16" s="186">
        <v>-789200</v>
      </c>
      <c r="AF16" s="186">
        <v>-789200</v>
      </c>
      <c r="AG16" s="186">
        <v>-789200</v>
      </c>
      <c r="AH16" s="186">
        <v>-789200</v>
      </c>
      <c r="AI16" s="186">
        <v>-789200</v>
      </c>
      <c r="AJ16" s="186">
        <v>-789200</v>
      </c>
      <c r="AK16" s="186">
        <v>-789200</v>
      </c>
      <c r="AL16" s="186">
        <v>-789200</v>
      </c>
      <c r="AM16" s="225">
        <v>-789200</v>
      </c>
      <c r="AN16" s="186">
        <v>-789200</v>
      </c>
      <c r="AO16" s="186">
        <v>-789200</v>
      </c>
      <c r="AP16" s="186">
        <v>-789200</v>
      </c>
      <c r="AQ16" s="186">
        <v>-789200</v>
      </c>
      <c r="AR16" s="186">
        <v>-789200</v>
      </c>
      <c r="AS16" s="186">
        <v>-789200</v>
      </c>
      <c r="AT16" s="186">
        <v>-789200</v>
      </c>
      <c r="AU16" s="186">
        <v>-789200</v>
      </c>
      <c r="AV16" s="186">
        <v>-789200</v>
      </c>
      <c r="AW16" s="186">
        <v>-789200</v>
      </c>
      <c r="AX16" s="186">
        <v>-789200</v>
      </c>
      <c r="AY16" s="186">
        <v>-789200</v>
      </c>
      <c r="AZ16" s="186">
        <v>-789200</v>
      </c>
      <c r="BA16" s="186">
        <v>-789200</v>
      </c>
      <c r="BB16" s="186">
        <v>-789200</v>
      </c>
      <c r="BC16" s="186">
        <v>-789200</v>
      </c>
      <c r="BD16" s="186">
        <v>-789200</v>
      </c>
      <c r="BE16" s="186">
        <v>-789200</v>
      </c>
      <c r="BF16" s="186">
        <v>-789200</v>
      </c>
      <c r="BG16" s="186">
        <v>-789200</v>
      </c>
      <c r="BH16" s="186">
        <v>-789200</v>
      </c>
      <c r="BI16" s="186">
        <v>-789200</v>
      </c>
      <c r="BJ16" s="227">
        <v>-789200</v>
      </c>
      <c r="BK16" s="236">
        <v>-789200</v>
      </c>
      <c r="BL16" s="186">
        <v>-789200</v>
      </c>
      <c r="BM16" s="186">
        <v>-789200</v>
      </c>
      <c r="BN16" s="186">
        <v>-789200</v>
      </c>
      <c r="BO16" s="186">
        <v>-789200</v>
      </c>
      <c r="BP16" s="186">
        <v>-789200</v>
      </c>
      <c r="BQ16" s="186">
        <v>-789200</v>
      </c>
      <c r="BR16" s="186">
        <v>-789200</v>
      </c>
      <c r="BS16" s="186">
        <v>-789200</v>
      </c>
      <c r="BT16" s="186">
        <v>-789200</v>
      </c>
      <c r="BU16" s="186">
        <v>-789200</v>
      </c>
      <c r="BV16" s="186">
        <v>-789200</v>
      </c>
      <c r="BW16" s="186">
        <v>-789200</v>
      </c>
      <c r="BX16" s="186">
        <v>-789200</v>
      </c>
      <c r="BY16" s="186">
        <v>-789200</v>
      </c>
      <c r="BZ16" s="186">
        <v>-789200</v>
      </c>
      <c r="CA16" s="186">
        <v>-789200</v>
      </c>
      <c r="CB16" s="186">
        <v>-789200</v>
      </c>
      <c r="CC16" s="186">
        <v>-789200</v>
      </c>
      <c r="CD16" s="186">
        <v>-789200</v>
      </c>
      <c r="CE16" s="226">
        <v>-789200</v>
      </c>
      <c r="CF16" s="186">
        <v>-789200</v>
      </c>
      <c r="CG16" s="186">
        <v>-789200</v>
      </c>
      <c r="CH16" s="186">
        <v>-789200</v>
      </c>
      <c r="CI16" s="186">
        <v>-789200</v>
      </c>
      <c r="CJ16" s="186">
        <v>-789200</v>
      </c>
      <c r="CK16" s="186">
        <v>-789200</v>
      </c>
      <c r="CL16" s="186">
        <v>-789200</v>
      </c>
      <c r="CM16" s="186">
        <v>-789200</v>
      </c>
      <c r="CN16" s="186">
        <v>-789200</v>
      </c>
      <c r="CO16" s="186">
        <v>-789200</v>
      </c>
      <c r="CP16" s="186">
        <v>-789200</v>
      </c>
      <c r="CQ16" s="186">
        <v>-789200</v>
      </c>
      <c r="CR16" s="186">
        <v>-789200</v>
      </c>
      <c r="CS16" s="186">
        <v>-789200</v>
      </c>
      <c r="CT16" s="186">
        <v>-789200</v>
      </c>
      <c r="CU16" s="186">
        <v>-789200</v>
      </c>
      <c r="CV16" s="186">
        <v>-789200</v>
      </c>
      <c r="CW16" s="186">
        <v>-789200</v>
      </c>
      <c r="CX16" s="186">
        <v>-789200</v>
      </c>
      <c r="CY16" s="186">
        <v>-789200</v>
      </c>
      <c r="CZ16" s="186">
        <v>-789200</v>
      </c>
      <c r="DA16" s="186">
        <v>-789200</v>
      </c>
      <c r="DB16" s="226">
        <v>-789200</v>
      </c>
      <c r="DC16" s="186">
        <v>-789200</v>
      </c>
      <c r="DD16" s="186">
        <v>-789200</v>
      </c>
      <c r="DE16" s="186">
        <v>-789200</v>
      </c>
      <c r="DF16" s="186">
        <v>-789200</v>
      </c>
      <c r="DG16" s="186">
        <v>-789200</v>
      </c>
      <c r="DH16" s="186">
        <v>-789200</v>
      </c>
      <c r="DI16" s="186">
        <v>-789200</v>
      </c>
      <c r="DJ16" s="186">
        <v>-789200</v>
      </c>
      <c r="DK16" s="186">
        <v>-789200</v>
      </c>
      <c r="DL16" s="186">
        <v>-789200</v>
      </c>
      <c r="DM16" s="186">
        <v>-789200</v>
      </c>
      <c r="DN16" s="186">
        <v>-789200</v>
      </c>
      <c r="DO16" s="186">
        <v>-789200</v>
      </c>
      <c r="DP16" s="186">
        <v>-789200</v>
      </c>
      <c r="DQ16" s="186">
        <v>-789200</v>
      </c>
      <c r="DR16" s="186">
        <v>-789200</v>
      </c>
      <c r="DS16" s="186">
        <v>-789200</v>
      </c>
      <c r="DT16" s="186">
        <v>-789200</v>
      </c>
      <c r="DU16" s="186">
        <v>-789200</v>
      </c>
      <c r="DV16" s="186">
        <v>-789200</v>
      </c>
      <c r="DW16" s="186">
        <v>-789200</v>
      </c>
      <c r="DX16" s="226">
        <v>-789200</v>
      </c>
      <c r="DY16" s="186">
        <v>-789200</v>
      </c>
      <c r="DZ16" s="186">
        <v>-789200</v>
      </c>
      <c r="EA16" s="186">
        <v>-789200</v>
      </c>
      <c r="EB16" s="186">
        <v>-789200</v>
      </c>
      <c r="EC16" s="186">
        <v>-789200</v>
      </c>
      <c r="ED16" s="186">
        <v>-789200</v>
      </c>
      <c r="EE16" s="186">
        <v>-789200</v>
      </c>
      <c r="EF16" s="186">
        <v>-789200</v>
      </c>
      <c r="EG16" s="186">
        <v>-789200</v>
      </c>
      <c r="EH16" s="186">
        <v>-789200</v>
      </c>
      <c r="EI16" s="186">
        <v>-789200</v>
      </c>
      <c r="EJ16" s="186">
        <v>-789200</v>
      </c>
      <c r="EK16" s="186">
        <v>-789200</v>
      </c>
      <c r="EL16" s="186">
        <v>-789200</v>
      </c>
      <c r="EM16" s="186">
        <v>-789200</v>
      </c>
      <c r="EN16" s="186">
        <v>-789200</v>
      </c>
      <c r="EO16" s="186">
        <v>-789200</v>
      </c>
      <c r="EP16" s="186">
        <v>-789200</v>
      </c>
      <c r="EQ16" s="186">
        <v>-789200</v>
      </c>
      <c r="ER16" s="186">
        <v>-789200</v>
      </c>
      <c r="ES16" s="225">
        <v>-789200</v>
      </c>
      <c r="ET16" s="186">
        <v>-789200</v>
      </c>
      <c r="EU16" s="186">
        <v>-789200</v>
      </c>
      <c r="EV16" s="186">
        <v>-789200</v>
      </c>
      <c r="EW16" s="186">
        <v>-789200</v>
      </c>
      <c r="EX16" s="186">
        <v>-789200</v>
      </c>
      <c r="EY16" s="186">
        <v>-789200</v>
      </c>
      <c r="EZ16" s="186">
        <v>-789200</v>
      </c>
      <c r="FA16" s="186">
        <v>-789200</v>
      </c>
      <c r="FB16" s="186">
        <v>-789200</v>
      </c>
      <c r="FC16" s="186">
        <v>-789200</v>
      </c>
      <c r="FD16" s="186">
        <v>-789200</v>
      </c>
      <c r="FE16" s="186">
        <v>-789200</v>
      </c>
      <c r="FF16" s="186">
        <v>-789200</v>
      </c>
      <c r="FG16" s="186">
        <v>-789200</v>
      </c>
      <c r="FH16" s="186">
        <v>-789200</v>
      </c>
      <c r="FI16" s="186">
        <v>-789200</v>
      </c>
      <c r="FJ16" s="186">
        <v>-789200</v>
      </c>
      <c r="FK16" s="186">
        <v>-789200</v>
      </c>
      <c r="FL16" s="186">
        <v>-789200</v>
      </c>
      <c r="FM16" s="186">
        <v>-789200</v>
      </c>
      <c r="FN16" s="186">
        <v>-789200</v>
      </c>
      <c r="FO16" s="229">
        <v>-789200</v>
      </c>
      <c r="FP16" s="186">
        <v>-789200</v>
      </c>
      <c r="FQ16" s="186">
        <v>-789200</v>
      </c>
      <c r="FR16" s="186">
        <v>-789200</v>
      </c>
      <c r="FS16" s="186">
        <v>-789200</v>
      </c>
      <c r="FT16" s="186">
        <v>-789200</v>
      </c>
      <c r="FU16" s="186">
        <v>-789200</v>
      </c>
      <c r="FV16" s="186">
        <v>-789200</v>
      </c>
      <c r="FW16" s="186">
        <v>-789200</v>
      </c>
      <c r="FX16" s="186">
        <v>-789200</v>
      </c>
      <c r="FY16" s="186">
        <v>-789200</v>
      </c>
      <c r="FZ16" s="186">
        <v>-789200</v>
      </c>
      <c r="GA16" s="186">
        <v>-789200</v>
      </c>
      <c r="GB16" s="186">
        <v>-789200</v>
      </c>
      <c r="GC16" s="186">
        <v>-789200</v>
      </c>
      <c r="GD16" s="186">
        <v>-789200</v>
      </c>
      <c r="GE16" s="186">
        <v>-789200</v>
      </c>
      <c r="GF16" s="186">
        <v>-789200</v>
      </c>
      <c r="GG16" s="186">
        <v>-789200</v>
      </c>
      <c r="GH16" s="186">
        <v>-789200</v>
      </c>
      <c r="GI16" s="186">
        <v>-789200</v>
      </c>
      <c r="GJ16" s="225">
        <v>-789200</v>
      </c>
      <c r="GK16" s="186">
        <v>-789200</v>
      </c>
      <c r="GL16" s="186">
        <v>-789200</v>
      </c>
    </row>
    <row r="17" spans="1:194" s="187" customFormat="1" ht="14.25" customHeight="1" x14ac:dyDescent="0.2">
      <c r="A17" s="181" t="s">
        <v>214</v>
      </c>
      <c r="B17" s="178"/>
      <c r="C17" s="178"/>
      <c r="D17" s="225"/>
      <c r="E17" s="226">
        <v>-41324077.780000001</v>
      </c>
      <c r="F17" s="186">
        <v>-20218750.350000001</v>
      </c>
      <c r="G17" s="186">
        <v>-19233420</v>
      </c>
      <c r="H17" s="186">
        <v>-35884407</v>
      </c>
      <c r="I17" s="186">
        <v>-36510326.009999998</v>
      </c>
      <c r="J17" s="186">
        <v>-18763147</v>
      </c>
      <c r="K17" s="186">
        <v>-27916583</v>
      </c>
      <c r="L17" s="186">
        <v>-28173884</v>
      </c>
      <c r="M17" s="186">
        <v>-29119257</v>
      </c>
      <c r="N17" s="186">
        <v>-22625891</v>
      </c>
      <c r="O17" s="186">
        <v>-24364835.829999998</v>
      </c>
      <c r="P17" s="186">
        <v>-28734663.52</v>
      </c>
      <c r="Q17" s="235"/>
      <c r="R17" s="186">
        <v>-72220746.230000004</v>
      </c>
      <c r="S17" s="186">
        <v>-49531983.579999998</v>
      </c>
      <c r="T17" s="186">
        <v>-39256189.149999999</v>
      </c>
      <c r="U17" s="186">
        <v>-27080414.640000001</v>
      </c>
      <c r="V17" s="186">
        <v>-24371165.66</v>
      </c>
      <c r="W17" s="186">
        <v>-32857913.239999998</v>
      </c>
      <c r="X17" s="186">
        <v>-30799185.75</v>
      </c>
      <c r="Y17" s="186">
        <v>-30045114.050000001</v>
      </c>
      <c r="Z17" s="186">
        <v>-20965434.91</v>
      </c>
      <c r="AA17" s="186">
        <v>-23170527.140000001</v>
      </c>
      <c r="AB17" s="186">
        <v>-29981536.460000001</v>
      </c>
      <c r="AC17" s="186">
        <v>-41438582.490000002</v>
      </c>
      <c r="AD17" s="186">
        <v>-21293779.550000001</v>
      </c>
      <c r="AE17" s="186">
        <v>-22174285.329999998</v>
      </c>
      <c r="AF17" s="186">
        <v>-24576335.899999999</v>
      </c>
      <c r="AG17" s="186">
        <v>-32718380.600000001</v>
      </c>
      <c r="AH17" s="186">
        <v>-29533349.649999999</v>
      </c>
      <c r="AI17" s="186">
        <v>-25958305.399999999</v>
      </c>
      <c r="AJ17" s="186">
        <v>-25434885.899999999</v>
      </c>
      <c r="AK17" s="186">
        <v>-38249289</v>
      </c>
      <c r="AL17" s="186">
        <v>-26508085.890000001</v>
      </c>
      <c r="AM17" s="225">
        <v>0</v>
      </c>
      <c r="AN17" s="186">
        <v>-50737045.950000003</v>
      </c>
      <c r="AO17" s="186">
        <v>-43326724.799999997</v>
      </c>
      <c r="AP17" s="186">
        <v>-41519506.920000002</v>
      </c>
      <c r="AQ17" s="186">
        <v>-33920443.890000001</v>
      </c>
      <c r="AR17" s="186">
        <v>-30495161.07</v>
      </c>
      <c r="AS17" s="186">
        <v>-21120066.699999999</v>
      </c>
      <c r="AT17" s="186">
        <v>-23742710.620000001</v>
      </c>
      <c r="AU17" s="186">
        <v>-19132798</v>
      </c>
      <c r="AV17" s="186">
        <v>-34445897.049999997</v>
      </c>
      <c r="AW17" s="186">
        <v>-32547586</v>
      </c>
      <c r="AX17" s="186">
        <v>-21518406.23</v>
      </c>
      <c r="AY17" s="186">
        <v>-30778538.940000001</v>
      </c>
      <c r="AZ17" s="186">
        <v>-27846953.670000002</v>
      </c>
      <c r="BA17" s="186">
        <v>-28155812.239999998</v>
      </c>
      <c r="BB17" s="186">
        <v>-29702480</v>
      </c>
      <c r="BC17" s="186">
        <v>-22148853.170000002</v>
      </c>
      <c r="BD17" s="186">
        <v>-22297194.5</v>
      </c>
      <c r="BE17" s="186">
        <v>-24228339.16</v>
      </c>
      <c r="BF17" s="186">
        <v>-34226009.030000001</v>
      </c>
      <c r="BG17" s="186">
        <v>-33499538.239999998</v>
      </c>
      <c r="BH17" s="186">
        <v>-29117762.760000002</v>
      </c>
      <c r="BI17" s="186">
        <v>-29315488.25</v>
      </c>
      <c r="BJ17" s="227"/>
      <c r="BK17" s="236">
        <v>-73666502.519999996</v>
      </c>
      <c r="BL17" s="186">
        <v>-55058526.539999999</v>
      </c>
      <c r="BM17" s="186">
        <v>-42591279.100000001</v>
      </c>
      <c r="BN17" s="186">
        <v>-28584926.010000002</v>
      </c>
      <c r="BO17" s="186">
        <v>-24627842.030000001</v>
      </c>
      <c r="BP17" s="186">
        <v>-46303343</v>
      </c>
      <c r="BQ17" s="186">
        <v>-37975199</v>
      </c>
      <c r="BR17" s="186">
        <v>-24377261.5</v>
      </c>
      <c r="BS17" s="186">
        <v>-25567789</v>
      </c>
      <c r="BT17" s="186">
        <v>-28399691.870000001</v>
      </c>
      <c r="BU17" s="186">
        <v>-50675371.119999997</v>
      </c>
      <c r="BV17" s="186">
        <v>-42349978.649999999</v>
      </c>
      <c r="BW17" s="186">
        <v>-26405733.690000001</v>
      </c>
      <c r="BX17" s="186">
        <v>-29433666.149999999</v>
      </c>
      <c r="BY17" s="186">
        <v>-24831887.620000001</v>
      </c>
      <c r="BZ17" s="186">
        <v>-34155814.32</v>
      </c>
      <c r="CA17" s="186">
        <v>-39885068.520000003</v>
      </c>
      <c r="CB17" s="186">
        <v>-27091412.109999999</v>
      </c>
      <c r="CC17" s="186">
        <v>-33783864.009999998</v>
      </c>
      <c r="CD17" s="186"/>
      <c r="CE17" s="226">
        <v>0</v>
      </c>
      <c r="CF17" s="186">
        <v>-54151479.710000001</v>
      </c>
      <c r="CG17" s="186">
        <v>-45675512.770000003</v>
      </c>
      <c r="CH17" s="186">
        <v>-39744249.25</v>
      </c>
      <c r="CI17" s="186">
        <v>-36738640.399999999</v>
      </c>
      <c r="CJ17" s="186">
        <v>-35374385.869999997</v>
      </c>
      <c r="CK17" s="186">
        <v>-41067816.060000002</v>
      </c>
      <c r="CL17" s="186">
        <v>-22782568.050000001</v>
      </c>
      <c r="CM17" s="186">
        <v>-28476424.559999999</v>
      </c>
      <c r="CN17" s="186">
        <v>-29540439.41</v>
      </c>
      <c r="CO17" s="186">
        <v>-37330492.740000002</v>
      </c>
      <c r="CP17" s="186">
        <v>-39134182.950000003</v>
      </c>
      <c r="CQ17" s="186">
        <v>-32093918.460000001</v>
      </c>
      <c r="CR17" s="186">
        <v>-27611657.09</v>
      </c>
      <c r="CS17" s="186">
        <v>-26853154.850000001</v>
      </c>
      <c r="CT17" s="186">
        <v>-43355298.079999998</v>
      </c>
      <c r="CU17" s="186">
        <v>-35560013.039999999</v>
      </c>
      <c r="CV17" s="186">
        <v>-29180479.039999999</v>
      </c>
      <c r="CW17" s="186">
        <v>-23437582.359999999</v>
      </c>
      <c r="CX17" s="186">
        <v>-28362164.170000002</v>
      </c>
      <c r="CY17" s="186">
        <v>-36032951.869999997</v>
      </c>
      <c r="CZ17" s="186">
        <v>-34265872.93</v>
      </c>
      <c r="DA17" s="186">
        <v>-29310259.059999999</v>
      </c>
      <c r="DB17" s="226"/>
      <c r="DC17" s="186">
        <v>-44698753.850000001</v>
      </c>
      <c r="DD17" s="186">
        <v>-47752498.979999997</v>
      </c>
      <c r="DE17" s="186">
        <v>-50901550.700000003</v>
      </c>
      <c r="DF17" s="186">
        <v>-38639744.560000002</v>
      </c>
      <c r="DG17" s="186">
        <v>-27051483.289999999</v>
      </c>
      <c r="DH17" s="186">
        <v>-41203539.829999998</v>
      </c>
      <c r="DI17" s="186">
        <v>-43689647.579999998</v>
      </c>
      <c r="DJ17" s="186">
        <v>-31536218.719999999</v>
      </c>
      <c r="DK17" s="186">
        <v>-24892127.949999999</v>
      </c>
      <c r="DL17" s="186">
        <v>-25413702.41</v>
      </c>
      <c r="DM17" s="186">
        <v>-36156981.289999999</v>
      </c>
      <c r="DN17" s="186">
        <v>-35187078.829999998</v>
      </c>
      <c r="DO17" s="186">
        <v>-36506685.469999999</v>
      </c>
      <c r="DP17" s="186">
        <v>-24799624.359999999</v>
      </c>
      <c r="DQ17" s="186">
        <v>-23185188.59</v>
      </c>
      <c r="DR17" s="186">
        <v>-19241613.440000001</v>
      </c>
      <c r="DS17" s="186">
        <v>-35101392.609999999</v>
      </c>
      <c r="DT17" s="186">
        <v>-36306533.07</v>
      </c>
      <c r="DU17" s="186">
        <v>-33128117.190000001</v>
      </c>
      <c r="DV17" s="186">
        <v>-25182164.25</v>
      </c>
      <c r="DW17" s="186">
        <v>-38988529.479999997</v>
      </c>
      <c r="DX17" s="226"/>
      <c r="DY17" s="186">
        <v>-64496152.57</v>
      </c>
      <c r="DZ17" s="186">
        <v>-51084501.57</v>
      </c>
      <c r="EA17" s="186">
        <v>-40714078.719999999</v>
      </c>
      <c r="EB17" s="186">
        <v>-29482336.120000001</v>
      </c>
      <c r="EC17" s="186">
        <v>-34205962.960000001</v>
      </c>
      <c r="ED17" s="186">
        <v>-32563027.420000002</v>
      </c>
      <c r="EE17" s="186">
        <v>-50937493.210000001</v>
      </c>
      <c r="EF17" s="186">
        <v>-26621269.57</v>
      </c>
      <c r="EG17" s="186">
        <v>-26027959.760000002</v>
      </c>
      <c r="EH17" s="186">
        <v>-43284881.439999998</v>
      </c>
      <c r="EI17" s="186">
        <v>-45975328.130000003</v>
      </c>
      <c r="EJ17" s="186">
        <v>-26347556</v>
      </c>
      <c r="EK17" s="186">
        <v>-24160272.050000001</v>
      </c>
      <c r="EL17" s="186">
        <v>-23376624.02</v>
      </c>
      <c r="EM17" s="186">
        <v>-36074727.549999997</v>
      </c>
      <c r="EN17" s="186">
        <v>-37055088.630000003</v>
      </c>
      <c r="EO17" s="186">
        <v>-32532047.789999999</v>
      </c>
      <c r="EP17" s="186">
        <v>-27492388.699999999</v>
      </c>
      <c r="EQ17" s="186">
        <v>-28220897.559999999</v>
      </c>
      <c r="ER17" s="186">
        <v>-38774846.060000002</v>
      </c>
      <c r="ES17" s="225">
        <v>0</v>
      </c>
      <c r="ET17" s="186">
        <v>-60399123.200000003</v>
      </c>
      <c r="EU17" s="186">
        <v>-49040105.149999999</v>
      </c>
      <c r="EV17" s="186">
        <v>-41741864.770000003</v>
      </c>
      <c r="EW17" s="186">
        <v>-30329336.399999999</v>
      </c>
      <c r="EX17" s="186">
        <v>-35345206.600000001</v>
      </c>
      <c r="EY17" s="186">
        <v>-39394591.579999998</v>
      </c>
      <c r="EZ17" s="186">
        <v>-25950060.48</v>
      </c>
      <c r="FA17" s="186">
        <v>-19320610.32</v>
      </c>
      <c r="FB17" s="186">
        <v>-39571785.359999999</v>
      </c>
      <c r="FC17" s="186">
        <v>-44059707.859999999</v>
      </c>
      <c r="FD17" s="186">
        <v>-46967398.340000004</v>
      </c>
      <c r="FE17" s="186">
        <v>-32943194.219999999</v>
      </c>
      <c r="FF17" s="186">
        <v>-23105220.260000002</v>
      </c>
      <c r="FG17" s="186">
        <v>-42224203.979999997</v>
      </c>
      <c r="FH17" s="186">
        <v>-35066611.170000002</v>
      </c>
      <c r="FI17" s="186">
        <v>-24090093.120000001</v>
      </c>
      <c r="FJ17" s="186">
        <v>-22405768.629999999</v>
      </c>
      <c r="FK17" s="186">
        <v>-21772306.440000001</v>
      </c>
      <c r="FL17" s="186">
        <v>-43304001</v>
      </c>
      <c r="FM17" s="186">
        <v>-36860486.340000004</v>
      </c>
      <c r="FN17" s="186">
        <v>-30178614.289999999</v>
      </c>
      <c r="FO17" s="229">
        <v>0</v>
      </c>
      <c r="FP17" s="186">
        <v>-45920957.789999999</v>
      </c>
      <c r="FQ17" s="186">
        <v>-51877069.75</v>
      </c>
      <c r="FR17" s="186">
        <v>-40100102.789999999</v>
      </c>
      <c r="FS17" s="186">
        <v>-37541444.350000001</v>
      </c>
      <c r="FT17" s="186">
        <v>-33297154.870000001</v>
      </c>
      <c r="FU17" s="186">
        <v>-25391620.199999999</v>
      </c>
      <c r="FV17" s="186">
        <v>-28011181.739999998</v>
      </c>
      <c r="FW17" s="186">
        <v>-41002475.049999997</v>
      </c>
      <c r="FX17" s="186">
        <v>-36919769.630000003</v>
      </c>
      <c r="FY17" s="186">
        <v>-30913202.109999999</v>
      </c>
      <c r="FZ17" s="186">
        <v>-22311795.050000001</v>
      </c>
      <c r="GA17" s="186">
        <v>-41154156.07</v>
      </c>
      <c r="GB17" s="186">
        <v>-72115293.590000004</v>
      </c>
      <c r="GC17" s="186">
        <v>-35631423.920000002</v>
      </c>
      <c r="GD17" s="186">
        <v>-32852246.07</v>
      </c>
      <c r="GE17" s="186">
        <v>-32828930.850000001</v>
      </c>
      <c r="GF17" s="186">
        <v>-31879263.75</v>
      </c>
      <c r="GG17" s="186">
        <v>-45643231.479999997</v>
      </c>
      <c r="GH17" s="186">
        <v>-35646553.469999999</v>
      </c>
      <c r="GI17" s="186">
        <v>-27060457.050000001</v>
      </c>
      <c r="GJ17" s="225">
        <v>0</v>
      </c>
      <c r="GK17" s="186">
        <v>-33387890.190000001</v>
      </c>
      <c r="GL17" s="186">
        <v>-33387890.190000001</v>
      </c>
    </row>
    <row r="18" spans="1:194" s="187" customFormat="1" ht="12.75" customHeight="1" x14ac:dyDescent="0.2">
      <c r="A18" s="181" t="s">
        <v>822</v>
      </c>
      <c r="B18" s="178"/>
      <c r="C18" s="178"/>
      <c r="D18" s="225"/>
      <c r="E18" s="226">
        <v>-398.88</v>
      </c>
      <c r="F18" s="186">
        <v>-25108332</v>
      </c>
      <c r="G18" s="186">
        <v>-25108332</v>
      </c>
      <c r="H18" s="186">
        <v>-25108332</v>
      </c>
      <c r="I18" s="186">
        <v>-25108332</v>
      </c>
      <c r="J18" s="186">
        <v>-25108332</v>
      </c>
      <c r="K18" s="186">
        <v>-24188742</v>
      </c>
      <c r="L18" s="186">
        <v>-24230639</v>
      </c>
      <c r="M18" s="186">
        <v>-24230639</v>
      </c>
      <c r="N18" s="186">
        <v>-18341304.059999999</v>
      </c>
      <c r="O18" s="186">
        <v>-18341304.059999999</v>
      </c>
      <c r="P18" s="186">
        <v>-18341304.059999999</v>
      </c>
      <c r="Q18" s="235"/>
      <c r="R18" s="186">
        <v>-18341304.059999999</v>
      </c>
      <c r="S18" s="186">
        <v>-18299407.850000001</v>
      </c>
      <c r="T18" s="186">
        <v>-18310105.920000002</v>
      </c>
      <c r="U18" s="186">
        <v>-6214248.79</v>
      </c>
      <c r="V18" s="186">
        <v>-22707938.48</v>
      </c>
      <c r="W18" s="186">
        <v>-22707938.48</v>
      </c>
      <c r="X18" s="186">
        <v>-22707938.48</v>
      </c>
      <c r="Y18" s="186">
        <v>-22707938.48</v>
      </c>
      <c r="Z18" s="186">
        <v>-22707938.48</v>
      </c>
      <c r="AA18" s="186">
        <v>-22707938.48</v>
      </c>
      <c r="AB18" s="186">
        <v>-22707938.48</v>
      </c>
      <c r="AC18" s="186">
        <v>-22707938.48</v>
      </c>
      <c r="AD18" s="186">
        <v>-22707938.48</v>
      </c>
      <c r="AE18" s="186">
        <v>-22707938.48</v>
      </c>
      <c r="AF18" s="186">
        <v>-22002643.199999999</v>
      </c>
      <c r="AG18" s="186">
        <v>-22002643.199999999</v>
      </c>
      <c r="AH18" s="186">
        <v>-22002643.199999999</v>
      </c>
      <c r="AI18" s="186">
        <v>-22002643.199999999</v>
      </c>
      <c r="AJ18" s="186">
        <v>-17220935.890000001</v>
      </c>
      <c r="AK18" s="186">
        <v>-17220935.890000001</v>
      </c>
      <c r="AL18" s="186">
        <v>-17220935.890000001</v>
      </c>
      <c r="AM18" s="225">
        <v>0</v>
      </c>
      <c r="AN18" s="186">
        <v>-17220935.890000001</v>
      </c>
      <c r="AO18" s="186">
        <v>-17220935.890000001</v>
      </c>
      <c r="AP18" s="186">
        <v>-6625628.7699999996</v>
      </c>
      <c r="AQ18" s="186">
        <f>-4542142.44*-1</f>
        <v>4542142.4400000004</v>
      </c>
      <c r="AR18" s="186">
        <v>8970</v>
      </c>
      <c r="AS18" s="186">
        <v>-17184680</v>
      </c>
      <c r="AT18" s="186">
        <v>-17184680</v>
      </c>
      <c r="AU18" s="186">
        <v>-17184680</v>
      </c>
      <c r="AV18" s="186">
        <v>-17184680</v>
      </c>
      <c r="AW18" s="186">
        <v>-17184680</v>
      </c>
      <c r="AX18" s="186">
        <v>-17184680</v>
      </c>
      <c r="AY18" s="186">
        <v>-17977417.289999999</v>
      </c>
      <c r="AZ18" s="186">
        <v>-17173088.489999998</v>
      </c>
      <c r="BA18" s="186">
        <v>-17173088.489999998</v>
      </c>
      <c r="BB18" s="186">
        <v>-16426757.52</v>
      </c>
      <c r="BC18" s="186">
        <v>-16426757.52</v>
      </c>
      <c r="BD18" s="186">
        <v>-16426757.52</v>
      </c>
      <c r="BE18" s="186">
        <v>-16426757.52</v>
      </c>
      <c r="BF18" s="186">
        <v>-13221053.189999999</v>
      </c>
      <c r="BG18" s="186">
        <v>-13221053.189999999</v>
      </c>
      <c r="BH18" s="186">
        <v>-13221053.189999999</v>
      </c>
      <c r="BI18" s="186">
        <v>-16651087.619999999</v>
      </c>
      <c r="BJ18" s="227"/>
      <c r="BK18" s="236">
        <v>-18354233.34</v>
      </c>
      <c r="BL18" s="186">
        <v>-18475626.690000001</v>
      </c>
      <c r="BM18" s="186">
        <v>-16739432.970000001</v>
      </c>
      <c r="BN18" s="186">
        <v>-121290.48</v>
      </c>
      <c r="BO18" s="186">
        <v>-23227726.100000001</v>
      </c>
      <c r="BP18" s="186">
        <v>-23227726.100000001</v>
      </c>
      <c r="BQ18" s="186">
        <v>-23227726.100000001</v>
      </c>
      <c r="BR18" s="186">
        <v>-23214685.57</v>
      </c>
      <c r="BS18" s="186">
        <v>-23214685.57</v>
      </c>
      <c r="BT18" s="186">
        <v>-23214685.57</v>
      </c>
      <c r="BU18" s="186">
        <v>-23267145.57</v>
      </c>
      <c r="BV18" s="186">
        <v>-22276388.059999999</v>
      </c>
      <c r="BW18" s="186">
        <v>-22276388.059999999</v>
      </c>
      <c r="BX18" s="186">
        <v>-22276388.059999999</v>
      </c>
      <c r="BY18" s="186">
        <v>-22276388.059999999</v>
      </c>
      <c r="BZ18" s="186">
        <v>-22276388.059999999</v>
      </c>
      <c r="CA18" s="186">
        <v>-22276388.059999999</v>
      </c>
      <c r="CB18" s="186">
        <v>-22276388.059999999</v>
      </c>
      <c r="CC18" s="186">
        <v>-22671723.370000001</v>
      </c>
      <c r="CD18" s="186">
        <v>-22671723.370000001</v>
      </c>
      <c r="CE18" s="226"/>
      <c r="CF18" s="186">
        <v>-22671723.370000001</v>
      </c>
      <c r="CG18" s="186">
        <v>-22629795.18</v>
      </c>
      <c r="CH18" s="186">
        <v>-20691026.84</v>
      </c>
      <c r="CI18" s="186">
        <v>-276702.36</v>
      </c>
      <c r="CJ18" s="186">
        <v>-126.9</v>
      </c>
      <c r="CK18" s="186">
        <v>-17069753.559999999</v>
      </c>
      <c r="CL18" s="186">
        <v>-17069753.559999999</v>
      </c>
      <c r="CM18" s="186">
        <v>-17069753.559999999</v>
      </c>
      <c r="CN18" s="186">
        <v>-17069753.559999999</v>
      </c>
      <c r="CO18" s="186">
        <v>-17069753.559999999</v>
      </c>
      <c r="CP18" s="186">
        <v>-17069753.559999999</v>
      </c>
      <c r="CQ18" s="186">
        <v>-17069753.559999999</v>
      </c>
      <c r="CR18" s="186">
        <v>-17069753.559999999</v>
      </c>
      <c r="CS18" s="186">
        <v>-17069753.559999999</v>
      </c>
      <c r="CT18" s="186">
        <v>-17069753.559999999</v>
      </c>
      <c r="CU18" s="186">
        <v>-16553165.73</v>
      </c>
      <c r="CV18" s="186">
        <v>-16553165.73</v>
      </c>
      <c r="CW18" s="186">
        <v>-16553165.73</v>
      </c>
      <c r="CX18" s="186">
        <v>-16553165.73</v>
      </c>
      <c r="CY18" s="186">
        <v>-17507673.789999999</v>
      </c>
      <c r="CZ18" s="186">
        <v>-16553165.710000001</v>
      </c>
      <c r="DA18" s="186">
        <v>-16553165.710000001</v>
      </c>
      <c r="DB18" s="226"/>
      <c r="DC18" s="186">
        <v>-16553165.710000001</v>
      </c>
      <c r="DD18" s="186">
        <v>-15556718.74</v>
      </c>
      <c r="DE18" s="186">
        <v>-16511226.82</v>
      </c>
      <c r="DF18" s="186">
        <v>-4904616.57</v>
      </c>
      <c r="DG18" s="186">
        <v>-21742611.050000001</v>
      </c>
      <c r="DH18" s="186">
        <v>-21740781.68</v>
      </c>
      <c r="DI18" s="186">
        <v>-21740781.68</v>
      </c>
      <c r="DJ18" s="186">
        <v>-21740781.68</v>
      </c>
      <c r="DK18" s="186">
        <v>-21740781.68</v>
      </c>
      <c r="DL18" s="186">
        <v>-21740781.68</v>
      </c>
      <c r="DM18" s="186">
        <v>-21740781.68</v>
      </c>
      <c r="DN18" s="186">
        <v>-20977466.379999999</v>
      </c>
      <c r="DO18" s="186">
        <v>-20977466.379999999</v>
      </c>
      <c r="DP18" s="186">
        <v>-15136760.09</v>
      </c>
      <c r="DQ18" s="186">
        <v>-15136760.09</v>
      </c>
      <c r="DR18" s="186">
        <v>-15136760.09</v>
      </c>
      <c r="DS18" s="186">
        <v>-21167769.23</v>
      </c>
      <c r="DT18" s="186">
        <v>-21167769.23</v>
      </c>
      <c r="DU18" s="186">
        <v>-20582641.82</v>
      </c>
      <c r="DV18" s="186">
        <v>-32770806.890000001</v>
      </c>
      <c r="DW18" s="186">
        <v>-32770806.890000001</v>
      </c>
      <c r="DX18" s="226"/>
      <c r="DY18" s="186">
        <v>-31919326.73</v>
      </c>
      <c r="DZ18" s="186">
        <v>-31919326.73</v>
      </c>
      <c r="EA18" s="186">
        <v>-31919326.73</v>
      </c>
      <c r="EB18" s="186">
        <v>-31919326.73</v>
      </c>
      <c r="EC18" s="186">
        <v>-10751418.949999999</v>
      </c>
      <c r="ED18" s="186">
        <v>-10751418.949999999</v>
      </c>
      <c r="EE18" s="186">
        <v>-24434844.399999999</v>
      </c>
      <c r="EF18" s="186">
        <v>-24432836.670000002</v>
      </c>
      <c r="EG18" s="186">
        <v>-24432836.670000002</v>
      </c>
      <c r="EH18" s="186">
        <v>-24434880.34</v>
      </c>
      <c r="EI18" s="186">
        <v>-24434880.34</v>
      </c>
      <c r="EJ18" s="186">
        <v>-23303257.129999999</v>
      </c>
      <c r="EK18" s="186">
        <v>-23305770.850000001</v>
      </c>
      <c r="EL18" s="186">
        <v>-15466372.51</v>
      </c>
      <c r="EM18" s="186">
        <v>-15465866.52</v>
      </c>
      <c r="EN18" s="186">
        <v>-15465866.52</v>
      </c>
      <c r="EO18" s="186">
        <v>-15465866.52</v>
      </c>
      <c r="EP18" s="186">
        <v>-15465866.52</v>
      </c>
      <c r="EQ18" s="186">
        <v>-15507826.960000001</v>
      </c>
      <c r="ER18" s="186">
        <v>-15465866.52</v>
      </c>
      <c r="ES18" s="225">
        <v>0</v>
      </c>
      <c r="ET18" s="186">
        <v>-23472307.579999998</v>
      </c>
      <c r="EU18" s="186">
        <v>-23472307.579999998</v>
      </c>
      <c r="EV18" s="186">
        <v>-23476111.5</v>
      </c>
      <c r="EW18" s="186">
        <v>-27885404.02</v>
      </c>
      <c r="EX18" s="186">
        <v>-28109960.27</v>
      </c>
      <c r="EY18" s="186">
        <v>-28444951.920000002</v>
      </c>
      <c r="EZ18" s="186">
        <v>-28444951.920000002</v>
      </c>
      <c r="FA18" s="186">
        <v>-28444951.920000002</v>
      </c>
      <c r="FB18" s="186">
        <v>-28444951.920000002</v>
      </c>
      <c r="FC18" s="186">
        <v>-28444951.920000002</v>
      </c>
      <c r="FD18" s="186">
        <v>-28444951.920000002</v>
      </c>
      <c r="FE18" s="186">
        <v>-27453936.260000002</v>
      </c>
      <c r="FF18" s="186">
        <v>-27453936.260000002</v>
      </c>
      <c r="FG18" s="186">
        <v>-27453936.260000002</v>
      </c>
      <c r="FH18" s="186">
        <v>-17850916.34</v>
      </c>
      <c r="FI18" s="186">
        <v>-25439038.350000001</v>
      </c>
      <c r="FJ18" s="186">
        <v>-25439038.350000001</v>
      </c>
      <c r="FK18" s="186">
        <v>-25439038.350000001</v>
      </c>
      <c r="FL18" s="186">
        <v>-25439038.350000001</v>
      </c>
      <c r="FM18" s="186">
        <v>-25439038.350000001</v>
      </c>
      <c r="FN18" s="186">
        <v>-25439038.350000001</v>
      </c>
      <c r="FO18" s="229">
        <v>0</v>
      </c>
      <c r="FP18" s="186">
        <v>-25439038.350000001</v>
      </c>
      <c r="FQ18" s="186">
        <v>-25439038.350000001</v>
      </c>
      <c r="FR18" s="186">
        <v>-25439038.350000001</v>
      </c>
      <c r="FS18" s="186">
        <v>-7680773.21</v>
      </c>
      <c r="FT18" s="186">
        <v>-18798532.27</v>
      </c>
      <c r="FU18" s="186">
        <v>-20882403.93</v>
      </c>
      <c r="FV18" s="186">
        <v>-20882403.93</v>
      </c>
      <c r="FW18" s="186">
        <v>-20882403.93</v>
      </c>
      <c r="FX18" s="186">
        <v>-20886004</v>
      </c>
      <c r="FY18" s="186">
        <v>-20886004</v>
      </c>
      <c r="FZ18" s="186">
        <v>-23487004</v>
      </c>
      <c r="GA18" s="186">
        <v>-22861556.34</v>
      </c>
      <c r="GB18" s="186">
        <v>-22861556.34</v>
      </c>
      <c r="GC18" s="186">
        <v>-13668376.339999998</v>
      </c>
      <c r="GD18" s="186">
        <v>-16140520.65</v>
      </c>
      <c r="GE18" s="186">
        <v>82587899.480000004</v>
      </c>
      <c r="GF18" s="186">
        <v>-24309386.260000002</v>
      </c>
      <c r="GG18" s="186">
        <v>-24309386.260000002</v>
      </c>
      <c r="GH18" s="186">
        <v>-24309386.260000002</v>
      </c>
      <c r="GI18" s="186">
        <v>-24309386.260000002</v>
      </c>
      <c r="GJ18" s="225">
        <v>0</v>
      </c>
      <c r="GK18" s="186">
        <v>-24309386.260000002</v>
      </c>
      <c r="GL18" s="186">
        <v>-24309386.260000002</v>
      </c>
    </row>
    <row r="19" spans="1:194" x14ac:dyDescent="0.2">
      <c r="A19" s="178" t="s">
        <v>826</v>
      </c>
      <c r="D19" s="225">
        <f>-1*(4928.94+0)</f>
        <v>-4928.9399999999996</v>
      </c>
      <c r="E19" s="22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225">
        <v>-15793.71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225">
        <v>-30856</v>
      </c>
      <c r="AN19" s="186">
        <v>0</v>
      </c>
      <c r="AO19" s="186">
        <v>0</v>
      </c>
      <c r="AP19" s="186">
        <v>0</v>
      </c>
      <c r="AQ19" s="186">
        <v>0</v>
      </c>
      <c r="AR19" s="186">
        <v>0</v>
      </c>
      <c r="AS19" s="186">
        <v>0</v>
      </c>
      <c r="AT19" s="186">
        <v>0</v>
      </c>
      <c r="AU19" s="186">
        <v>0</v>
      </c>
      <c r="AV19" s="186">
        <v>0</v>
      </c>
      <c r="AW19" s="186">
        <v>0</v>
      </c>
      <c r="AX19" s="186">
        <v>0</v>
      </c>
      <c r="AY19" s="186">
        <v>0</v>
      </c>
      <c r="AZ19" s="186">
        <v>0</v>
      </c>
      <c r="BA19" s="186">
        <v>0</v>
      </c>
      <c r="BB19" s="186">
        <v>0</v>
      </c>
      <c r="BC19" s="186">
        <v>0</v>
      </c>
      <c r="BD19" s="186">
        <v>0</v>
      </c>
      <c r="BE19" s="186">
        <v>0</v>
      </c>
      <c r="BF19" s="186">
        <v>0</v>
      </c>
      <c r="BG19" s="186">
        <v>0</v>
      </c>
      <c r="BH19" s="186">
        <v>0</v>
      </c>
      <c r="BI19" s="186">
        <v>0</v>
      </c>
      <c r="BJ19" s="227">
        <v>-72040.39</v>
      </c>
      <c r="BK19" s="236">
        <v>0</v>
      </c>
      <c r="BL19" s="186">
        <v>0</v>
      </c>
      <c r="BM19" s="186">
        <v>0</v>
      </c>
      <c r="BN19" s="186">
        <v>0</v>
      </c>
      <c r="BO19" s="186">
        <v>0</v>
      </c>
      <c r="BP19" s="186">
        <v>0</v>
      </c>
      <c r="BQ19" s="186">
        <v>0</v>
      </c>
      <c r="BR19" s="186">
        <v>0</v>
      </c>
      <c r="BS19" s="186">
        <v>0</v>
      </c>
      <c r="BT19" s="186">
        <v>0</v>
      </c>
      <c r="BU19" s="186">
        <v>0</v>
      </c>
      <c r="BV19" s="186">
        <v>0</v>
      </c>
      <c r="BW19" s="186">
        <v>0</v>
      </c>
      <c r="BX19" s="186">
        <v>0</v>
      </c>
      <c r="BY19" s="186">
        <v>0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226">
        <v>-55061.16</v>
      </c>
      <c r="CF19" s="186">
        <v>0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0</v>
      </c>
      <c r="CM19" s="186">
        <v>0</v>
      </c>
      <c r="CN19" s="186">
        <v>0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0</v>
      </c>
      <c r="CY19" s="186">
        <v>0</v>
      </c>
      <c r="CZ19" s="186">
        <v>0</v>
      </c>
      <c r="DA19" s="186">
        <v>0</v>
      </c>
      <c r="DB19" s="226">
        <v>-31754.62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v>0</v>
      </c>
      <c r="DJ19" s="186">
        <v>0</v>
      </c>
      <c r="DK19" s="186">
        <v>0</v>
      </c>
      <c r="DL19" s="186">
        <v>0</v>
      </c>
      <c r="DM19" s="186">
        <v>0</v>
      </c>
      <c r="DN19" s="186">
        <v>0</v>
      </c>
      <c r="DO19" s="186">
        <v>0</v>
      </c>
      <c r="DP19" s="186">
        <v>0</v>
      </c>
      <c r="DQ19" s="186">
        <v>0</v>
      </c>
      <c r="DR19" s="186">
        <v>0</v>
      </c>
      <c r="DS19" s="186">
        <v>0</v>
      </c>
      <c r="DT19" s="186">
        <v>0</v>
      </c>
      <c r="DU19" s="186">
        <v>0</v>
      </c>
      <c r="DV19" s="186">
        <v>0</v>
      </c>
      <c r="DW19" s="186">
        <v>0</v>
      </c>
      <c r="DX19" s="226">
        <v>-31803.46</v>
      </c>
      <c r="DY19" s="186">
        <v>0</v>
      </c>
      <c r="DZ19" s="186">
        <v>0</v>
      </c>
      <c r="EA19" s="186">
        <v>0</v>
      </c>
      <c r="EB19" s="186">
        <v>0</v>
      </c>
      <c r="EC19" s="186">
        <v>0</v>
      </c>
      <c r="ED19" s="186">
        <v>0</v>
      </c>
      <c r="EE19" s="186">
        <v>0</v>
      </c>
      <c r="EF19" s="186">
        <v>0</v>
      </c>
      <c r="EG19" s="186">
        <v>0</v>
      </c>
      <c r="EH19" s="186">
        <v>0</v>
      </c>
      <c r="EI19" s="186">
        <v>0</v>
      </c>
      <c r="EJ19" s="186">
        <v>0</v>
      </c>
      <c r="EK19" s="186">
        <v>0</v>
      </c>
      <c r="EL19" s="186">
        <v>0</v>
      </c>
      <c r="EM19" s="186">
        <v>0</v>
      </c>
      <c r="EN19" s="186">
        <v>0</v>
      </c>
      <c r="EO19" s="186">
        <v>0</v>
      </c>
      <c r="EP19" s="186">
        <v>0</v>
      </c>
      <c r="EQ19" s="186">
        <v>0</v>
      </c>
      <c r="ER19" s="186">
        <v>0</v>
      </c>
      <c r="ES19" s="225">
        <v>-65924.36</v>
      </c>
      <c r="ET19" s="186">
        <v>0</v>
      </c>
      <c r="EU19" s="186">
        <v>0</v>
      </c>
      <c r="EV19" s="186">
        <v>0</v>
      </c>
      <c r="EW19" s="186">
        <v>0</v>
      </c>
      <c r="EX19" s="186">
        <v>0</v>
      </c>
      <c r="EY19" s="186">
        <v>0</v>
      </c>
      <c r="EZ19" s="186">
        <v>0</v>
      </c>
      <c r="FA19" s="186">
        <v>0</v>
      </c>
      <c r="FB19" s="186">
        <v>0</v>
      </c>
      <c r="FC19" s="186">
        <v>0</v>
      </c>
      <c r="FD19" s="186">
        <v>0</v>
      </c>
      <c r="FE19" s="186">
        <v>0</v>
      </c>
      <c r="FF19" s="186">
        <v>0</v>
      </c>
      <c r="FG19" s="186">
        <v>0</v>
      </c>
      <c r="FH19" s="186">
        <v>0</v>
      </c>
      <c r="FI19" s="186">
        <v>0</v>
      </c>
      <c r="FJ19" s="186">
        <v>0</v>
      </c>
      <c r="FK19" s="186">
        <v>0</v>
      </c>
      <c r="FL19" s="186">
        <v>0</v>
      </c>
      <c r="FM19" s="186">
        <v>0</v>
      </c>
      <c r="FN19" s="186">
        <v>0</v>
      </c>
      <c r="FO19" s="229">
        <v>-47923.26</v>
      </c>
      <c r="FP19" s="186">
        <v>0</v>
      </c>
      <c r="FQ19" s="186">
        <v>0</v>
      </c>
      <c r="FR19" s="186">
        <v>0</v>
      </c>
      <c r="FS19" s="186">
        <v>0</v>
      </c>
      <c r="FT19" s="186">
        <v>0</v>
      </c>
      <c r="FU19" s="186">
        <v>0</v>
      </c>
      <c r="FV19" s="186">
        <v>0</v>
      </c>
      <c r="FW19" s="186">
        <v>0</v>
      </c>
      <c r="FX19" s="186">
        <v>0</v>
      </c>
      <c r="FY19" s="186">
        <v>0</v>
      </c>
      <c r="FZ19" s="186">
        <v>0</v>
      </c>
      <c r="GA19" s="186">
        <v>0</v>
      </c>
      <c r="GB19" s="186">
        <v>0</v>
      </c>
      <c r="GC19" s="186">
        <v>0</v>
      </c>
      <c r="GD19" s="186">
        <v>0</v>
      </c>
      <c r="GE19" s="186">
        <v>0</v>
      </c>
      <c r="GF19" s="186">
        <v>0</v>
      </c>
      <c r="GG19" s="186">
        <v>0</v>
      </c>
      <c r="GH19" s="186">
        <v>0</v>
      </c>
      <c r="GI19" s="186">
        <v>0</v>
      </c>
      <c r="GJ19" s="225">
        <v>0</v>
      </c>
      <c r="GK19" s="186">
        <v>0</v>
      </c>
      <c r="GL19" s="186">
        <v>0</v>
      </c>
    </row>
    <row r="20" spans="1:194" x14ac:dyDescent="0.2">
      <c r="A20" s="181" t="s">
        <v>156</v>
      </c>
      <c r="D20" s="225">
        <v>24615460.640000001</v>
      </c>
      <c r="E20" s="226">
        <v>96648729.120000005</v>
      </c>
      <c r="F20" s="186">
        <v>21968171.300000031</v>
      </c>
      <c r="G20" s="186">
        <v>37948487.799999997</v>
      </c>
      <c r="H20" s="186">
        <v>112332564.89</v>
      </c>
      <c r="I20" s="186">
        <v>120720387.59000006</v>
      </c>
      <c r="J20" s="186">
        <v>100375335.87999998</v>
      </c>
      <c r="K20" s="186">
        <v>95167081.909999982</v>
      </c>
      <c r="L20" s="186">
        <v>111292563.56999999</v>
      </c>
      <c r="M20" s="186">
        <v>117248680.64999998</v>
      </c>
      <c r="N20" s="186">
        <v>104998399.23999998</v>
      </c>
      <c r="O20" s="186">
        <v>116252817.49999999</v>
      </c>
      <c r="P20" s="186">
        <v>111791156.23000003</v>
      </c>
      <c r="Q20" s="225">
        <v>100115797.48</v>
      </c>
      <c r="R20" s="186">
        <v>127620507.77999996</v>
      </c>
      <c r="S20" s="186">
        <v>143506024.38999999</v>
      </c>
      <c r="T20" s="186">
        <v>113360369.73000005</v>
      </c>
      <c r="U20" s="186">
        <v>164561592.5</v>
      </c>
      <c r="V20" s="186">
        <v>152263262.49000001</v>
      </c>
      <c r="W20" s="186">
        <v>144126609.22000006</v>
      </c>
      <c r="X20" s="186">
        <v>159577183.71000001</v>
      </c>
      <c r="Y20" s="186">
        <v>134675847.28</v>
      </c>
      <c r="Z20" s="186">
        <v>117854871.72</v>
      </c>
      <c r="AA20" s="186">
        <v>133756883.56000005</v>
      </c>
      <c r="AB20" s="186">
        <v>137650215.16</v>
      </c>
      <c r="AC20" s="186">
        <v>145824892.81999999</v>
      </c>
      <c r="AD20" s="186">
        <v>116449585.81000003</v>
      </c>
      <c r="AE20" s="186">
        <v>113968936.5</v>
      </c>
      <c r="AF20" s="186">
        <v>123986758.21999997</v>
      </c>
      <c r="AG20" s="186">
        <v>127790202.96000002</v>
      </c>
      <c r="AH20" s="186">
        <v>135161479.60000002</v>
      </c>
      <c r="AI20" s="186">
        <v>123281091.30000007</v>
      </c>
      <c r="AJ20" s="186">
        <v>140072474.66</v>
      </c>
      <c r="AK20" s="186">
        <v>142796419.34999999</v>
      </c>
      <c r="AL20" s="186">
        <v>151361951.17000005</v>
      </c>
      <c r="AM20" s="225">
        <v>98592976</v>
      </c>
      <c r="AN20" s="186">
        <v>151761204.15999994</v>
      </c>
      <c r="AO20" s="186">
        <v>483219561.81999999</v>
      </c>
      <c r="AP20" s="186">
        <v>418830145.81999993</v>
      </c>
      <c r="AQ20" s="186">
        <v>402863294.63999987</v>
      </c>
      <c r="AR20" s="186">
        <v>341754396.59000015</v>
      </c>
      <c r="AS20" s="186">
        <v>315363746.49000007</v>
      </c>
      <c r="AT20" s="186">
        <v>422490542.8900001</v>
      </c>
      <c r="AU20" s="186">
        <v>433916247.0800001</v>
      </c>
      <c r="AV20" s="186">
        <v>365597418.08000004</v>
      </c>
      <c r="AW20" s="186">
        <v>379627237.28000009</v>
      </c>
      <c r="AX20" s="186">
        <v>360086510.24000007</v>
      </c>
      <c r="AY20" s="186">
        <v>354417672.00999999</v>
      </c>
      <c r="AZ20" s="186">
        <v>357872442.64999998</v>
      </c>
      <c r="BA20" s="186">
        <v>338806717.76999998</v>
      </c>
      <c r="BB20" s="186">
        <v>348179567.31999981</v>
      </c>
      <c r="BC20" s="186">
        <v>340560296.91000003</v>
      </c>
      <c r="BD20" s="186">
        <v>326237719.34000009</v>
      </c>
      <c r="BE20" s="186">
        <v>324418049.80000001</v>
      </c>
      <c r="BF20" s="186">
        <v>302126521.60000002</v>
      </c>
      <c r="BG20" s="186">
        <v>309745662.94</v>
      </c>
      <c r="BH20" s="186">
        <v>325429228.29999995</v>
      </c>
      <c r="BI20" s="186">
        <v>320344373.31</v>
      </c>
      <c r="BJ20" s="227">
        <v>273066348.37</v>
      </c>
      <c r="BK20" s="236">
        <v>355937891.63000005</v>
      </c>
      <c r="BL20" s="186">
        <v>336405671.76000005</v>
      </c>
      <c r="BM20" s="186">
        <v>298098382.3300001</v>
      </c>
      <c r="BN20" s="186">
        <v>277257860.05000013</v>
      </c>
      <c r="BO20" s="186">
        <v>262926365.85000008</v>
      </c>
      <c r="BP20" s="186">
        <v>247330217.84</v>
      </c>
      <c r="BQ20" s="186">
        <v>261452139.58000016</v>
      </c>
      <c r="BR20" s="186">
        <v>246931548.77000001</v>
      </c>
      <c r="BS20" s="186">
        <v>237252965.85999998</v>
      </c>
      <c r="BT20" s="186">
        <v>250632432.86000001</v>
      </c>
      <c r="BU20" s="186">
        <v>219058778.61999997</v>
      </c>
      <c r="BV20" s="186">
        <v>254269319.45999998</v>
      </c>
      <c r="BW20" s="186">
        <v>239728844.81999996</v>
      </c>
      <c r="BX20" s="186">
        <v>229202027.46000007</v>
      </c>
      <c r="BY20" s="186">
        <v>222582026.51999998</v>
      </c>
      <c r="BZ20" s="186">
        <v>216168142.20000002</v>
      </c>
      <c r="CA20" s="186">
        <v>235596086.52000001</v>
      </c>
      <c r="CB20" s="186">
        <v>209399538.99000001</v>
      </c>
      <c r="CC20" s="186">
        <v>226391203.7700001</v>
      </c>
      <c r="CD20" s="186">
        <v>236086079.67999992</v>
      </c>
      <c r="CE20" s="226">
        <v>262542458.59999999</v>
      </c>
      <c r="CF20" s="186">
        <v>270847996.29999989</v>
      </c>
      <c r="CG20" s="186">
        <v>296723389.83999991</v>
      </c>
      <c r="CH20" s="186">
        <v>273565716.35000002</v>
      </c>
      <c r="CI20" s="186">
        <v>272467968.68000001</v>
      </c>
      <c r="CJ20" s="186">
        <v>241035116.13000003</v>
      </c>
      <c r="CK20" s="186">
        <v>262264674.84000006</v>
      </c>
      <c r="CL20" s="186">
        <v>232388505.19000009</v>
      </c>
      <c r="CM20" s="186">
        <v>223216196.41000006</v>
      </c>
      <c r="CN20" s="186">
        <v>225521691.45000008</v>
      </c>
      <c r="CO20" s="186">
        <v>199498708.17000005</v>
      </c>
      <c r="CP20" s="186">
        <v>220376688.69999999</v>
      </c>
      <c r="CQ20" s="186">
        <v>209644189.99000001</v>
      </c>
      <c r="CR20" s="186">
        <v>210955895.92000005</v>
      </c>
      <c r="CS20" s="186">
        <v>220015052.32999998</v>
      </c>
      <c r="CT20" s="186">
        <v>199320170.23999995</v>
      </c>
      <c r="CU20" s="186">
        <v>231043011.89000002</v>
      </c>
      <c r="CV20" s="186">
        <v>210575248.37</v>
      </c>
      <c r="CW20" s="186">
        <v>206487809.06</v>
      </c>
      <c r="CX20" s="186">
        <v>222213953.00999999</v>
      </c>
      <c r="CY20" s="186">
        <v>201457388.96000001</v>
      </c>
      <c r="CZ20" s="186">
        <v>245197506.17999992</v>
      </c>
      <c r="DA20" s="186">
        <v>228096931.66000009</v>
      </c>
      <c r="DB20" s="226">
        <v>220166997.91999999</v>
      </c>
      <c r="DC20" s="186">
        <v>246985569.26999998</v>
      </c>
      <c r="DD20" s="186">
        <v>267178667.57999998</v>
      </c>
      <c r="DE20" s="186">
        <v>227026040.81000003</v>
      </c>
      <c r="DF20" s="186">
        <v>250300171.67000005</v>
      </c>
      <c r="DG20" s="186">
        <v>213304991.32000005</v>
      </c>
      <c r="DH20" s="186">
        <v>221156528.15000001</v>
      </c>
      <c r="DI20" s="186">
        <v>184910920.72000009</v>
      </c>
      <c r="DJ20" s="186">
        <v>206815814.56</v>
      </c>
      <c r="DK20" s="186">
        <v>202374865.50000003</v>
      </c>
      <c r="DL20" s="186">
        <v>188301219.62</v>
      </c>
      <c r="DM20" s="186">
        <v>203730815.79000005</v>
      </c>
      <c r="DN20" s="186">
        <v>181613070.97000003</v>
      </c>
      <c r="DO20" s="186">
        <v>200258131.69000006</v>
      </c>
      <c r="DP20" s="186">
        <v>193838121.17000002</v>
      </c>
      <c r="DQ20" s="186">
        <v>185640843.84000003</v>
      </c>
      <c r="DR20" s="186">
        <v>199494766.92000005</v>
      </c>
      <c r="DS20" s="186">
        <v>187537467.72</v>
      </c>
      <c r="DT20" s="186">
        <v>198526520.22</v>
      </c>
      <c r="DU20" s="186">
        <v>326112004.69000006</v>
      </c>
      <c r="DV20" s="186">
        <v>326744468.59000003</v>
      </c>
      <c r="DW20" s="186">
        <v>330672954.09000009</v>
      </c>
      <c r="DX20" s="226">
        <v>341837874.08999997</v>
      </c>
      <c r="DY20" s="186">
        <v>355124772.18000001</v>
      </c>
      <c r="DZ20" s="186">
        <v>387655420.17000008</v>
      </c>
      <c r="EA20" s="186">
        <v>356175586.01999998</v>
      </c>
      <c r="EB20" s="186">
        <v>343708433.10999995</v>
      </c>
      <c r="EC20" s="186">
        <v>353020402.68000007</v>
      </c>
      <c r="ED20" s="186">
        <v>337489430.35000002</v>
      </c>
      <c r="EE20" s="186">
        <v>368674625.96000004</v>
      </c>
      <c r="EF20" s="186">
        <v>306212127.82999998</v>
      </c>
      <c r="EG20" s="186">
        <v>294187627.99000007</v>
      </c>
      <c r="EH20" s="186">
        <v>301561156.84999996</v>
      </c>
      <c r="EI20" s="186">
        <v>308602061.72999984</v>
      </c>
      <c r="EJ20" s="186">
        <v>292534011.09000003</v>
      </c>
      <c r="EK20" s="186">
        <v>302061585.48000008</v>
      </c>
      <c r="EL20" s="186">
        <v>325392311.88</v>
      </c>
      <c r="EM20" s="186">
        <v>311438257.17000002</v>
      </c>
      <c r="EN20" s="186">
        <v>333733217.77999997</v>
      </c>
      <c r="EO20" s="186">
        <v>360389665.69</v>
      </c>
      <c r="EP20" s="186">
        <v>346854564.04999995</v>
      </c>
      <c r="EQ20" s="186">
        <v>390341321.28999984</v>
      </c>
      <c r="ER20" s="186">
        <v>380647301.15000004</v>
      </c>
      <c r="ES20" s="225">
        <v>393033658.82999998</v>
      </c>
      <c r="ET20" s="186">
        <v>454543481.29999989</v>
      </c>
      <c r="EU20" s="186">
        <v>437470701.75999987</v>
      </c>
      <c r="EV20" s="186">
        <v>416242804.88999993</v>
      </c>
      <c r="EW20" s="186">
        <v>409458813.23000002</v>
      </c>
      <c r="EX20" s="186">
        <v>345496091.95000005</v>
      </c>
      <c r="EY20" s="186">
        <v>353672181.68000007</v>
      </c>
      <c r="EZ20" s="186">
        <v>316253239.85000008</v>
      </c>
      <c r="FA20" s="186">
        <v>316320344.07000005</v>
      </c>
      <c r="FB20" s="186">
        <v>307497291.34999996</v>
      </c>
      <c r="FC20" s="186">
        <v>351799110.18000001</v>
      </c>
      <c r="FD20" s="186">
        <v>334351483.97999996</v>
      </c>
      <c r="FE20" s="186">
        <v>322440707.08999997</v>
      </c>
      <c r="FF20" s="186">
        <v>330622097.46999997</v>
      </c>
      <c r="FG20" s="186">
        <v>276235392.89999998</v>
      </c>
      <c r="FH20" s="186">
        <v>306074424.97000003</v>
      </c>
      <c r="FI20" s="186">
        <v>293180217.31999993</v>
      </c>
      <c r="FJ20" s="186">
        <v>287665735.72000009</v>
      </c>
      <c r="FK20" s="186">
        <v>299509671.09999996</v>
      </c>
      <c r="FL20" s="186">
        <v>273284002.17000002</v>
      </c>
      <c r="FM20" s="186">
        <v>307494798.20000011</v>
      </c>
      <c r="FN20" s="186">
        <v>300213262.85999995</v>
      </c>
      <c r="FO20" s="229">
        <v>296532704.94</v>
      </c>
      <c r="FP20" s="186">
        <v>310551940.56</v>
      </c>
      <c r="FQ20" s="186">
        <v>343288201.56999999</v>
      </c>
      <c r="FR20" s="186">
        <v>318259182.5200001</v>
      </c>
      <c r="FS20" s="186">
        <v>340693390.13999993</v>
      </c>
      <c r="FT20" s="186">
        <v>295022667.05000001</v>
      </c>
      <c r="FU20" s="186">
        <v>284257523.60999995</v>
      </c>
      <c r="FV20" s="186">
        <v>288461699.27999991</v>
      </c>
      <c r="FW20" s="186">
        <v>267461045.29999998</v>
      </c>
      <c r="FX20" s="186">
        <v>282451841.23000002</v>
      </c>
      <c r="FY20" s="186">
        <v>285806769.88999987</v>
      </c>
      <c r="FZ20" s="186">
        <v>273829980.86999989</v>
      </c>
      <c r="GA20" s="186">
        <v>297128734.88999987</v>
      </c>
      <c r="GB20" s="186">
        <v>263353251.01999995</v>
      </c>
      <c r="GC20" s="186">
        <v>288815353.90999991</v>
      </c>
      <c r="GD20" s="186">
        <v>291884131.14999992</v>
      </c>
      <c r="GE20" s="186">
        <v>311191938.4599998</v>
      </c>
      <c r="GF20" s="186">
        <v>420903326.38999993</v>
      </c>
      <c r="GG20" s="186">
        <v>383157642.1699999</v>
      </c>
      <c r="GH20" s="186">
        <v>365867141.30999988</v>
      </c>
      <c r="GI20" s="186">
        <v>355139815.87999994</v>
      </c>
      <c r="GJ20" s="225">
        <v>361095553.48000002</v>
      </c>
      <c r="GK20" s="186">
        <v>370966969.59999996</v>
      </c>
      <c r="GL20" s="186">
        <v>370966969.59999996</v>
      </c>
    </row>
    <row r="21" spans="1:194" x14ac:dyDescent="0.2">
      <c r="A21" s="249" t="s">
        <v>959</v>
      </c>
      <c r="D21" s="225"/>
      <c r="E21" s="22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225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225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227"/>
      <c r="BK21" s="23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22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22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22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22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229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225">
        <v>-936554.56</v>
      </c>
      <c r="GK21" s="186"/>
      <c r="GL21" s="186"/>
    </row>
    <row r="22" spans="1:194" s="187" customFormat="1" x14ac:dyDescent="0.2">
      <c r="A22" s="188" t="s">
        <v>157</v>
      </c>
      <c r="D22" s="225">
        <v>-73028.179999999993</v>
      </c>
      <c r="E22" s="226">
        <v>-9915922.7499999907</v>
      </c>
      <c r="F22" s="186">
        <v>24575797.320000011</v>
      </c>
      <c r="G22" s="186">
        <v>25524525.250000011</v>
      </c>
      <c r="H22" s="186">
        <v>28375114.910000008</v>
      </c>
      <c r="I22" s="186">
        <v>28806498.04000001</v>
      </c>
      <c r="J22" s="186">
        <v>16911385.050000008</v>
      </c>
      <c r="K22" s="186">
        <v>28008457.400000002</v>
      </c>
      <c r="L22" s="186">
        <v>26842591.880000014</v>
      </c>
      <c r="M22" s="186">
        <v>24104457.000000007</v>
      </c>
      <c r="N22" s="186">
        <v>10592439.080000002</v>
      </c>
      <c r="O22" s="186">
        <v>19993831.329999998</v>
      </c>
      <c r="P22" s="186">
        <v>19719090.850000001</v>
      </c>
      <c r="Q22" s="225">
        <v>343995.62</v>
      </c>
      <c r="R22" s="186">
        <v>13505136.93</v>
      </c>
      <c r="S22" s="186">
        <v>18516679.960000005</v>
      </c>
      <c r="T22" s="186">
        <v>11914198.880000005</v>
      </c>
      <c r="U22" s="186">
        <v>9029354.7699999996</v>
      </c>
      <c r="V22" s="186">
        <v>25041848.190000005</v>
      </c>
      <c r="W22" s="186">
        <v>14701756.01</v>
      </c>
      <c r="X22" s="186">
        <v>9713319.1999999955</v>
      </c>
      <c r="Y22" s="186">
        <v>23441710.829999998</v>
      </c>
      <c r="Z22" s="186">
        <v>24643406.170000006</v>
      </c>
      <c r="AA22" s="186">
        <v>23584202.93</v>
      </c>
      <c r="AB22" s="186">
        <v>20448788.759999998</v>
      </c>
      <c r="AC22" s="186">
        <v>24877154.330000002</v>
      </c>
      <c r="AD22" s="186">
        <v>23930273.939999994</v>
      </c>
      <c r="AE22" s="186">
        <v>25038074.999999993</v>
      </c>
      <c r="AF22" s="186">
        <v>46382313.920000002</v>
      </c>
      <c r="AG22" s="186">
        <v>19460340.180000003</v>
      </c>
      <c r="AH22" s="186">
        <v>22180848.970000003</v>
      </c>
      <c r="AI22" s="186">
        <v>22447062.549999993</v>
      </c>
      <c r="AJ22" s="186">
        <v>17354939.75999999</v>
      </c>
      <c r="AK22" s="186">
        <v>18792850.199999996</v>
      </c>
      <c r="AL22" s="186">
        <v>19684039.279999997</v>
      </c>
      <c r="AM22" s="225">
        <v>975894</v>
      </c>
      <c r="AN22" s="186">
        <v>18619632.690000005</v>
      </c>
      <c r="AO22" s="186">
        <v>22516280.729999997</v>
      </c>
      <c r="AP22" s="186">
        <v>7893583.0900000026</v>
      </c>
      <c r="AQ22" s="186">
        <v>-5461642.7000000011</v>
      </c>
      <c r="AR22" s="186">
        <v>5044303.82</v>
      </c>
      <c r="AS22" s="186">
        <v>18457542.589999996</v>
      </c>
      <c r="AT22" s="186">
        <v>18451241.809999995</v>
      </c>
      <c r="AU22" s="186">
        <v>17883647.149999987</v>
      </c>
      <c r="AV22" s="186">
        <v>16048672.089999989</v>
      </c>
      <c r="AW22" s="186">
        <v>16441920.309999986</v>
      </c>
      <c r="AX22" s="186">
        <v>20867344.749999993</v>
      </c>
      <c r="AY22" s="186">
        <v>22040852.729999993</v>
      </c>
      <c r="AZ22" s="186">
        <v>18183987.959999993</v>
      </c>
      <c r="BA22" s="186">
        <v>16486381.35999999</v>
      </c>
      <c r="BB22" s="186">
        <v>15514112.710000003</v>
      </c>
      <c r="BC22" s="186">
        <v>17435295.41</v>
      </c>
      <c r="BD22" s="186">
        <v>17916771.990000002</v>
      </c>
      <c r="BE22" s="186">
        <v>17123404.980000004</v>
      </c>
      <c r="BF22" s="186">
        <v>12892704.160000006</v>
      </c>
      <c r="BG22" s="186">
        <v>14155865.450000007</v>
      </c>
      <c r="BH22" s="186">
        <v>16648033.859999996</v>
      </c>
      <c r="BI22" s="186">
        <v>21501418.379999995</v>
      </c>
      <c r="BJ22" s="227">
        <v>426607.69</v>
      </c>
      <c r="BK22" s="236">
        <v>-12609178.499999998</v>
      </c>
      <c r="BL22" s="186">
        <v>19634785.709999993</v>
      </c>
      <c r="BM22" s="186">
        <v>18180833.990000013</v>
      </c>
      <c r="BN22" s="186">
        <v>2501129.92</v>
      </c>
      <c r="BO22" s="186">
        <v>25484017.079999998</v>
      </c>
      <c r="BP22" s="186">
        <v>22880342.189999998</v>
      </c>
      <c r="BQ22" s="186">
        <v>23462910.300000001</v>
      </c>
      <c r="BR22" s="186">
        <v>25751383.929999992</v>
      </c>
      <c r="BS22" s="186">
        <v>23763084.09999999</v>
      </c>
      <c r="BT22" s="186">
        <v>25375644.569999997</v>
      </c>
      <c r="BU22" s="186">
        <v>24494664.760000009</v>
      </c>
      <c r="BV22" s="186">
        <v>26479799.190000001</v>
      </c>
      <c r="BW22" s="186">
        <v>22541980.459999997</v>
      </c>
      <c r="BX22" s="186">
        <v>16783875.069999993</v>
      </c>
      <c r="BY22" s="186">
        <v>24027405.749999989</v>
      </c>
      <c r="BZ22" s="186">
        <v>21241213.429999989</v>
      </c>
      <c r="CA22" s="186">
        <v>22811827.399999995</v>
      </c>
      <c r="CB22" s="186">
        <v>23485942.620000005</v>
      </c>
      <c r="CC22" s="186">
        <v>24613232.120000012</v>
      </c>
      <c r="CD22" s="186">
        <v>24081525.009999998</v>
      </c>
      <c r="CE22" s="226">
        <v>-3511879.99</v>
      </c>
      <c r="CF22" s="186">
        <v>22189594.650000002</v>
      </c>
      <c r="CG22" s="186">
        <v>23042008.349999998</v>
      </c>
      <c r="CH22" s="186">
        <v>24987996.640000001</v>
      </c>
      <c r="CI22" s="186">
        <v>536708.94999999995</v>
      </c>
      <c r="CJ22" s="186">
        <v>4003497.9</v>
      </c>
      <c r="CK22" s="186">
        <v>200375.31</v>
      </c>
      <c r="CL22" s="186">
        <v>7686329.9699999895</v>
      </c>
      <c r="CM22" s="186">
        <v>18743289.969999991</v>
      </c>
      <c r="CN22" s="186">
        <v>20216183.709999997</v>
      </c>
      <c r="CO22" s="186">
        <v>14799687.489999996</v>
      </c>
      <c r="CP22" s="186">
        <v>17660842.829999994</v>
      </c>
      <c r="CQ22" s="186">
        <v>17256725.910000004</v>
      </c>
      <c r="CR22" s="186">
        <v>17936284.949999992</v>
      </c>
      <c r="CS22" s="186">
        <v>20306438.619999994</v>
      </c>
      <c r="CT22" s="186">
        <v>16898968.530000001</v>
      </c>
      <c r="CU22" s="186">
        <v>11087852.750000004</v>
      </c>
      <c r="CV22" s="186">
        <v>17596139.500000004</v>
      </c>
      <c r="CW22" s="186">
        <v>17955638.609999999</v>
      </c>
      <c r="CX22" s="186">
        <v>18290388.640000004</v>
      </c>
      <c r="CY22" s="186">
        <v>16113196.94999999</v>
      </c>
      <c r="CZ22" s="186">
        <v>17662626.319999997</v>
      </c>
      <c r="DA22" s="186">
        <v>17588859.640000004</v>
      </c>
      <c r="DB22" s="226">
        <v>-2824370.66</v>
      </c>
      <c r="DC22" s="186">
        <v>17290634.010000002</v>
      </c>
      <c r="DD22" s="186">
        <v>14796731.970000004</v>
      </c>
      <c r="DE22" s="186">
        <v>14830221.199999997</v>
      </c>
      <c r="DF22" s="186">
        <v>10874392.68</v>
      </c>
      <c r="DG22" s="186">
        <v>25467136.079999987</v>
      </c>
      <c r="DH22" s="186">
        <v>23181741.589999989</v>
      </c>
      <c r="DI22" s="186">
        <v>18985360.139999997</v>
      </c>
      <c r="DJ22" s="186">
        <v>26055793.989999998</v>
      </c>
      <c r="DK22" s="186">
        <v>21998532.759999998</v>
      </c>
      <c r="DL22" s="186">
        <v>22716257.539999995</v>
      </c>
      <c r="DM22" s="186">
        <v>22806537.569999993</v>
      </c>
      <c r="DN22" s="186">
        <v>23797456.449999999</v>
      </c>
      <c r="DO22" s="186">
        <v>23104450.280000001</v>
      </c>
      <c r="DP22" s="186">
        <v>15230497.129999997</v>
      </c>
      <c r="DQ22" s="186">
        <v>16046284.509999996</v>
      </c>
      <c r="DR22" s="186">
        <v>15477584.189999998</v>
      </c>
      <c r="DS22" s="186">
        <v>20609962.969999995</v>
      </c>
      <c r="DT22" s="186">
        <v>19855629.559999999</v>
      </c>
      <c r="DU22" s="186">
        <v>19340336.689999998</v>
      </c>
      <c r="DV22" s="186">
        <v>33743310.890000001</v>
      </c>
      <c r="DW22" s="186">
        <v>33717161.530000016</v>
      </c>
      <c r="DX22" s="226">
        <v>587807.05000000005</v>
      </c>
      <c r="DY22" s="186">
        <v>32288797.910000008</v>
      </c>
      <c r="DZ22" s="186">
        <v>37274176.689999998</v>
      </c>
      <c r="EA22" s="186">
        <v>32986157.509999998</v>
      </c>
      <c r="EB22" s="186">
        <v>32464787.019999996</v>
      </c>
      <c r="EC22" s="186">
        <v>11680499.550000004</v>
      </c>
      <c r="ED22" s="186">
        <v>14163760.870000001</v>
      </c>
      <c r="EE22" s="186">
        <v>2314761.42</v>
      </c>
      <c r="EF22" s="186">
        <v>25419522.199999999</v>
      </c>
      <c r="EG22" s="186">
        <v>25225011.27</v>
      </c>
      <c r="EH22" s="186">
        <v>23407847.039999992</v>
      </c>
      <c r="EI22" s="186">
        <v>26195345.319999989</v>
      </c>
      <c r="EJ22" s="186">
        <v>24332684.989999987</v>
      </c>
      <c r="EK22" s="186">
        <v>24035169.039999988</v>
      </c>
      <c r="EL22" s="186">
        <v>15642710.459999999</v>
      </c>
      <c r="EM22" s="186">
        <v>16481389.720000001</v>
      </c>
      <c r="EN22" s="186">
        <v>56756197.519999996</v>
      </c>
      <c r="EO22" s="186">
        <v>16219178.650000004</v>
      </c>
      <c r="EP22" s="186">
        <v>16502753.599999998</v>
      </c>
      <c r="EQ22" s="186">
        <v>8930556.8300000001</v>
      </c>
      <c r="ER22" s="186">
        <v>56838142.000000007</v>
      </c>
      <c r="ES22" s="225">
        <v>653080.53</v>
      </c>
      <c r="ET22" s="186">
        <v>23976640.369999997</v>
      </c>
      <c r="EU22" s="186">
        <v>26623183.589999992</v>
      </c>
      <c r="EV22" s="186">
        <v>45237347.890000001</v>
      </c>
      <c r="EW22" s="186">
        <v>15764316.729999999</v>
      </c>
      <c r="EX22" s="186">
        <v>44827047.989999987</v>
      </c>
      <c r="EY22" s="186">
        <v>21229652.749999996</v>
      </c>
      <c r="EZ22" s="186">
        <v>27713044.489999998</v>
      </c>
      <c r="FA22" s="186">
        <v>29322144.129999999</v>
      </c>
      <c r="FB22" s="186">
        <v>30728554.219999995</v>
      </c>
      <c r="FC22" s="186">
        <v>29013478.879999995</v>
      </c>
      <c r="FD22" s="186">
        <v>30733997.559999999</v>
      </c>
      <c r="FE22" s="186">
        <v>29459137.400000002</v>
      </c>
      <c r="FF22" s="186">
        <v>31544187.23</v>
      </c>
      <c r="FG22" s="186">
        <v>28983209.860000007</v>
      </c>
      <c r="FH22" s="186">
        <v>18971771.030000001</v>
      </c>
      <c r="FI22" s="186">
        <v>26630934.100000005</v>
      </c>
      <c r="FJ22" s="186">
        <v>25988945.420000006</v>
      </c>
      <c r="FK22" s="186">
        <v>25080192.07</v>
      </c>
      <c r="FL22" s="186">
        <v>31465896.909999993</v>
      </c>
      <c r="FM22" s="186">
        <v>33258792.479999982</v>
      </c>
      <c r="FN22" s="186">
        <v>24094718.640000001</v>
      </c>
      <c r="FO22" s="229">
        <v>216768.13</v>
      </c>
      <c r="FP22" s="186">
        <v>22612825.949999999</v>
      </c>
      <c r="FQ22" s="186">
        <v>28542022.279999997</v>
      </c>
      <c r="FR22" s="186">
        <v>27853386.500000007</v>
      </c>
      <c r="FS22" s="186">
        <v>7472718.5999999996</v>
      </c>
      <c r="FT22" s="186">
        <v>18206413.880000003</v>
      </c>
      <c r="FU22" s="186">
        <v>22103390.370000005</v>
      </c>
      <c r="FV22" s="186">
        <v>19362379.120000001</v>
      </c>
      <c r="FW22" s="186">
        <v>22211735.149999991</v>
      </c>
      <c r="FX22" s="186">
        <v>21842462.140000001</v>
      </c>
      <c r="FY22" s="186">
        <v>22903389.560000006</v>
      </c>
      <c r="FZ22" s="186">
        <v>23343572.590000004</v>
      </c>
      <c r="GA22" s="186">
        <v>25711268.799999993</v>
      </c>
      <c r="GB22" s="186">
        <v>28004743.429999992</v>
      </c>
      <c r="GC22" s="186">
        <v>33115407.36999999</v>
      </c>
      <c r="GD22" s="186">
        <v>22181854.300000004</v>
      </c>
      <c r="GE22" s="186">
        <v>16716690.109999998</v>
      </c>
      <c r="GF22" s="186">
        <v>25373424.079999994</v>
      </c>
      <c r="GG22" s="186">
        <v>23613241.979999993</v>
      </c>
      <c r="GH22" s="186">
        <v>25314295.269999988</v>
      </c>
      <c r="GI22" s="186">
        <v>27512253.319999985</v>
      </c>
      <c r="GJ22" s="225">
        <v>31748.63</v>
      </c>
      <c r="GK22" s="186">
        <v>22349191.579999994</v>
      </c>
      <c r="GL22" s="186">
        <v>22349191.579999994</v>
      </c>
    </row>
    <row r="23" spans="1:194" ht="9" customHeight="1" x14ac:dyDescent="0.2">
      <c r="D23" s="230"/>
      <c r="E23" s="231"/>
      <c r="F23" s="205"/>
      <c r="G23" s="205"/>
      <c r="H23" s="205"/>
      <c r="AM23" s="230"/>
      <c r="CE23" s="219"/>
      <c r="DB23" s="219"/>
      <c r="DX23" s="226"/>
      <c r="ES23" s="220"/>
      <c r="FO23" s="221"/>
    </row>
    <row r="24" spans="1:194" s="189" customFormat="1" ht="21.2" customHeight="1" x14ac:dyDescent="0.2">
      <c r="A24" s="184" t="s">
        <v>158</v>
      </c>
      <c r="B24" s="185"/>
      <c r="C24" s="185"/>
      <c r="D24" s="250">
        <f>SUM(D15:D22)</f>
        <v>41837530.960000001</v>
      </c>
      <c r="E24" s="251">
        <v>63169126.800000019</v>
      </c>
      <c r="F24" s="252">
        <f>SUM(F15:F22)</f>
        <v>19198030.710000042</v>
      </c>
      <c r="G24" s="252">
        <f>SUM(G15:G22)</f>
        <v>37212520.010000013</v>
      </c>
      <c r="H24" s="252">
        <f t="shared" ref="H24:T24" si="4">SUM(H15:H22)</f>
        <v>96743715.080000013</v>
      </c>
      <c r="I24" s="203">
        <f t="shared" si="4"/>
        <v>105268410.93000008</v>
      </c>
      <c r="J24" s="203">
        <f t="shared" si="4"/>
        <v>91901898.939999983</v>
      </c>
      <c r="K24" s="203">
        <f t="shared" si="4"/>
        <v>89679796.639999986</v>
      </c>
      <c r="L24" s="203">
        <f t="shared" si="4"/>
        <v>104448665.81000002</v>
      </c>
      <c r="M24" s="203">
        <f t="shared" si="4"/>
        <v>105086843.00999999</v>
      </c>
      <c r="N24" s="203">
        <f t="shared" si="4"/>
        <v>93135995.48999998</v>
      </c>
      <c r="O24" s="203">
        <f t="shared" si="4"/>
        <v>111963741.3</v>
      </c>
      <c r="P24" s="203">
        <f t="shared" si="4"/>
        <v>102883722.23000005</v>
      </c>
      <c r="Q24" s="253">
        <f t="shared" si="4"/>
        <v>117924409.73</v>
      </c>
      <c r="R24" s="203">
        <f t="shared" si="4"/>
        <v>69300930.209999949</v>
      </c>
      <c r="S24" s="203">
        <f t="shared" si="4"/>
        <v>112113608.89</v>
      </c>
      <c r="T24" s="203">
        <f t="shared" si="4"/>
        <v>85139875.410000056</v>
      </c>
      <c r="U24" s="203">
        <f>SUM(U15:U22)</f>
        <v>159041358.38000003</v>
      </c>
      <c r="V24" s="203">
        <f>SUM(V15:V22)</f>
        <v>147909718.66</v>
      </c>
      <c r="W24" s="203">
        <v>128244121.94000006</v>
      </c>
      <c r="X24" s="203">
        <f t="shared" ref="X24:CI24" si="5">SUM(X15:X22)</f>
        <v>133484919.58000001</v>
      </c>
      <c r="Y24" s="203">
        <f t="shared" si="5"/>
        <v>123832760.81</v>
      </c>
      <c r="Z24" s="203">
        <f t="shared" si="5"/>
        <v>118067290.29000001</v>
      </c>
      <c r="AA24" s="203">
        <f t="shared" si="5"/>
        <v>130021059.21000007</v>
      </c>
      <c r="AB24" s="203">
        <f t="shared" si="5"/>
        <v>124381514.69999999</v>
      </c>
      <c r="AC24" s="203">
        <f t="shared" si="5"/>
        <v>123749083.70999999</v>
      </c>
      <c r="AD24" s="203">
        <f t="shared" si="5"/>
        <v>115582234.48000003</v>
      </c>
      <c r="AE24" s="203">
        <f t="shared" si="5"/>
        <v>112822866.88999999</v>
      </c>
      <c r="AF24" s="203">
        <f t="shared" si="5"/>
        <v>142095549.81999999</v>
      </c>
      <c r="AG24" s="203">
        <f t="shared" si="5"/>
        <v>110800986.58000003</v>
      </c>
      <c r="AH24" s="203">
        <f t="shared" si="5"/>
        <v>124910001.49000002</v>
      </c>
      <c r="AI24" s="203">
        <f t="shared" si="5"/>
        <v>118023089.40000008</v>
      </c>
      <c r="AJ24" s="203">
        <f t="shared" si="5"/>
        <v>134486465.56</v>
      </c>
      <c r="AK24" s="203">
        <f t="shared" si="5"/>
        <v>126717687.94</v>
      </c>
      <c r="AL24" s="203">
        <f t="shared" si="5"/>
        <v>145357226.14000005</v>
      </c>
      <c r="AM24" s="250">
        <f>SUM(AM15:AM22)</f>
        <v>117373046.53999999</v>
      </c>
      <c r="AN24" s="203">
        <f t="shared" si="5"/>
        <v>120624503.53999993</v>
      </c>
      <c r="AO24" s="203">
        <f t="shared" si="5"/>
        <v>464997273.48000002</v>
      </c>
      <c r="AP24" s="203">
        <f t="shared" si="5"/>
        <v>397419104.02999991</v>
      </c>
      <c r="AQ24" s="203">
        <f t="shared" si="5"/>
        <v>387314660.11999989</v>
      </c>
      <c r="AR24" s="203">
        <f t="shared" si="5"/>
        <v>333518970.28000015</v>
      </c>
      <c r="AS24" s="203">
        <f t="shared" si="5"/>
        <v>315117554.45000005</v>
      </c>
      <c r="AT24" s="203">
        <f t="shared" si="5"/>
        <v>420277470.80000013</v>
      </c>
      <c r="AU24" s="203">
        <f t="shared" si="5"/>
        <v>434590354.34000009</v>
      </c>
      <c r="AV24" s="203">
        <f t="shared" si="5"/>
        <v>348770923.47000003</v>
      </c>
      <c r="AW24" s="203">
        <f t="shared" si="5"/>
        <v>365521952.09000009</v>
      </c>
      <c r="AX24" s="203">
        <f t="shared" si="5"/>
        <v>360597479.81000006</v>
      </c>
      <c r="AY24" s="203">
        <f t="shared" si="5"/>
        <v>347621089.18000001</v>
      </c>
      <c r="AZ24" s="203">
        <f t="shared" si="5"/>
        <v>353263654.47999996</v>
      </c>
      <c r="BA24" s="203">
        <f t="shared" si="5"/>
        <v>330441176.73000002</v>
      </c>
      <c r="BB24" s="203">
        <f t="shared" si="5"/>
        <v>337905828.7099998</v>
      </c>
      <c r="BC24" s="203">
        <f t="shared" si="5"/>
        <v>343341009.06000006</v>
      </c>
      <c r="BD24" s="203">
        <f t="shared" si="5"/>
        <v>327500351.04000008</v>
      </c>
      <c r="BE24" s="203">
        <f t="shared" si="5"/>
        <v>321889120.50000006</v>
      </c>
      <c r="BF24" s="203">
        <f t="shared" si="5"/>
        <v>288115255.37000006</v>
      </c>
      <c r="BG24" s="203">
        <f t="shared" si="5"/>
        <v>298612384.76999998</v>
      </c>
      <c r="BH24" s="203">
        <f t="shared" si="5"/>
        <v>321345066.50999999</v>
      </c>
      <c r="BI24" s="254">
        <f t="shared" si="5"/>
        <v>318677278.40999997</v>
      </c>
      <c r="BJ24" s="255">
        <f t="shared" si="5"/>
        <v>297692622.67000002</v>
      </c>
      <c r="BK24" s="203">
        <f t="shared" si="5"/>
        <v>274375979.40000004</v>
      </c>
      <c r="BL24" s="203">
        <f t="shared" si="5"/>
        <v>303406925.30000001</v>
      </c>
      <c r="BM24" s="203">
        <f t="shared" si="5"/>
        <v>279440721.36000013</v>
      </c>
      <c r="BN24" s="203">
        <f t="shared" si="5"/>
        <v>273559273.12000012</v>
      </c>
      <c r="BO24" s="203">
        <f t="shared" si="5"/>
        <v>263429316.64000005</v>
      </c>
      <c r="BP24" s="203">
        <f t="shared" si="5"/>
        <v>224808372.90000001</v>
      </c>
      <c r="BQ24" s="203">
        <f t="shared" si="5"/>
        <v>245493026.96000016</v>
      </c>
      <c r="BR24" s="203">
        <f t="shared" si="5"/>
        <v>246672011.68000001</v>
      </c>
      <c r="BS24" s="203">
        <f t="shared" si="5"/>
        <v>234996942.93999997</v>
      </c>
      <c r="BT24" s="203">
        <f t="shared" si="5"/>
        <v>245927822.91</v>
      </c>
      <c r="BU24" s="203">
        <f t="shared" si="5"/>
        <v>200746572.68000001</v>
      </c>
      <c r="BV24" s="203">
        <f t="shared" si="5"/>
        <v>246565338.61999997</v>
      </c>
      <c r="BW24" s="203">
        <f t="shared" si="5"/>
        <v>244903847.21999997</v>
      </c>
      <c r="BX24" s="203">
        <f t="shared" si="5"/>
        <v>226461900.85000008</v>
      </c>
      <c r="BY24" s="203">
        <f t="shared" si="5"/>
        <v>230659136.24999997</v>
      </c>
      <c r="BZ24" s="203">
        <f t="shared" si="5"/>
        <v>212015699.75999999</v>
      </c>
      <c r="CA24" s="203">
        <f t="shared" si="5"/>
        <v>227202008.65000001</v>
      </c>
      <c r="CB24" s="203">
        <f t="shared" si="5"/>
        <v>216190706.25</v>
      </c>
      <c r="CC24" s="203">
        <f t="shared" si="5"/>
        <v>226778934.0200001</v>
      </c>
      <c r="CD24" s="203">
        <f t="shared" si="5"/>
        <v>268828456.04999989</v>
      </c>
      <c r="CE24" s="256">
        <f t="shared" si="5"/>
        <v>291218129.63</v>
      </c>
      <c r="CF24" s="203">
        <f t="shared" si="5"/>
        <v>246179753.8599999</v>
      </c>
      <c r="CG24" s="203">
        <f t="shared" si="5"/>
        <v>283446830.77999991</v>
      </c>
      <c r="CH24" s="203">
        <f t="shared" si="5"/>
        <v>270168930.98000002</v>
      </c>
      <c r="CI24" s="203">
        <f t="shared" si="5"/>
        <v>268363653.66</v>
      </c>
      <c r="CJ24" s="203">
        <f t="shared" ref="CJ24:EU24" si="6">SUM(CJ15:CJ22)</f>
        <v>241769940.22000003</v>
      </c>
      <c r="CK24" s="203">
        <f t="shared" si="6"/>
        <v>235593573.14000008</v>
      </c>
      <c r="CL24" s="203">
        <f t="shared" si="6"/>
        <v>232362968.47000009</v>
      </c>
      <c r="CM24" s="203">
        <f t="shared" si="6"/>
        <v>228319575.42000008</v>
      </c>
      <c r="CN24" s="203">
        <f t="shared" si="6"/>
        <v>230004206.82000008</v>
      </c>
      <c r="CO24" s="203">
        <f t="shared" si="6"/>
        <v>190802317.42000005</v>
      </c>
      <c r="CP24" s="203">
        <f t="shared" si="6"/>
        <v>202270247.95999998</v>
      </c>
      <c r="CQ24" s="203">
        <f t="shared" si="6"/>
        <v>199354695.54000002</v>
      </c>
      <c r="CR24" s="203">
        <f t="shared" si="6"/>
        <v>206063256.51000005</v>
      </c>
      <c r="CS24" s="203">
        <f t="shared" si="6"/>
        <v>217226724.55999997</v>
      </c>
      <c r="CT24" s="203">
        <f t="shared" si="6"/>
        <v>175513070.87999997</v>
      </c>
      <c r="CU24" s="203">
        <f t="shared" si="6"/>
        <v>207448696.91000003</v>
      </c>
      <c r="CV24" s="203">
        <f t="shared" si="6"/>
        <v>200058035.49000001</v>
      </c>
      <c r="CW24" s="203">
        <f t="shared" si="6"/>
        <v>202884329.31999999</v>
      </c>
      <c r="CX24" s="203">
        <f t="shared" si="6"/>
        <v>213919133.95000002</v>
      </c>
      <c r="CY24" s="203">
        <f t="shared" si="6"/>
        <v>182058222.73000002</v>
      </c>
      <c r="CZ24" s="203">
        <f t="shared" si="6"/>
        <v>230079366.02999991</v>
      </c>
      <c r="DA24" s="203">
        <f t="shared" si="6"/>
        <v>219102285.0200001</v>
      </c>
      <c r="DB24" s="256">
        <f t="shared" si="6"/>
        <v>240173518.09</v>
      </c>
      <c r="DC24" s="203">
        <f t="shared" si="6"/>
        <v>222779481.84999996</v>
      </c>
      <c r="DD24" s="203">
        <f t="shared" si="6"/>
        <v>238492573.69999999</v>
      </c>
      <c r="DE24" s="203">
        <f t="shared" si="6"/>
        <v>195519637.5</v>
      </c>
      <c r="DF24" s="203">
        <f t="shared" si="6"/>
        <v>237145013.73000005</v>
      </c>
      <c r="DG24" s="203">
        <f t="shared" si="6"/>
        <v>210896557.10000002</v>
      </c>
      <c r="DH24" s="203">
        <f t="shared" si="6"/>
        <v>202164649.33999997</v>
      </c>
      <c r="DI24" s="203">
        <f t="shared" si="6"/>
        <v>160406160.41000009</v>
      </c>
      <c r="DJ24" s="203">
        <f t="shared" si="6"/>
        <v>198291471.85000002</v>
      </c>
      <c r="DK24" s="203">
        <f t="shared" si="6"/>
        <v>196526396.71000001</v>
      </c>
      <c r="DL24" s="203">
        <f t="shared" si="6"/>
        <v>183791173.65000001</v>
      </c>
      <c r="DM24" s="203">
        <f t="shared" si="6"/>
        <v>187591469.39000005</v>
      </c>
      <c r="DN24" s="203">
        <f t="shared" si="6"/>
        <v>167953613.81</v>
      </c>
      <c r="DO24" s="203">
        <f t="shared" si="6"/>
        <v>183471069.45000008</v>
      </c>
      <c r="DP24" s="203">
        <f t="shared" si="6"/>
        <v>188398459.13000003</v>
      </c>
      <c r="DQ24" s="203">
        <f t="shared" si="6"/>
        <v>182757351.56000003</v>
      </c>
      <c r="DR24" s="203">
        <f t="shared" si="6"/>
        <v>200396234.35000005</v>
      </c>
      <c r="DS24" s="203">
        <f t="shared" si="6"/>
        <v>170589344.47999999</v>
      </c>
      <c r="DT24" s="203">
        <f t="shared" si="6"/>
        <v>178915233.60000002</v>
      </c>
      <c r="DU24" s="203">
        <f t="shared" si="6"/>
        <v>310221814.75000006</v>
      </c>
      <c r="DV24" s="203">
        <f t="shared" si="6"/>
        <v>322128290.81</v>
      </c>
      <c r="DW24" s="203">
        <f t="shared" si="6"/>
        <v>310769067.5800001</v>
      </c>
      <c r="DX24" s="256">
        <f t="shared" si="6"/>
        <v>368497732.53999996</v>
      </c>
      <c r="DY24" s="203">
        <f t="shared" si="6"/>
        <v>316123096.77000004</v>
      </c>
      <c r="DZ24" s="203">
        <f t="shared" si="6"/>
        <v>365428989.81000006</v>
      </c>
      <c r="EA24" s="203">
        <f t="shared" si="6"/>
        <v>341007604.91999996</v>
      </c>
      <c r="EB24" s="203">
        <f t="shared" si="6"/>
        <v>340692286.93999994</v>
      </c>
      <c r="EC24" s="203">
        <f t="shared" si="6"/>
        <v>344412950.3300001</v>
      </c>
      <c r="ED24" s="203">
        <f t="shared" si="6"/>
        <v>333226855.93000001</v>
      </c>
      <c r="EE24" s="203">
        <f t="shared" si="6"/>
        <v>320783111.67000008</v>
      </c>
      <c r="EF24" s="203">
        <f t="shared" si="6"/>
        <v>306575517.92999995</v>
      </c>
      <c r="EG24" s="203">
        <f t="shared" si="6"/>
        <v>305774926.78000003</v>
      </c>
      <c r="EH24" s="203">
        <f t="shared" si="6"/>
        <v>292223205.62</v>
      </c>
      <c r="EI24" s="203">
        <f t="shared" si="6"/>
        <v>299272137.12999982</v>
      </c>
      <c r="EJ24" s="203">
        <f t="shared" si="6"/>
        <v>301948706.08000004</v>
      </c>
      <c r="EK24" s="203">
        <f t="shared" si="6"/>
        <v>313909352.48000002</v>
      </c>
      <c r="EL24" s="203">
        <f t="shared" si="6"/>
        <v>337125039.10999995</v>
      </c>
      <c r="EM24" s="203">
        <f t="shared" si="6"/>
        <v>310319672.89000005</v>
      </c>
      <c r="EN24" s="203">
        <f t="shared" si="6"/>
        <v>371465121.18999994</v>
      </c>
      <c r="EO24" s="203">
        <f t="shared" si="6"/>
        <v>362664960.90999997</v>
      </c>
      <c r="EP24" s="203">
        <f t="shared" si="6"/>
        <v>355334174.38</v>
      </c>
      <c r="EQ24" s="203">
        <f t="shared" si="6"/>
        <v>389900415.8999998</v>
      </c>
      <c r="ER24" s="203">
        <f t="shared" si="6"/>
        <v>417395928.69000006</v>
      </c>
      <c r="ES24" s="253">
        <f t="shared" si="6"/>
        <v>429970659.74999994</v>
      </c>
      <c r="ET24" s="203">
        <f t="shared" si="6"/>
        <v>427799586.67999989</v>
      </c>
      <c r="EU24" s="203">
        <f t="shared" si="6"/>
        <v>425929124.90999985</v>
      </c>
      <c r="EV24" s="203">
        <f t="shared" ref="EV24:FX24" si="7">SUM(EV15:EV22)</f>
        <v>430800776.06999993</v>
      </c>
      <c r="EW24" s="203">
        <f t="shared" si="7"/>
        <v>401319926.14000005</v>
      </c>
      <c r="EX24" s="203">
        <f t="shared" si="7"/>
        <v>361844484.61000007</v>
      </c>
      <c r="EY24" s="203">
        <f t="shared" si="7"/>
        <v>340066518.81000006</v>
      </c>
      <c r="EZ24" s="203">
        <f t="shared" si="7"/>
        <v>324412073.03000009</v>
      </c>
      <c r="FA24" s="203">
        <f t="shared" si="7"/>
        <v>334187825.61000001</v>
      </c>
      <c r="FB24" s="203">
        <f t="shared" si="7"/>
        <v>299784679.95999992</v>
      </c>
      <c r="FC24" s="203">
        <f t="shared" si="7"/>
        <v>336439281.99000001</v>
      </c>
      <c r="FD24" s="203">
        <f t="shared" si="7"/>
        <v>320067127.57999998</v>
      </c>
      <c r="FE24" s="203">
        <f t="shared" si="7"/>
        <v>321846603.92999995</v>
      </c>
      <c r="FF24" s="203">
        <f t="shared" si="7"/>
        <v>341457392.64999998</v>
      </c>
      <c r="FG24" s="203">
        <f t="shared" si="7"/>
        <v>265288623.94999999</v>
      </c>
      <c r="FH24" s="203">
        <f t="shared" si="7"/>
        <v>299985709.01999998</v>
      </c>
      <c r="FI24" s="203">
        <f t="shared" si="7"/>
        <v>298615691.67999995</v>
      </c>
      <c r="FJ24" s="203">
        <f t="shared" si="7"/>
        <v>296905919.13000011</v>
      </c>
      <c r="FK24" s="203">
        <f t="shared" si="7"/>
        <v>307454128.96999997</v>
      </c>
      <c r="FL24" s="203">
        <f t="shared" si="7"/>
        <v>265265528.72</v>
      </c>
      <c r="FM24" s="203">
        <f t="shared" si="7"/>
        <v>306037191.79000008</v>
      </c>
      <c r="FN24" s="203">
        <f t="shared" si="7"/>
        <v>296642436.15999997</v>
      </c>
      <c r="FO24" s="257">
        <f t="shared" si="7"/>
        <v>330018832.36000001</v>
      </c>
      <c r="FP24" s="203">
        <f t="shared" si="7"/>
        <v>292044325.42000002</v>
      </c>
      <c r="FQ24" s="203">
        <f t="shared" si="7"/>
        <v>325298494.63999999</v>
      </c>
      <c r="FR24" s="203">
        <f t="shared" si="7"/>
        <v>311291569.88000011</v>
      </c>
      <c r="FS24" s="203">
        <f t="shared" si="7"/>
        <v>330425354.82999992</v>
      </c>
      <c r="FT24" s="203">
        <f t="shared" si="7"/>
        <v>289956989.30000001</v>
      </c>
      <c r="FU24" s="203">
        <f t="shared" si="7"/>
        <v>290453347.47999996</v>
      </c>
      <c r="FV24" s="203">
        <f t="shared" si="7"/>
        <v>279549237.8599999</v>
      </c>
      <c r="FW24" s="203">
        <f t="shared" si="7"/>
        <v>252907246.88999999</v>
      </c>
      <c r="FX24" s="203">
        <f t="shared" si="7"/>
        <v>265047158.69999999</v>
      </c>
      <c r="FY24" s="203">
        <v>275964681.9799999</v>
      </c>
      <c r="FZ24" s="203">
        <f t="shared" ref="FZ24:GE24" si="8">SUM(FZ15:FZ22)</f>
        <v>271113760.33999991</v>
      </c>
      <c r="GA24" s="203">
        <f t="shared" si="8"/>
        <v>279564140.54999989</v>
      </c>
      <c r="GB24" s="203">
        <f t="shared" si="8"/>
        <v>215769210.38999993</v>
      </c>
      <c r="GC24" s="203">
        <f t="shared" si="8"/>
        <v>289881800.6699999</v>
      </c>
      <c r="GD24" s="203">
        <f t="shared" si="8"/>
        <v>282741339.07999992</v>
      </c>
      <c r="GE24" s="203">
        <f t="shared" si="8"/>
        <v>395678354.15999985</v>
      </c>
      <c r="GF24" s="203">
        <v>408057739.73999989</v>
      </c>
      <c r="GG24" s="203">
        <f t="shared" ref="GG24:GL24" si="9">SUM(GG15:GG22)</f>
        <v>355477595.12999994</v>
      </c>
      <c r="GH24" s="203">
        <f t="shared" si="9"/>
        <v>350948018.24999988</v>
      </c>
      <c r="GI24" s="203">
        <f t="shared" si="9"/>
        <v>351874793.51999992</v>
      </c>
      <c r="GJ24" s="253">
        <f t="shared" si="9"/>
        <v>387759843.60000002</v>
      </c>
      <c r="GK24" s="203">
        <f t="shared" si="9"/>
        <v>357500929.80999994</v>
      </c>
      <c r="GL24" s="203">
        <f t="shared" si="9"/>
        <v>357500929.80999994</v>
      </c>
    </row>
    <row r="25" spans="1:194" ht="10.5" customHeight="1" x14ac:dyDescent="0.2">
      <c r="D25" s="258"/>
      <c r="E25" s="259"/>
      <c r="F25" s="205"/>
      <c r="G25" s="205"/>
      <c r="H25" s="205"/>
      <c r="AM25" s="258"/>
      <c r="CE25" s="219"/>
      <c r="DB25" s="219"/>
      <c r="DX25" s="226"/>
      <c r="ES25" s="220"/>
      <c r="FO25" s="221"/>
    </row>
    <row r="26" spans="1:194" x14ac:dyDescent="0.2">
      <c r="A26" s="181" t="s">
        <v>159</v>
      </c>
      <c r="D26" s="258"/>
      <c r="E26" s="259"/>
      <c r="F26" s="205"/>
      <c r="G26" s="205"/>
      <c r="H26" s="205"/>
      <c r="AM26" s="258"/>
      <c r="CE26" s="219"/>
      <c r="DB26" s="219"/>
      <c r="DX26" s="219"/>
      <c r="ES26" s="220"/>
      <c r="FO26" s="221"/>
    </row>
    <row r="27" spans="1:194" x14ac:dyDescent="0.2">
      <c r="B27" s="181" t="s">
        <v>160</v>
      </c>
      <c r="D27" s="225">
        <v>0</v>
      </c>
      <c r="E27" s="226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225"/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2">
        <v>0</v>
      </c>
      <c r="AG27" s="182">
        <v>0</v>
      </c>
      <c r="AH27" s="182">
        <v>0</v>
      </c>
      <c r="AI27" s="182">
        <v>0</v>
      </c>
      <c r="AJ27" s="182">
        <v>0</v>
      </c>
      <c r="AK27" s="182">
        <v>0</v>
      </c>
      <c r="AL27" s="182">
        <v>0</v>
      </c>
      <c r="AM27" s="225">
        <v>0</v>
      </c>
      <c r="AN27" s="182">
        <v>0</v>
      </c>
      <c r="AO27" s="182">
        <v>0</v>
      </c>
      <c r="AP27" s="182">
        <v>0</v>
      </c>
      <c r="AQ27" s="182">
        <v>0</v>
      </c>
      <c r="AR27" s="182">
        <v>0</v>
      </c>
      <c r="AS27" s="182">
        <v>0</v>
      </c>
      <c r="AT27" s="182">
        <v>0</v>
      </c>
      <c r="AU27" s="182">
        <v>0</v>
      </c>
      <c r="AV27" s="182">
        <v>0</v>
      </c>
      <c r="AW27" s="182">
        <v>0</v>
      </c>
      <c r="AX27" s="182">
        <v>0</v>
      </c>
      <c r="AY27" s="182">
        <v>0</v>
      </c>
      <c r="AZ27" s="182">
        <v>0</v>
      </c>
      <c r="BA27" s="182">
        <v>0</v>
      </c>
      <c r="BB27" s="182">
        <v>0</v>
      </c>
      <c r="BC27" s="182">
        <v>0</v>
      </c>
      <c r="BD27" s="182">
        <v>0</v>
      </c>
      <c r="BE27" s="182">
        <v>0</v>
      </c>
      <c r="BF27" s="182">
        <v>0</v>
      </c>
      <c r="BG27" s="182">
        <v>0</v>
      </c>
      <c r="BH27" s="182">
        <v>0</v>
      </c>
      <c r="BI27" s="182">
        <v>0</v>
      </c>
      <c r="BJ27" s="227">
        <v>0</v>
      </c>
      <c r="BK27" s="228">
        <v>0</v>
      </c>
      <c r="BL27" s="182">
        <v>0</v>
      </c>
      <c r="BM27" s="182">
        <v>0</v>
      </c>
      <c r="BN27" s="182">
        <v>0</v>
      </c>
      <c r="BO27" s="182">
        <v>0</v>
      </c>
      <c r="BP27" s="182">
        <v>0</v>
      </c>
      <c r="BQ27" s="182">
        <v>0</v>
      </c>
      <c r="BR27" s="182">
        <v>0</v>
      </c>
      <c r="BS27" s="182">
        <v>0</v>
      </c>
      <c r="BT27" s="182">
        <v>0</v>
      </c>
      <c r="BU27" s="182">
        <v>0</v>
      </c>
      <c r="BV27" s="182">
        <v>0</v>
      </c>
      <c r="BW27" s="182">
        <v>0</v>
      </c>
      <c r="BX27" s="182">
        <v>0</v>
      </c>
      <c r="BY27" s="182">
        <v>0</v>
      </c>
      <c r="BZ27" s="182">
        <v>0</v>
      </c>
      <c r="CA27" s="182">
        <v>0</v>
      </c>
      <c r="CB27" s="182">
        <v>0</v>
      </c>
      <c r="CC27" s="182">
        <v>0</v>
      </c>
      <c r="CD27" s="182">
        <v>0</v>
      </c>
      <c r="CE27" s="226">
        <v>0</v>
      </c>
      <c r="CF27" s="182">
        <v>0</v>
      </c>
      <c r="CG27" s="182">
        <v>0</v>
      </c>
      <c r="CH27" s="182">
        <v>0</v>
      </c>
      <c r="CI27" s="182">
        <v>0</v>
      </c>
      <c r="CJ27" s="182">
        <v>0</v>
      </c>
      <c r="CK27" s="182">
        <v>0</v>
      </c>
      <c r="CL27" s="182">
        <v>0</v>
      </c>
      <c r="CM27" s="182">
        <v>0</v>
      </c>
      <c r="CN27" s="182">
        <v>0</v>
      </c>
      <c r="CO27" s="182">
        <v>0</v>
      </c>
      <c r="CP27" s="182">
        <v>0</v>
      </c>
      <c r="CQ27" s="182">
        <v>0</v>
      </c>
      <c r="CR27" s="182">
        <v>0</v>
      </c>
      <c r="CS27" s="182">
        <v>0</v>
      </c>
      <c r="CT27" s="182">
        <v>0</v>
      </c>
      <c r="CU27" s="182">
        <v>0</v>
      </c>
      <c r="CV27" s="182">
        <v>0</v>
      </c>
      <c r="CW27" s="182">
        <v>0</v>
      </c>
      <c r="CX27" s="182">
        <v>0</v>
      </c>
      <c r="CY27" s="182">
        <v>0</v>
      </c>
      <c r="CZ27" s="182">
        <v>0</v>
      </c>
      <c r="DA27" s="182">
        <v>0</v>
      </c>
      <c r="DB27" s="226">
        <v>0</v>
      </c>
      <c r="DC27" s="182">
        <v>0</v>
      </c>
      <c r="DD27" s="182">
        <v>0</v>
      </c>
      <c r="DE27" s="182">
        <v>0</v>
      </c>
      <c r="DF27" s="182">
        <v>0</v>
      </c>
      <c r="DG27" s="182">
        <v>0</v>
      </c>
      <c r="DH27" s="182">
        <v>0</v>
      </c>
      <c r="DI27" s="182">
        <v>0</v>
      </c>
      <c r="DJ27" s="182">
        <v>0</v>
      </c>
      <c r="DK27" s="182">
        <v>0</v>
      </c>
      <c r="DL27" s="182">
        <v>0</v>
      </c>
      <c r="DM27" s="182">
        <v>0</v>
      </c>
      <c r="DN27" s="182">
        <v>0</v>
      </c>
      <c r="DO27" s="182">
        <v>0</v>
      </c>
      <c r="DP27" s="182">
        <v>0</v>
      </c>
      <c r="DQ27" s="182">
        <v>0</v>
      </c>
      <c r="DR27" s="182">
        <v>0</v>
      </c>
      <c r="DS27" s="182">
        <v>0</v>
      </c>
      <c r="DT27" s="182">
        <v>0</v>
      </c>
      <c r="DU27" s="182">
        <v>0</v>
      </c>
      <c r="DV27" s="182">
        <v>0</v>
      </c>
      <c r="DW27" s="182">
        <v>0</v>
      </c>
      <c r="DX27" s="226">
        <v>0</v>
      </c>
      <c r="DY27" s="182">
        <v>0</v>
      </c>
      <c r="DZ27" s="182">
        <v>0</v>
      </c>
      <c r="EA27" s="182">
        <v>0</v>
      </c>
      <c r="EB27" s="182">
        <v>0</v>
      </c>
      <c r="EC27" s="182">
        <v>0</v>
      </c>
      <c r="ED27" s="182">
        <v>0</v>
      </c>
      <c r="EE27" s="182">
        <v>0</v>
      </c>
      <c r="EF27" s="182">
        <v>0</v>
      </c>
      <c r="EG27" s="182">
        <v>0</v>
      </c>
      <c r="EH27" s="182">
        <v>0</v>
      </c>
      <c r="EI27" s="182">
        <v>0</v>
      </c>
      <c r="EJ27" s="182">
        <v>0</v>
      </c>
      <c r="EK27" s="182">
        <v>0</v>
      </c>
      <c r="EL27" s="182">
        <v>0</v>
      </c>
      <c r="EM27" s="182">
        <v>0</v>
      </c>
      <c r="EN27" s="182">
        <v>0</v>
      </c>
      <c r="EO27" s="182">
        <v>0</v>
      </c>
      <c r="EP27" s="182">
        <v>0</v>
      </c>
      <c r="EQ27" s="182">
        <v>0</v>
      </c>
      <c r="ER27" s="182">
        <v>0</v>
      </c>
      <c r="ES27" s="225">
        <v>0</v>
      </c>
      <c r="ET27" s="182">
        <v>0</v>
      </c>
      <c r="EU27" s="182">
        <v>0</v>
      </c>
      <c r="EV27" s="182">
        <v>0</v>
      </c>
      <c r="EW27" s="182">
        <v>0</v>
      </c>
      <c r="EX27" s="182">
        <v>0</v>
      </c>
      <c r="EY27" s="182">
        <v>0</v>
      </c>
      <c r="EZ27" s="182">
        <v>0</v>
      </c>
      <c r="FA27" s="182">
        <v>0</v>
      </c>
      <c r="FB27" s="182">
        <v>0</v>
      </c>
      <c r="FC27" s="182">
        <v>0</v>
      </c>
      <c r="FD27" s="182">
        <v>0</v>
      </c>
      <c r="FE27" s="182">
        <v>0</v>
      </c>
      <c r="FF27" s="182">
        <v>0</v>
      </c>
      <c r="FG27" s="182">
        <v>0</v>
      </c>
      <c r="FH27" s="182">
        <v>0</v>
      </c>
      <c r="FI27" s="182">
        <v>0</v>
      </c>
      <c r="FJ27" s="182">
        <v>0</v>
      </c>
      <c r="FK27" s="182">
        <v>0</v>
      </c>
      <c r="FL27" s="182">
        <v>0</v>
      </c>
      <c r="FM27" s="182">
        <v>0</v>
      </c>
      <c r="FN27" s="182">
        <v>0</v>
      </c>
      <c r="FO27" s="229">
        <v>0</v>
      </c>
      <c r="FP27" s="182">
        <v>0</v>
      </c>
      <c r="FQ27" s="182">
        <v>0</v>
      </c>
      <c r="FR27" s="182">
        <v>0</v>
      </c>
      <c r="FS27" s="182">
        <v>0</v>
      </c>
      <c r="FT27" s="182">
        <v>0</v>
      </c>
      <c r="FU27" s="182">
        <v>0</v>
      </c>
      <c r="FV27" s="182">
        <v>0</v>
      </c>
      <c r="FW27" s="182">
        <v>0</v>
      </c>
      <c r="FX27" s="182">
        <v>0</v>
      </c>
      <c r="FY27" s="182">
        <v>0</v>
      </c>
      <c r="FZ27" s="182">
        <v>0</v>
      </c>
      <c r="GA27" s="182">
        <v>0</v>
      </c>
      <c r="GB27" s="182">
        <v>0</v>
      </c>
      <c r="GC27" s="182">
        <v>0</v>
      </c>
      <c r="GD27" s="182">
        <v>0</v>
      </c>
      <c r="GE27" s="182">
        <v>0</v>
      </c>
      <c r="GF27" s="182">
        <v>0</v>
      </c>
      <c r="GG27" s="182">
        <v>0</v>
      </c>
      <c r="GH27" s="182">
        <v>0</v>
      </c>
      <c r="GI27" s="182">
        <v>0</v>
      </c>
      <c r="GJ27" s="225">
        <v>0</v>
      </c>
      <c r="GK27" s="182">
        <v>0</v>
      </c>
      <c r="GL27" s="182">
        <v>0</v>
      </c>
    </row>
    <row r="28" spans="1:194" x14ac:dyDescent="0.2">
      <c r="B28" s="181" t="s">
        <v>161</v>
      </c>
      <c r="D28" s="225">
        <v>0</v>
      </c>
      <c r="E28" s="226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225"/>
      <c r="R28" s="182">
        <v>0</v>
      </c>
      <c r="S28" s="182">
        <v>0</v>
      </c>
      <c r="T28" s="182">
        <v>0</v>
      </c>
      <c r="U28" s="182">
        <v>0</v>
      </c>
      <c r="V28" s="182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  <c r="AF28" s="182">
        <v>0</v>
      </c>
      <c r="AG28" s="182">
        <v>0</v>
      </c>
      <c r="AH28" s="182">
        <v>0</v>
      </c>
      <c r="AI28" s="182">
        <v>0</v>
      </c>
      <c r="AJ28" s="182">
        <v>0</v>
      </c>
      <c r="AK28" s="182">
        <v>0</v>
      </c>
      <c r="AL28" s="182">
        <v>0</v>
      </c>
      <c r="AM28" s="225">
        <v>0</v>
      </c>
      <c r="AN28" s="182">
        <v>0</v>
      </c>
      <c r="AO28" s="182">
        <v>0</v>
      </c>
      <c r="AP28" s="182">
        <v>0</v>
      </c>
      <c r="AQ28" s="182">
        <v>0</v>
      </c>
      <c r="AR28" s="182">
        <v>0</v>
      </c>
      <c r="AS28" s="182">
        <v>0</v>
      </c>
      <c r="AT28" s="182">
        <v>0</v>
      </c>
      <c r="AU28" s="182">
        <v>0</v>
      </c>
      <c r="AV28" s="182">
        <v>0</v>
      </c>
      <c r="AW28" s="182">
        <v>0</v>
      </c>
      <c r="AX28" s="182">
        <v>0</v>
      </c>
      <c r="AY28" s="182">
        <v>0</v>
      </c>
      <c r="AZ28" s="182">
        <v>0</v>
      </c>
      <c r="BA28" s="182">
        <v>0</v>
      </c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227">
        <v>0</v>
      </c>
      <c r="BK28" s="228">
        <v>0</v>
      </c>
      <c r="BL28" s="182">
        <v>0</v>
      </c>
      <c r="BM28" s="182">
        <v>0</v>
      </c>
      <c r="BN28" s="182">
        <v>0</v>
      </c>
      <c r="BO28" s="182">
        <v>0</v>
      </c>
      <c r="BP28" s="182">
        <v>0</v>
      </c>
      <c r="BQ28" s="182">
        <v>0</v>
      </c>
      <c r="BR28" s="182">
        <v>0</v>
      </c>
      <c r="BS28" s="182">
        <v>0</v>
      </c>
      <c r="BT28" s="182">
        <v>0</v>
      </c>
      <c r="BU28" s="182">
        <v>0</v>
      </c>
      <c r="BV28" s="182">
        <v>0</v>
      </c>
      <c r="BW28" s="182">
        <v>0</v>
      </c>
      <c r="BX28" s="182">
        <v>0</v>
      </c>
      <c r="BY28" s="182">
        <v>0</v>
      </c>
      <c r="BZ28" s="182">
        <v>0</v>
      </c>
      <c r="CA28" s="182">
        <v>0</v>
      </c>
      <c r="CB28" s="182">
        <v>0</v>
      </c>
      <c r="CC28" s="182">
        <v>0</v>
      </c>
      <c r="CD28" s="182">
        <v>0</v>
      </c>
      <c r="CE28" s="226">
        <v>0</v>
      </c>
      <c r="CF28" s="182">
        <v>0</v>
      </c>
      <c r="CG28" s="182">
        <v>0</v>
      </c>
      <c r="CH28" s="182">
        <v>0</v>
      </c>
      <c r="CI28" s="182">
        <v>0</v>
      </c>
      <c r="CJ28" s="182">
        <v>0</v>
      </c>
      <c r="CK28" s="182">
        <v>0</v>
      </c>
      <c r="CL28" s="182">
        <v>0</v>
      </c>
      <c r="CM28" s="182">
        <v>0</v>
      </c>
      <c r="CN28" s="182">
        <v>0</v>
      </c>
      <c r="CO28" s="182">
        <v>0</v>
      </c>
      <c r="CP28" s="182">
        <v>0</v>
      </c>
      <c r="CQ28" s="182">
        <v>0</v>
      </c>
      <c r="CR28" s="182">
        <v>0</v>
      </c>
      <c r="CS28" s="182">
        <v>0</v>
      </c>
      <c r="CT28" s="182">
        <v>0</v>
      </c>
      <c r="CU28" s="182">
        <v>0</v>
      </c>
      <c r="CV28" s="182">
        <v>0</v>
      </c>
      <c r="CW28" s="182">
        <v>0</v>
      </c>
      <c r="CX28" s="182">
        <v>0</v>
      </c>
      <c r="CY28" s="182">
        <v>0</v>
      </c>
      <c r="CZ28" s="182">
        <v>0</v>
      </c>
      <c r="DA28" s="182">
        <v>0</v>
      </c>
      <c r="DB28" s="226">
        <v>0</v>
      </c>
      <c r="DC28" s="182">
        <v>0</v>
      </c>
      <c r="DD28" s="182">
        <v>0</v>
      </c>
      <c r="DE28" s="182">
        <v>0</v>
      </c>
      <c r="DF28" s="182">
        <v>0</v>
      </c>
      <c r="DG28" s="182">
        <v>0</v>
      </c>
      <c r="DH28" s="182">
        <v>0</v>
      </c>
      <c r="DI28" s="182">
        <v>0</v>
      </c>
      <c r="DJ28" s="182">
        <v>0</v>
      </c>
      <c r="DK28" s="182">
        <v>0</v>
      </c>
      <c r="DL28" s="182">
        <v>0</v>
      </c>
      <c r="DM28" s="182">
        <v>0</v>
      </c>
      <c r="DN28" s="182">
        <v>0</v>
      </c>
      <c r="DO28" s="182">
        <v>0</v>
      </c>
      <c r="DP28" s="182">
        <v>0</v>
      </c>
      <c r="DQ28" s="182">
        <v>0</v>
      </c>
      <c r="DR28" s="182">
        <v>0</v>
      </c>
      <c r="DS28" s="182">
        <v>0</v>
      </c>
      <c r="DT28" s="182">
        <v>0</v>
      </c>
      <c r="DU28" s="182">
        <v>0</v>
      </c>
      <c r="DV28" s="182">
        <v>0</v>
      </c>
      <c r="DW28" s="182">
        <v>0</v>
      </c>
      <c r="DX28" s="226">
        <v>0</v>
      </c>
      <c r="DY28" s="182">
        <v>0</v>
      </c>
      <c r="DZ28" s="182">
        <v>0</v>
      </c>
      <c r="EA28" s="182">
        <v>0</v>
      </c>
      <c r="EB28" s="182">
        <v>0</v>
      </c>
      <c r="EC28" s="182">
        <v>0</v>
      </c>
      <c r="ED28" s="182">
        <v>0</v>
      </c>
      <c r="EE28" s="182">
        <v>0</v>
      </c>
      <c r="EF28" s="182">
        <v>0</v>
      </c>
      <c r="EG28" s="182">
        <v>0</v>
      </c>
      <c r="EH28" s="182">
        <v>0</v>
      </c>
      <c r="EI28" s="182">
        <v>0</v>
      </c>
      <c r="EJ28" s="182">
        <v>0</v>
      </c>
      <c r="EK28" s="182">
        <v>0</v>
      </c>
      <c r="EL28" s="182">
        <v>0</v>
      </c>
      <c r="EM28" s="182">
        <v>0</v>
      </c>
      <c r="EN28" s="182">
        <v>0</v>
      </c>
      <c r="EO28" s="182">
        <v>0</v>
      </c>
      <c r="EP28" s="182">
        <v>0</v>
      </c>
      <c r="EQ28" s="182">
        <v>0</v>
      </c>
      <c r="ER28" s="182">
        <v>0</v>
      </c>
      <c r="ES28" s="225">
        <v>0</v>
      </c>
      <c r="ET28" s="182">
        <v>0</v>
      </c>
      <c r="EU28" s="182">
        <v>0</v>
      </c>
      <c r="EV28" s="182">
        <v>0</v>
      </c>
      <c r="EW28" s="182">
        <v>0</v>
      </c>
      <c r="EX28" s="182">
        <v>0</v>
      </c>
      <c r="EY28" s="182">
        <v>0</v>
      </c>
      <c r="EZ28" s="182">
        <v>0</v>
      </c>
      <c r="FA28" s="182">
        <v>0</v>
      </c>
      <c r="FB28" s="182">
        <v>0</v>
      </c>
      <c r="FC28" s="182">
        <v>0</v>
      </c>
      <c r="FD28" s="182">
        <v>0</v>
      </c>
      <c r="FE28" s="182">
        <v>0</v>
      </c>
      <c r="FF28" s="182">
        <v>0</v>
      </c>
      <c r="FG28" s="182">
        <v>0</v>
      </c>
      <c r="FH28" s="182">
        <v>0</v>
      </c>
      <c r="FI28" s="182">
        <v>0</v>
      </c>
      <c r="FJ28" s="182">
        <v>0</v>
      </c>
      <c r="FK28" s="182">
        <v>0</v>
      </c>
      <c r="FL28" s="182">
        <v>0</v>
      </c>
      <c r="FM28" s="182">
        <v>0</v>
      </c>
      <c r="FN28" s="182">
        <v>0</v>
      </c>
      <c r="FO28" s="229">
        <v>0</v>
      </c>
      <c r="FP28" s="182">
        <v>0</v>
      </c>
      <c r="FQ28" s="182">
        <v>0</v>
      </c>
      <c r="FR28" s="182">
        <v>0</v>
      </c>
      <c r="FS28" s="182">
        <v>0</v>
      </c>
      <c r="FT28" s="182">
        <v>0</v>
      </c>
      <c r="FU28" s="182">
        <v>0</v>
      </c>
      <c r="FV28" s="182">
        <v>0</v>
      </c>
      <c r="FW28" s="182">
        <v>0</v>
      </c>
      <c r="FX28" s="182">
        <v>0</v>
      </c>
      <c r="FY28" s="182">
        <v>0</v>
      </c>
      <c r="FZ28" s="182">
        <v>0</v>
      </c>
      <c r="GA28" s="182">
        <v>0</v>
      </c>
      <c r="GB28" s="182">
        <v>0</v>
      </c>
      <c r="GC28" s="182">
        <v>0</v>
      </c>
      <c r="GD28" s="182">
        <v>0</v>
      </c>
      <c r="GE28" s="182">
        <v>0</v>
      </c>
      <c r="GF28" s="182">
        <v>0</v>
      </c>
      <c r="GG28" s="182">
        <v>0</v>
      </c>
      <c r="GH28" s="182">
        <v>0</v>
      </c>
      <c r="GI28" s="182">
        <v>0</v>
      </c>
      <c r="GJ28" s="225">
        <v>0</v>
      </c>
      <c r="GK28" s="182">
        <v>0</v>
      </c>
      <c r="GL28" s="182">
        <v>0</v>
      </c>
    </row>
    <row r="29" spans="1:194" x14ac:dyDescent="0.2">
      <c r="B29" s="181" t="s">
        <v>146</v>
      </c>
      <c r="D29" s="225">
        <v>0</v>
      </c>
      <c r="E29" s="226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225"/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2">
        <v>0</v>
      </c>
      <c r="AG29" s="182">
        <v>0</v>
      </c>
      <c r="AH29" s="182">
        <v>0</v>
      </c>
      <c r="AI29" s="182">
        <v>0</v>
      </c>
      <c r="AJ29" s="182">
        <v>0</v>
      </c>
      <c r="AK29" s="182">
        <v>0</v>
      </c>
      <c r="AL29" s="182">
        <v>0</v>
      </c>
      <c r="AM29" s="225">
        <v>0</v>
      </c>
      <c r="AN29" s="182">
        <v>0</v>
      </c>
      <c r="AO29" s="182">
        <v>0</v>
      </c>
      <c r="AP29" s="182">
        <v>0</v>
      </c>
      <c r="AQ29" s="182">
        <v>0</v>
      </c>
      <c r="AR29" s="182">
        <v>0</v>
      </c>
      <c r="AS29" s="182">
        <v>0</v>
      </c>
      <c r="AT29" s="182">
        <v>0</v>
      </c>
      <c r="AU29" s="182">
        <v>0</v>
      </c>
      <c r="AV29" s="182">
        <v>0</v>
      </c>
      <c r="AW29" s="182">
        <v>0</v>
      </c>
      <c r="AX29" s="182">
        <v>0</v>
      </c>
      <c r="AY29" s="182">
        <v>0</v>
      </c>
      <c r="AZ29" s="182">
        <v>0</v>
      </c>
      <c r="BA29" s="182">
        <v>0</v>
      </c>
      <c r="BB29" s="182">
        <v>0</v>
      </c>
      <c r="BC29" s="182">
        <v>0</v>
      </c>
      <c r="BD29" s="182">
        <v>0</v>
      </c>
      <c r="BE29" s="182">
        <v>0</v>
      </c>
      <c r="BF29" s="182">
        <v>0</v>
      </c>
      <c r="BG29" s="182">
        <v>0</v>
      </c>
      <c r="BH29" s="182">
        <v>0</v>
      </c>
      <c r="BI29" s="182">
        <v>0</v>
      </c>
      <c r="BJ29" s="227">
        <v>0</v>
      </c>
      <c r="BK29" s="228">
        <v>0</v>
      </c>
      <c r="BL29" s="182">
        <v>0</v>
      </c>
      <c r="BM29" s="182">
        <v>0</v>
      </c>
      <c r="BN29" s="182">
        <v>0</v>
      </c>
      <c r="BO29" s="182">
        <v>0</v>
      </c>
      <c r="BP29" s="182">
        <v>0</v>
      </c>
      <c r="BQ29" s="182">
        <v>0</v>
      </c>
      <c r="BR29" s="182">
        <v>0</v>
      </c>
      <c r="BS29" s="182">
        <v>0</v>
      </c>
      <c r="BT29" s="182">
        <v>0</v>
      </c>
      <c r="BU29" s="182">
        <v>0</v>
      </c>
      <c r="BV29" s="182">
        <v>0</v>
      </c>
      <c r="BW29" s="182">
        <v>0</v>
      </c>
      <c r="BX29" s="182">
        <v>0</v>
      </c>
      <c r="BY29" s="182">
        <v>0</v>
      </c>
      <c r="BZ29" s="182">
        <v>0</v>
      </c>
      <c r="CA29" s="182">
        <v>0</v>
      </c>
      <c r="CB29" s="182">
        <v>0</v>
      </c>
      <c r="CC29" s="182">
        <v>0</v>
      </c>
      <c r="CD29" s="182">
        <v>0</v>
      </c>
      <c r="CE29" s="226">
        <v>0</v>
      </c>
      <c r="CF29" s="182">
        <v>0</v>
      </c>
      <c r="CG29" s="182">
        <v>0</v>
      </c>
      <c r="CH29" s="182">
        <v>0</v>
      </c>
      <c r="CI29" s="182">
        <v>0</v>
      </c>
      <c r="CJ29" s="182">
        <v>0</v>
      </c>
      <c r="CK29" s="182">
        <v>0</v>
      </c>
      <c r="CL29" s="182">
        <v>0</v>
      </c>
      <c r="CM29" s="182">
        <v>0</v>
      </c>
      <c r="CN29" s="182">
        <v>0</v>
      </c>
      <c r="CO29" s="182">
        <v>0</v>
      </c>
      <c r="CP29" s="182">
        <v>0</v>
      </c>
      <c r="CQ29" s="182">
        <v>0</v>
      </c>
      <c r="CR29" s="182">
        <v>0</v>
      </c>
      <c r="CS29" s="182">
        <v>0</v>
      </c>
      <c r="CT29" s="182">
        <v>0</v>
      </c>
      <c r="CU29" s="182">
        <v>0</v>
      </c>
      <c r="CV29" s="182">
        <v>0</v>
      </c>
      <c r="CW29" s="182">
        <v>0</v>
      </c>
      <c r="CX29" s="182">
        <v>0</v>
      </c>
      <c r="CY29" s="182">
        <v>0</v>
      </c>
      <c r="CZ29" s="182">
        <v>0</v>
      </c>
      <c r="DA29" s="182">
        <v>0</v>
      </c>
      <c r="DB29" s="226">
        <v>0</v>
      </c>
      <c r="DC29" s="182">
        <v>0</v>
      </c>
      <c r="DD29" s="182">
        <v>0</v>
      </c>
      <c r="DE29" s="182">
        <v>0</v>
      </c>
      <c r="DF29" s="182">
        <v>0</v>
      </c>
      <c r="DG29" s="182">
        <v>0</v>
      </c>
      <c r="DH29" s="182">
        <v>0</v>
      </c>
      <c r="DI29" s="182">
        <v>0</v>
      </c>
      <c r="DJ29" s="182">
        <v>0</v>
      </c>
      <c r="DK29" s="182">
        <v>0</v>
      </c>
      <c r="DL29" s="182">
        <v>0</v>
      </c>
      <c r="DM29" s="182">
        <v>0</v>
      </c>
      <c r="DN29" s="182">
        <v>0</v>
      </c>
      <c r="DO29" s="182">
        <v>0</v>
      </c>
      <c r="DP29" s="182">
        <v>0</v>
      </c>
      <c r="DQ29" s="182">
        <v>0</v>
      </c>
      <c r="DR29" s="182">
        <v>0</v>
      </c>
      <c r="DS29" s="182">
        <v>0</v>
      </c>
      <c r="DT29" s="182">
        <v>0</v>
      </c>
      <c r="DU29" s="182">
        <v>0</v>
      </c>
      <c r="DV29" s="182">
        <v>0</v>
      </c>
      <c r="DW29" s="182">
        <v>0</v>
      </c>
      <c r="DX29" s="226">
        <v>0</v>
      </c>
      <c r="DY29" s="182">
        <v>0</v>
      </c>
      <c r="DZ29" s="182">
        <v>0</v>
      </c>
      <c r="EA29" s="182">
        <v>0</v>
      </c>
      <c r="EB29" s="182">
        <v>0</v>
      </c>
      <c r="EC29" s="182">
        <v>0</v>
      </c>
      <c r="ED29" s="182">
        <v>0</v>
      </c>
      <c r="EE29" s="182">
        <v>0</v>
      </c>
      <c r="EF29" s="182">
        <v>0</v>
      </c>
      <c r="EG29" s="182">
        <v>0</v>
      </c>
      <c r="EH29" s="182">
        <v>0</v>
      </c>
      <c r="EI29" s="182">
        <v>0</v>
      </c>
      <c r="EJ29" s="182">
        <v>0</v>
      </c>
      <c r="EK29" s="182">
        <v>0</v>
      </c>
      <c r="EL29" s="182">
        <v>0</v>
      </c>
      <c r="EM29" s="182">
        <v>0</v>
      </c>
      <c r="EN29" s="182">
        <v>0</v>
      </c>
      <c r="EO29" s="182">
        <v>0</v>
      </c>
      <c r="EP29" s="182">
        <v>0</v>
      </c>
      <c r="EQ29" s="182">
        <v>0</v>
      </c>
      <c r="ER29" s="182">
        <v>0</v>
      </c>
      <c r="ES29" s="225">
        <v>0</v>
      </c>
      <c r="ET29" s="182">
        <v>0</v>
      </c>
      <c r="EU29" s="182">
        <v>0</v>
      </c>
      <c r="EV29" s="182">
        <v>0</v>
      </c>
      <c r="EW29" s="182">
        <v>0</v>
      </c>
      <c r="EX29" s="182">
        <v>0</v>
      </c>
      <c r="EY29" s="182">
        <v>0</v>
      </c>
      <c r="EZ29" s="182">
        <v>0</v>
      </c>
      <c r="FA29" s="182">
        <v>0</v>
      </c>
      <c r="FB29" s="182">
        <v>0</v>
      </c>
      <c r="FC29" s="182">
        <v>0</v>
      </c>
      <c r="FD29" s="182">
        <v>0</v>
      </c>
      <c r="FE29" s="182">
        <v>0</v>
      </c>
      <c r="FF29" s="182">
        <v>0</v>
      </c>
      <c r="FG29" s="182">
        <v>0</v>
      </c>
      <c r="FH29" s="182">
        <v>0</v>
      </c>
      <c r="FI29" s="182">
        <v>0</v>
      </c>
      <c r="FJ29" s="182">
        <v>0</v>
      </c>
      <c r="FK29" s="182">
        <v>0</v>
      </c>
      <c r="FL29" s="182">
        <v>0</v>
      </c>
      <c r="FM29" s="182">
        <v>0</v>
      </c>
      <c r="FN29" s="182">
        <v>0</v>
      </c>
      <c r="FO29" s="229">
        <v>0</v>
      </c>
      <c r="FP29" s="182">
        <v>0</v>
      </c>
      <c r="FQ29" s="182">
        <v>0</v>
      </c>
      <c r="FR29" s="182">
        <v>0</v>
      </c>
      <c r="FS29" s="182">
        <v>0</v>
      </c>
      <c r="FT29" s="182">
        <v>0</v>
      </c>
      <c r="FU29" s="182">
        <v>0</v>
      </c>
      <c r="FV29" s="182">
        <v>0</v>
      </c>
      <c r="FW29" s="182">
        <v>0</v>
      </c>
      <c r="FX29" s="182">
        <v>0</v>
      </c>
      <c r="FY29" s="182">
        <v>0</v>
      </c>
      <c r="FZ29" s="182">
        <v>0</v>
      </c>
      <c r="GA29" s="182">
        <v>0</v>
      </c>
      <c r="GB29" s="182">
        <v>0</v>
      </c>
      <c r="GC29" s="182">
        <v>0</v>
      </c>
      <c r="GD29" s="182">
        <v>0</v>
      </c>
      <c r="GE29" s="182">
        <v>0</v>
      </c>
      <c r="GF29" s="182">
        <v>0</v>
      </c>
      <c r="GG29" s="182">
        <v>0</v>
      </c>
      <c r="GH29" s="182">
        <v>0</v>
      </c>
      <c r="GI29" s="182">
        <v>0</v>
      </c>
      <c r="GJ29" s="225">
        <v>0</v>
      </c>
      <c r="GK29" s="182">
        <v>0</v>
      </c>
      <c r="GL29" s="182">
        <v>0</v>
      </c>
    </row>
    <row r="30" spans="1:194" x14ac:dyDescent="0.2">
      <c r="B30" s="181" t="s">
        <v>147</v>
      </c>
      <c r="D30" s="225">
        <v>0</v>
      </c>
      <c r="E30" s="226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225"/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82">
        <v>0</v>
      </c>
      <c r="AL30" s="182">
        <v>0</v>
      </c>
      <c r="AM30" s="225">
        <v>0</v>
      </c>
      <c r="AN30" s="182">
        <v>0</v>
      </c>
      <c r="AO30" s="182">
        <v>0</v>
      </c>
      <c r="AP30" s="182">
        <v>0</v>
      </c>
      <c r="AQ30" s="182">
        <v>0</v>
      </c>
      <c r="AR30" s="182">
        <v>0</v>
      </c>
      <c r="AS30" s="182">
        <v>0</v>
      </c>
      <c r="AT30" s="182">
        <v>0</v>
      </c>
      <c r="AU30" s="182">
        <v>0</v>
      </c>
      <c r="AV30" s="182">
        <v>0</v>
      </c>
      <c r="AW30" s="182">
        <v>0</v>
      </c>
      <c r="AX30" s="182">
        <v>0</v>
      </c>
      <c r="AY30" s="182">
        <v>0</v>
      </c>
      <c r="AZ30" s="182">
        <v>0</v>
      </c>
      <c r="BA30" s="182">
        <v>0</v>
      </c>
      <c r="BB30" s="182">
        <v>0</v>
      </c>
      <c r="BC30" s="182">
        <v>0</v>
      </c>
      <c r="BD30" s="182">
        <v>0</v>
      </c>
      <c r="BE30" s="182">
        <v>0</v>
      </c>
      <c r="BF30" s="182">
        <v>0</v>
      </c>
      <c r="BG30" s="182">
        <v>0</v>
      </c>
      <c r="BH30" s="182">
        <v>0</v>
      </c>
      <c r="BI30" s="182">
        <v>0</v>
      </c>
      <c r="BJ30" s="227">
        <v>0</v>
      </c>
      <c r="BK30" s="228">
        <v>0</v>
      </c>
      <c r="BL30" s="182">
        <v>0</v>
      </c>
      <c r="BM30" s="182">
        <v>0</v>
      </c>
      <c r="BN30" s="182">
        <v>0</v>
      </c>
      <c r="BO30" s="182">
        <v>0</v>
      </c>
      <c r="BP30" s="182">
        <v>0</v>
      </c>
      <c r="BQ30" s="182">
        <v>0</v>
      </c>
      <c r="BR30" s="182">
        <v>0</v>
      </c>
      <c r="BS30" s="182">
        <v>0</v>
      </c>
      <c r="BT30" s="182">
        <v>0</v>
      </c>
      <c r="BU30" s="182">
        <v>0</v>
      </c>
      <c r="BV30" s="182">
        <v>0</v>
      </c>
      <c r="BW30" s="182">
        <v>0</v>
      </c>
      <c r="BX30" s="182">
        <v>0</v>
      </c>
      <c r="BY30" s="182">
        <v>0</v>
      </c>
      <c r="BZ30" s="182">
        <v>0</v>
      </c>
      <c r="CA30" s="182">
        <v>0</v>
      </c>
      <c r="CB30" s="182">
        <v>0</v>
      </c>
      <c r="CC30" s="182">
        <v>0</v>
      </c>
      <c r="CD30" s="182">
        <v>0</v>
      </c>
      <c r="CE30" s="226">
        <v>0</v>
      </c>
      <c r="CF30" s="182">
        <v>0</v>
      </c>
      <c r="CG30" s="182">
        <v>0</v>
      </c>
      <c r="CH30" s="182">
        <v>0</v>
      </c>
      <c r="CI30" s="182">
        <v>0</v>
      </c>
      <c r="CJ30" s="182">
        <v>0</v>
      </c>
      <c r="CK30" s="182">
        <v>0</v>
      </c>
      <c r="CL30" s="182">
        <v>0</v>
      </c>
      <c r="CM30" s="182">
        <v>0</v>
      </c>
      <c r="CN30" s="182">
        <v>0</v>
      </c>
      <c r="CO30" s="182">
        <v>0</v>
      </c>
      <c r="CP30" s="182">
        <v>0</v>
      </c>
      <c r="CQ30" s="182">
        <v>0</v>
      </c>
      <c r="CR30" s="182">
        <v>0</v>
      </c>
      <c r="CS30" s="182">
        <v>0</v>
      </c>
      <c r="CT30" s="182">
        <v>0</v>
      </c>
      <c r="CU30" s="182">
        <v>0</v>
      </c>
      <c r="CV30" s="182">
        <v>0</v>
      </c>
      <c r="CW30" s="182">
        <v>0</v>
      </c>
      <c r="CX30" s="182">
        <v>0</v>
      </c>
      <c r="CY30" s="182">
        <v>0</v>
      </c>
      <c r="CZ30" s="182">
        <v>0</v>
      </c>
      <c r="DA30" s="182">
        <v>0</v>
      </c>
      <c r="DB30" s="226">
        <v>0</v>
      </c>
      <c r="DC30" s="182">
        <v>0</v>
      </c>
      <c r="DD30" s="182">
        <v>0</v>
      </c>
      <c r="DE30" s="182">
        <v>0</v>
      </c>
      <c r="DF30" s="182">
        <v>0</v>
      </c>
      <c r="DG30" s="182">
        <v>0</v>
      </c>
      <c r="DH30" s="182">
        <v>0</v>
      </c>
      <c r="DI30" s="182">
        <v>0</v>
      </c>
      <c r="DJ30" s="182">
        <v>0</v>
      </c>
      <c r="DK30" s="182">
        <v>0</v>
      </c>
      <c r="DL30" s="182">
        <v>0</v>
      </c>
      <c r="DM30" s="182">
        <v>0</v>
      </c>
      <c r="DN30" s="182">
        <v>0</v>
      </c>
      <c r="DO30" s="182">
        <v>0</v>
      </c>
      <c r="DP30" s="182">
        <v>0</v>
      </c>
      <c r="DQ30" s="182">
        <v>0</v>
      </c>
      <c r="DR30" s="182">
        <v>0</v>
      </c>
      <c r="DS30" s="182">
        <v>0</v>
      </c>
      <c r="DT30" s="182">
        <v>0</v>
      </c>
      <c r="DU30" s="182">
        <v>0</v>
      </c>
      <c r="DV30" s="182">
        <v>0</v>
      </c>
      <c r="DW30" s="182">
        <v>0</v>
      </c>
      <c r="DX30" s="226">
        <v>0</v>
      </c>
      <c r="DY30" s="182">
        <v>0</v>
      </c>
      <c r="DZ30" s="182">
        <v>0</v>
      </c>
      <c r="EA30" s="182">
        <v>0</v>
      </c>
      <c r="EB30" s="182">
        <v>0</v>
      </c>
      <c r="EC30" s="182">
        <v>0</v>
      </c>
      <c r="ED30" s="182">
        <v>0</v>
      </c>
      <c r="EE30" s="182">
        <v>0</v>
      </c>
      <c r="EF30" s="182">
        <v>0</v>
      </c>
      <c r="EG30" s="182">
        <v>0</v>
      </c>
      <c r="EH30" s="182">
        <v>0</v>
      </c>
      <c r="EI30" s="182">
        <v>0</v>
      </c>
      <c r="EJ30" s="182">
        <v>0</v>
      </c>
      <c r="EK30" s="182">
        <v>0</v>
      </c>
      <c r="EL30" s="182">
        <v>0</v>
      </c>
      <c r="EM30" s="182">
        <v>0</v>
      </c>
      <c r="EN30" s="182">
        <v>0</v>
      </c>
      <c r="EO30" s="182">
        <v>0</v>
      </c>
      <c r="EP30" s="182">
        <v>0</v>
      </c>
      <c r="EQ30" s="182">
        <v>0</v>
      </c>
      <c r="ER30" s="182">
        <v>0</v>
      </c>
      <c r="ES30" s="225">
        <v>0</v>
      </c>
      <c r="ET30" s="182">
        <v>0</v>
      </c>
      <c r="EU30" s="182">
        <v>0</v>
      </c>
      <c r="EV30" s="182">
        <v>0</v>
      </c>
      <c r="EW30" s="182">
        <v>0</v>
      </c>
      <c r="EX30" s="182">
        <v>0</v>
      </c>
      <c r="EY30" s="182">
        <v>0</v>
      </c>
      <c r="EZ30" s="182">
        <v>0</v>
      </c>
      <c r="FA30" s="182">
        <v>0</v>
      </c>
      <c r="FB30" s="182">
        <v>0</v>
      </c>
      <c r="FC30" s="182">
        <v>0</v>
      </c>
      <c r="FD30" s="182">
        <v>0</v>
      </c>
      <c r="FE30" s="182">
        <v>0</v>
      </c>
      <c r="FF30" s="182">
        <v>0</v>
      </c>
      <c r="FG30" s="182">
        <v>0</v>
      </c>
      <c r="FH30" s="182">
        <v>0</v>
      </c>
      <c r="FI30" s="182">
        <v>0</v>
      </c>
      <c r="FJ30" s="182">
        <v>0</v>
      </c>
      <c r="FK30" s="182">
        <v>0</v>
      </c>
      <c r="FL30" s="182">
        <v>0</v>
      </c>
      <c r="FM30" s="182">
        <v>0</v>
      </c>
      <c r="FN30" s="182">
        <v>0</v>
      </c>
      <c r="FO30" s="229">
        <v>0</v>
      </c>
      <c r="FP30" s="182">
        <v>0</v>
      </c>
      <c r="FQ30" s="182">
        <v>0</v>
      </c>
      <c r="FR30" s="182">
        <v>0</v>
      </c>
      <c r="FS30" s="182">
        <v>0</v>
      </c>
      <c r="FT30" s="182">
        <v>0</v>
      </c>
      <c r="FU30" s="182">
        <v>0</v>
      </c>
      <c r="FV30" s="182">
        <v>0</v>
      </c>
      <c r="FW30" s="182">
        <v>0</v>
      </c>
      <c r="FX30" s="182">
        <v>0</v>
      </c>
      <c r="FY30" s="182">
        <v>0</v>
      </c>
      <c r="FZ30" s="182">
        <v>0</v>
      </c>
      <c r="GA30" s="182">
        <v>0</v>
      </c>
      <c r="GB30" s="182">
        <v>0</v>
      </c>
      <c r="GC30" s="182">
        <v>0</v>
      </c>
      <c r="GD30" s="182">
        <v>0</v>
      </c>
      <c r="GE30" s="182">
        <v>0</v>
      </c>
      <c r="GF30" s="182">
        <v>0</v>
      </c>
      <c r="GG30" s="182">
        <v>0</v>
      </c>
      <c r="GH30" s="182">
        <v>0</v>
      </c>
      <c r="GI30" s="182">
        <v>0</v>
      </c>
      <c r="GJ30" s="225">
        <v>0</v>
      </c>
      <c r="GK30" s="182">
        <v>0</v>
      </c>
      <c r="GL30" s="182">
        <v>0</v>
      </c>
    </row>
    <row r="31" spans="1:194" x14ac:dyDescent="0.2">
      <c r="A31" s="181" t="s">
        <v>860</v>
      </c>
      <c r="D31" s="225">
        <v>0</v>
      </c>
      <c r="E31" s="226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225"/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82">
        <v>0</v>
      </c>
      <c r="AM31" s="225">
        <v>0</v>
      </c>
      <c r="AN31" s="182">
        <v>0</v>
      </c>
      <c r="AO31" s="182">
        <v>0</v>
      </c>
      <c r="AP31" s="182">
        <v>0</v>
      </c>
      <c r="AQ31" s="182">
        <v>0</v>
      </c>
      <c r="AR31" s="182">
        <v>0</v>
      </c>
      <c r="AS31" s="182">
        <v>0</v>
      </c>
      <c r="AT31" s="182">
        <v>0</v>
      </c>
      <c r="AU31" s="182">
        <v>0</v>
      </c>
      <c r="AV31" s="182">
        <v>0</v>
      </c>
      <c r="AW31" s="182">
        <v>0</v>
      </c>
      <c r="AX31" s="182">
        <v>0</v>
      </c>
      <c r="AY31" s="182">
        <v>0</v>
      </c>
      <c r="AZ31" s="182">
        <v>0</v>
      </c>
      <c r="BA31" s="182">
        <v>0</v>
      </c>
      <c r="BB31" s="182">
        <v>0</v>
      </c>
      <c r="BC31" s="182">
        <v>0</v>
      </c>
      <c r="BD31" s="182">
        <v>0</v>
      </c>
      <c r="BE31" s="182">
        <v>0</v>
      </c>
      <c r="BF31" s="182">
        <v>0</v>
      </c>
      <c r="BG31" s="182">
        <v>0</v>
      </c>
      <c r="BH31" s="182">
        <v>0</v>
      </c>
      <c r="BI31" s="182">
        <v>0</v>
      </c>
      <c r="BJ31" s="227">
        <v>0</v>
      </c>
      <c r="BK31" s="228">
        <v>0</v>
      </c>
      <c r="BL31" s="182">
        <v>0</v>
      </c>
      <c r="BM31" s="182">
        <v>0</v>
      </c>
      <c r="BN31" s="182">
        <v>0</v>
      </c>
      <c r="BO31" s="182">
        <v>0</v>
      </c>
      <c r="BP31" s="182">
        <v>0</v>
      </c>
      <c r="BQ31" s="182">
        <v>0</v>
      </c>
      <c r="BR31" s="182">
        <v>0</v>
      </c>
      <c r="BS31" s="182">
        <v>0</v>
      </c>
      <c r="BT31" s="182">
        <v>0</v>
      </c>
      <c r="BU31" s="182">
        <v>0</v>
      </c>
      <c r="BV31" s="182">
        <v>0</v>
      </c>
      <c r="BW31" s="182">
        <v>0</v>
      </c>
      <c r="BX31" s="182">
        <v>0</v>
      </c>
      <c r="BY31" s="182">
        <v>0</v>
      </c>
      <c r="BZ31" s="182">
        <v>0</v>
      </c>
      <c r="CA31" s="182">
        <v>0</v>
      </c>
      <c r="CB31" s="182">
        <v>0</v>
      </c>
      <c r="CC31" s="182">
        <v>0</v>
      </c>
      <c r="CD31" s="182">
        <v>0</v>
      </c>
      <c r="CE31" s="226">
        <v>0</v>
      </c>
      <c r="CF31" s="182">
        <v>0</v>
      </c>
      <c r="CG31" s="182">
        <v>0</v>
      </c>
      <c r="CH31" s="182">
        <v>0</v>
      </c>
      <c r="CI31" s="182">
        <v>0</v>
      </c>
      <c r="CJ31" s="182">
        <v>0</v>
      </c>
      <c r="CK31" s="182">
        <v>0</v>
      </c>
      <c r="CL31" s="182">
        <v>0</v>
      </c>
      <c r="CM31" s="182">
        <v>0</v>
      </c>
      <c r="CN31" s="182">
        <v>0</v>
      </c>
      <c r="CO31" s="182">
        <v>0</v>
      </c>
      <c r="CP31" s="182">
        <v>0</v>
      </c>
      <c r="CQ31" s="182">
        <v>0</v>
      </c>
      <c r="CR31" s="182">
        <v>0</v>
      </c>
      <c r="CS31" s="182">
        <v>0</v>
      </c>
      <c r="CT31" s="182">
        <v>0</v>
      </c>
      <c r="CU31" s="182">
        <v>0</v>
      </c>
      <c r="CV31" s="182">
        <v>0</v>
      </c>
      <c r="CW31" s="182">
        <v>0</v>
      </c>
      <c r="CX31" s="182">
        <v>0</v>
      </c>
      <c r="CY31" s="182">
        <v>0</v>
      </c>
      <c r="CZ31" s="182">
        <v>0</v>
      </c>
      <c r="DA31" s="182">
        <v>0</v>
      </c>
      <c r="DB31" s="226">
        <v>0</v>
      </c>
      <c r="DC31" s="182">
        <v>0</v>
      </c>
      <c r="DD31" s="182">
        <v>0</v>
      </c>
      <c r="DE31" s="182">
        <v>0</v>
      </c>
      <c r="DF31" s="182">
        <v>0</v>
      </c>
      <c r="DG31" s="182">
        <v>0</v>
      </c>
      <c r="DH31" s="182">
        <v>0</v>
      </c>
      <c r="DI31" s="182">
        <v>0</v>
      </c>
      <c r="DJ31" s="182">
        <v>0</v>
      </c>
      <c r="DK31" s="182">
        <v>0</v>
      </c>
      <c r="DL31" s="182">
        <v>0</v>
      </c>
      <c r="DM31" s="182">
        <v>0</v>
      </c>
      <c r="DN31" s="182">
        <v>0</v>
      </c>
      <c r="DO31" s="182">
        <v>0</v>
      </c>
      <c r="DP31" s="182">
        <v>0</v>
      </c>
      <c r="DQ31" s="182">
        <v>0</v>
      </c>
      <c r="DR31" s="182">
        <v>0</v>
      </c>
      <c r="DS31" s="182">
        <v>0</v>
      </c>
      <c r="DT31" s="182">
        <v>0</v>
      </c>
      <c r="DU31" s="182">
        <v>0</v>
      </c>
      <c r="DV31" s="182">
        <v>0</v>
      </c>
      <c r="DW31" s="182">
        <v>0</v>
      </c>
      <c r="DX31" s="226">
        <v>0</v>
      </c>
      <c r="DY31" s="182">
        <v>0</v>
      </c>
      <c r="DZ31" s="182">
        <v>0</v>
      </c>
      <c r="EA31" s="182">
        <v>0</v>
      </c>
      <c r="EB31" s="182">
        <v>0</v>
      </c>
      <c r="EC31" s="182">
        <v>0</v>
      </c>
      <c r="ED31" s="182">
        <v>0</v>
      </c>
      <c r="EE31" s="182">
        <v>0</v>
      </c>
      <c r="EF31" s="182">
        <v>0</v>
      </c>
      <c r="EG31" s="182">
        <v>0</v>
      </c>
      <c r="EH31" s="182">
        <v>0</v>
      </c>
      <c r="EI31" s="182">
        <v>0</v>
      </c>
      <c r="EJ31" s="182">
        <v>0</v>
      </c>
      <c r="EK31" s="182">
        <v>0</v>
      </c>
      <c r="EL31" s="182">
        <v>0</v>
      </c>
      <c r="EM31" s="182">
        <v>0</v>
      </c>
      <c r="EN31" s="182">
        <v>0</v>
      </c>
      <c r="EO31" s="182">
        <v>0</v>
      </c>
      <c r="EP31" s="182">
        <v>0</v>
      </c>
      <c r="EQ31" s="182">
        <v>0</v>
      </c>
      <c r="ER31" s="182">
        <v>0</v>
      </c>
      <c r="ES31" s="225">
        <v>0</v>
      </c>
      <c r="ET31" s="182">
        <v>0</v>
      </c>
      <c r="EU31" s="182">
        <v>0</v>
      </c>
      <c r="EV31" s="182">
        <v>0</v>
      </c>
      <c r="EW31" s="182">
        <v>0</v>
      </c>
      <c r="EX31" s="182">
        <v>0</v>
      </c>
      <c r="EY31" s="182">
        <v>0</v>
      </c>
      <c r="EZ31" s="182">
        <v>0</v>
      </c>
      <c r="FA31" s="182">
        <v>0</v>
      </c>
      <c r="FB31" s="182">
        <v>0</v>
      </c>
      <c r="FC31" s="182">
        <v>0</v>
      </c>
      <c r="FD31" s="182">
        <v>0</v>
      </c>
      <c r="FE31" s="182">
        <v>0</v>
      </c>
      <c r="FF31" s="182">
        <v>0</v>
      </c>
      <c r="FG31" s="182">
        <v>0</v>
      </c>
      <c r="FH31" s="182">
        <v>0</v>
      </c>
      <c r="FI31" s="182">
        <v>0</v>
      </c>
      <c r="FJ31" s="182">
        <v>0</v>
      </c>
      <c r="FK31" s="182">
        <v>0</v>
      </c>
      <c r="FL31" s="182">
        <v>0</v>
      </c>
      <c r="FM31" s="182">
        <v>0</v>
      </c>
      <c r="FN31" s="182">
        <v>0</v>
      </c>
      <c r="FO31" s="229">
        <v>0</v>
      </c>
      <c r="FP31" s="182">
        <v>0</v>
      </c>
      <c r="FQ31" s="182">
        <v>0</v>
      </c>
      <c r="FR31" s="182">
        <v>0</v>
      </c>
      <c r="FS31" s="182">
        <v>0</v>
      </c>
      <c r="FT31" s="182">
        <v>0</v>
      </c>
      <c r="FU31" s="182">
        <v>0</v>
      </c>
      <c r="FV31" s="182">
        <v>0</v>
      </c>
      <c r="FW31" s="182">
        <v>0</v>
      </c>
      <c r="FX31" s="182">
        <v>0</v>
      </c>
      <c r="FY31" s="182">
        <v>0</v>
      </c>
      <c r="FZ31" s="182">
        <v>0</v>
      </c>
      <c r="GA31" s="182">
        <v>0</v>
      </c>
      <c r="GB31" s="182">
        <v>0</v>
      </c>
      <c r="GC31" s="182">
        <v>0</v>
      </c>
      <c r="GD31" s="182">
        <v>0</v>
      </c>
      <c r="GE31" s="182">
        <v>0</v>
      </c>
      <c r="GF31" s="182">
        <v>0</v>
      </c>
      <c r="GG31" s="182">
        <v>0</v>
      </c>
      <c r="GH31" s="182">
        <v>0</v>
      </c>
      <c r="GI31" s="182">
        <v>0</v>
      </c>
      <c r="GJ31" s="225">
        <v>0</v>
      </c>
      <c r="GK31" s="182">
        <v>0</v>
      </c>
      <c r="GL31" s="182">
        <v>0</v>
      </c>
    </row>
    <row r="32" spans="1:194" x14ac:dyDescent="0.2">
      <c r="A32" s="181" t="s">
        <v>861</v>
      </c>
      <c r="D32" s="225">
        <v>0</v>
      </c>
      <c r="E32" s="226">
        <v>0</v>
      </c>
      <c r="F32" s="182">
        <v>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225"/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2">
        <v>0</v>
      </c>
      <c r="AH32" s="182">
        <v>0</v>
      </c>
      <c r="AI32" s="182">
        <v>0</v>
      </c>
      <c r="AJ32" s="182">
        <v>0</v>
      </c>
      <c r="AK32" s="182">
        <v>0</v>
      </c>
      <c r="AL32" s="182">
        <v>0</v>
      </c>
      <c r="AM32" s="225">
        <v>0</v>
      </c>
      <c r="AN32" s="182">
        <v>0</v>
      </c>
      <c r="AO32" s="182">
        <v>0</v>
      </c>
      <c r="AP32" s="182">
        <v>0</v>
      </c>
      <c r="AQ32" s="182">
        <v>0</v>
      </c>
      <c r="AR32" s="182">
        <v>0</v>
      </c>
      <c r="AS32" s="182">
        <v>0</v>
      </c>
      <c r="AT32" s="182">
        <v>0</v>
      </c>
      <c r="AU32" s="182">
        <v>0</v>
      </c>
      <c r="AV32" s="182">
        <v>0</v>
      </c>
      <c r="AW32" s="182">
        <v>0</v>
      </c>
      <c r="AX32" s="182">
        <v>0</v>
      </c>
      <c r="AY32" s="182">
        <v>0</v>
      </c>
      <c r="AZ32" s="182">
        <v>0</v>
      </c>
      <c r="BA32" s="182">
        <v>0</v>
      </c>
      <c r="BB32" s="182">
        <v>0</v>
      </c>
      <c r="BC32" s="182">
        <v>0</v>
      </c>
      <c r="BD32" s="182">
        <v>0</v>
      </c>
      <c r="BE32" s="182">
        <v>0</v>
      </c>
      <c r="BF32" s="182">
        <v>0</v>
      </c>
      <c r="BG32" s="182">
        <v>0</v>
      </c>
      <c r="BH32" s="182">
        <v>0</v>
      </c>
      <c r="BI32" s="182">
        <v>0</v>
      </c>
      <c r="BJ32" s="227">
        <v>0</v>
      </c>
      <c r="BK32" s="228">
        <v>0</v>
      </c>
      <c r="BL32" s="182">
        <v>0</v>
      </c>
      <c r="BM32" s="182">
        <v>0</v>
      </c>
      <c r="BN32" s="182">
        <v>0</v>
      </c>
      <c r="BO32" s="182">
        <v>0</v>
      </c>
      <c r="BP32" s="182">
        <v>0</v>
      </c>
      <c r="BQ32" s="182">
        <v>0</v>
      </c>
      <c r="BR32" s="182">
        <v>0</v>
      </c>
      <c r="BS32" s="182">
        <v>0</v>
      </c>
      <c r="BT32" s="182">
        <v>10000000</v>
      </c>
      <c r="BU32" s="182">
        <v>10000000</v>
      </c>
      <c r="BV32" s="182">
        <v>10000000</v>
      </c>
      <c r="BW32" s="182">
        <v>10000000</v>
      </c>
      <c r="BX32" s="182">
        <v>10000000</v>
      </c>
      <c r="BY32" s="182">
        <v>10000000</v>
      </c>
      <c r="BZ32" s="182">
        <v>10000000</v>
      </c>
      <c r="CA32" s="182">
        <v>10000000</v>
      </c>
      <c r="CB32" s="182">
        <v>10000000</v>
      </c>
      <c r="CC32" s="182">
        <v>10000000</v>
      </c>
      <c r="CD32" s="182">
        <v>10000000</v>
      </c>
      <c r="CE32" s="226">
        <v>10000000</v>
      </c>
      <c r="CF32" s="182">
        <v>10000000</v>
      </c>
      <c r="CG32" s="182">
        <v>10000000</v>
      </c>
      <c r="CH32" s="182">
        <v>10000000</v>
      </c>
      <c r="CI32" s="182">
        <v>10000000</v>
      </c>
      <c r="CJ32" s="182">
        <v>10000000</v>
      </c>
      <c r="CK32" s="182">
        <v>10000000</v>
      </c>
      <c r="CL32" s="182">
        <v>10000000</v>
      </c>
      <c r="CM32" s="182">
        <v>10000000</v>
      </c>
      <c r="CN32" s="182">
        <v>10000000</v>
      </c>
      <c r="CO32" s="182">
        <v>10000000</v>
      </c>
      <c r="CP32" s="182">
        <v>10000000</v>
      </c>
      <c r="CQ32" s="182">
        <v>10000000</v>
      </c>
      <c r="CR32" s="182">
        <v>10000000</v>
      </c>
      <c r="CS32" s="182">
        <v>10000000</v>
      </c>
      <c r="CT32" s="182">
        <v>10000000</v>
      </c>
      <c r="CU32" s="182">
        <v>10000000</v>
      </c>
      <c r="CV32" s="182">
        <v>10000000</v>
      </c>
      <c r="CW32" s="182">
        <v>10000000</v>
      </c>
      <c r="CX32" s="182">
        <v>10000000</v>
      </c>
      <c r="CY32" s="182">
        <v>10000000</v>
      </c>
      <c r="CZ32" s="182">
        <v>10000000</v>
      </c>
      <c r="DA32" s="182">
        <v>10000000</v>
      </c>
      <c r="DB32" s="226">
        <v>10000000</v>
      </c>
      <c r="DC32" s="182">
        <v>10000000</v>
      </c>
      <c r="DD32" s="182">
        <v>10000000</v>
      </c>
      <c r="DE32" s="182">
        <v>10000000</v>
      </c>
      <c r="DF32" s="182">
        <v>10000000</v>
      </c>
      <c r="DG32" s="182">
        <v>10000000</v>
      </c>
      <c r="DH32" s="182">
        <v>10000000</v>
      </c>
      <c r="DI32" s="182">
        <v>10000000</v>
      </c>
      <c r="DJ32" s="182">
        <v>10000000</v>
      </c>
      <c r="DK32" s="182">
        <v>10000000</v>
      </c>
      <c r="DL32" s="182">
        <v>10000000</v>
      </c>
      <c r="DM32" s="182">
        <v>10000000</v>
      </c>
      <c r="DN32" s="182">
        <v>10000000</v>
      </c>
      <c r="DO32" s="182">
        <v>10000000</v>
      </c>
      <c r="DP32" s="182">
        <v>10000000</v>
      </c>
      <c r="DQ32" s="182">
        <v>10000000</v>
      </c>
      <c r="DR32" s="182">
        <v>10000000</v>
      </c>
      <c r="DS32" s="182">
        <v>10000000</v>
      </c>
      <c r="DT32" s="182">
        <v>10000000</v>
      </c>
      <c r="DU32" s="182">
        <v>10000000</v>
      </c>
      <c r="DV32" s="182">
        <v>10000000</v>
      </c>
      <c r="DW32" s="182">
        <v>10000000</v>
      </c>
      <c r="DX32" s="226">
        <v>10000000</v>
      </c>
      <c r="DY32" s="182">
        <v>10000000</v>
      </c>
      <c r="DZ32" s="182">
        <v>10000000</v>
      </c>
      <c r="EA32" s="182">
        <v>10000000</v>
      </c>
      <c r="EB32" s="182">
        <v>10000000</v>
      </c>
      <c r="EC32" s="182">
        <v>10000000</v>
      </c>
      <c r="ED32" s="182">
        <v>10000000</v>
      </c>
      <c r="EE32" s="182">
        <v>10000000</v>
      </c>
      <c r="EF32" s="182">
        <v>10000000</v>
      </c>
      <c r="EG32" s="182">
        <v>10000000</v>
      </c>
      <c r="EH32" s="182">
        <v>10000000</v>
      </c>
      <c r="EI32" s="182">
        <v>10000000</v>
      </c>
      <c r="EJ32" s="182">
        <v>10000000</v>
      </c>
      <c r="EK32" s="182">
        <v>10000000</v>
      </c>
      <c r="EL32" s="182">
        <v>10000000</v>
      </c>
      <c r="EM32" s="182">
        <v>10000000</v>
      </c>
      <c r="EN32" s="182">
        <v>10000000</v>
      </c>
      <c r="EO32" s="182">
        <v>10000000</v>
      </c>
      <c r="EP32" s="182">
        <v>10000000</v>
      </c>
      <c r="EQ32" s="182">
        <v>10000000</v>
      </c>
      <c r="ER32" s="182">
        <v>10000000</v>
      </c>
      <c r="ES32" s="225">
        <v>20000000</v>
      </c>
      <c r="ET32" s="182">
        <v>10000000</v>
      </c>
      <c r="EU32" s="182">
        <v>20000000</v>
      </c>
      <c r="EV32" s="182">
        <v>30000000</v>
      </c>
      <c r="EW32" s="182">
        <v>40000000</v>
      </c>
      <c r="EX32" s="182">
        <v>50000000</v>
      </c>
      <c r="EY32" s="182">
        <v>60000000</v>
      </c>
      <c r="EZ32" s="182">
        <v>60000000</v>
      </c>
      <c r="FA32" s="182">
        <v>60000000</v>
      </c>
      <c r="FB32" s="182">
        <v>70000000</v>
      </c>
      <c r="FC32" s="182">
        <v>70000000</v>
      </c>
      <c r="FD32" s="182">
        <v>70000000</v>
      </c>
      <c r="FE32" s="182">
        <v>70000000</v>
      </c>
      <c r="FF32" s="182">
        <v>70000000</v>
      </c>
      <c r="FG32" s="182">
        <v>70000000</v>
      </c>
      <c r="FH32" s="182">
        <v>70000000</v>
      </c>
      <c r="FI32" s="182">
        <v>70000000</v>
      </c>
      <c r="FJ32" s="182">
        <v>70000000</v>
      </c>
      <c r="FK32" s="182">
        <v>70000000</v>
      </c>
      <c r="FL32" s="182">
        <v>80000000</v>
      </c>
      <c r="FM32" s="182">
        <v>80000000</v>
      </c>
      <c r="FN32" s="182">
        <v>80000000</v>
      </c>
      <c r="FO32" s="229">
        <v>80000000</v>
      </c>
      <c r="FP32" s="182">
        <v>80000000</v>
      </c>
      <c r="FQ32" s="182">
        <v>80000000</v>
      </c>
      <c r="FR32" s="182">
        <v>80000000</v>
      </c>
      <c r="FS32" s="182">
        <v>80000000</v>
      </c>
      <c r="FT32" s="182">
        <v>80000000</v>
      </c>
      <c r="FU32" s="182">
        <v>80000000</v>
      </c>
      <c r="FV32" s="182">
        <v>90000000</v>
      </c>
      <c r="FW32" s="182">
        <v>90000000</v>
      </c>
      <c r="FX32" s="182">
        <v>90000000</v>
      </c>
      <c r="FY32" s="182">
        <v>90000000</v>
      </c>
      <c r="FZ32" s="182">
        <v>90000000</v>
      </c>
      <c r="GA32" s="182">
        <v>90000000</v>
      </c>
      <c r="GB32" s="182">
        <v>90000000</v>
      </c>
      <c r="GC32" s="182">
        <v>90000000</v>
      </c>
      <c r="GD32" s="182">
        <v>90000000</v>
      </c>
      <c r="GE32" s="182">
        <v>90000000</v>
      </c>
      <c r="GF32" s="182">
        <v>90000000</v>
      </c>
      <c r="GG32" s="182">
        <v>100000000</v>
      </c>
      <c r="GH32" s="182">
        <v>135000000</v>
      </c>
      <c r="GI32" s="182">
        <v>135000000</v>
      </c>
      <c r="GJ32" s="225">
        <v>135000000</v>
      </c>
      <c r="GK32" s="182">
        <v>135000000</v>
      </c>
      <c r="GL32" s="182">
        <v>135000000</v>
      </c>
    </row>
    <row r="33" spans="1:194" x14ac:dyDescent="0.2">
      <c r="A33" s="181" t="s">
        <v>466</v>
      </c>
      <c r="C33" s="191"/>
      <c r="D33" s="230">
        <f>358749203.41+0+0</f>
        <v>358749203.41000003</v>
      </c>
      <c r="E33" s="231">
        <v>358749203.41000003</v>
      </c>
      <c r="F33" s="183">
        <v>358749203.19</v>
      </c>
      <c r="G33" s="183">
        <v>358749203.41000003</v>
      </c>
      <c r="H33" s="183">
        <v>358749203.41000003</v>
      </c>
      <c r="I33" s="183">
        <v>358749203.41000003</v>
      </c>
      <c r="J33" s="183">
        <v>358749203.41000003</v>
      </c>
      <c r="K33" s="183">
        <v>358749203.41000003</v>
      </c>
      <c r="L33" s="183">
        <v>358749203.41000003</v>
      </c>
      <c r="M33" s="183">
        <v>358749203.41000003</v>
      </c>
      <c r="N33" s="183">
        <v>358749203.41000003</v>
      </c>
      <c r="O33" s="183">
        <v>358749203.41000003</v>
      </c>
      <c r="P33" s="183">
        <v>358749203.41000003</v>
      </c>
      <c r="Q33" s="230">
        <v>358749203.41000003</v>
      </c>
      <c r="R33" s="183">
        <v>358749203.41000003</v>
      </c>
      <c r="S33" s="183">
        <v>358749203.41000003</v>
      </c>
      <c r="T33" s="183">
        <v>358749203.41000003</v>
      </c>
      <c r="U33" s="183">
        <v>358749203.41000003</v>
      </c>
      <c r="V33" s="183">
        <v>358749203.41000003</v>
      </c>
      <c r="W33" s="183">
        <v>358749203.41000003</v>
      </c>
      <c r="X33" s="183">
        <v>358749203.41000003</v>
      </c>
      <c r="Y33" s="183">
        <v>358749203.41000003</v>
      </c>
      <c r="Z33" s="183">
        <v>358749203.41000003</v>
      </c>
      <c r="AA33" s="183">
        <v>358749203.41000003</v>
      </c>
      <c r="AB33" s="183">
        <v>353994565.91000003</v>
      </c>
      <c r="AC33" s="183">
        <v>353994565.91000003</v>
      </c>
      <c r="AD33" s="183">
        <v>353994565.91000003</v>
      </c>
      <c r="AE33" s="183">
        <v>353994565.91000003</v>
      </c>
      <c r="AF33" s="183">
        <v>353994565.91000003</v>
      </c>
      <c r="AG33" s="183">
        <v>353994565.91000003</v>
      </c>
      <c r="AH33" s="183">
        <v>353994565.91000003</v>
      </c>
      <c r="AI33" s="183">
        <v>353994565.91000003</v>
      </c>
      <c r="AJ33" s="183">
        <v>353994565.91000003</v>
      </c>
      <c r="AK33" s="183">
        <v>353994565.91000003</v>
      </c>
      <c r="AL33" s="183">
        <f>353994565.91+10000000</f>
        <v>363994565.91000003</v>
      </c>
      <c r="AM33" s="230">
        <f>362415841+0+0+10000000</f>
        <v>372415841</v>
      </c>
      <c r="AN33" s="183">
        <f>362415841+10000000</f>
        <v>372415841</v>
      </c>
      <c r="AO33" s="183">
        <v>362415841</v>
      </c>
      <c r="AP33" s="183">
        <v>434415841</v>
      </c>
      <c r="AQ33" s="183">
        <v>434415841</v>
      </c>
      <c r="AR33" s="183">
        <v>434415841</v>
      </c>
      <c r="AS33" s="183">
        <v>434415841</v>
      </c>
      <c r="AT33" s="183">
        <v>434415841</v>
      </c>
      <c r="AU33" s="183">
        <v>434415841</v>
      </c>
      <c r="AV33" s="183">
        <v>434415841</v>
      </c>
      <c r="AW33" s="183">
        <v>434415841</v>
      </c>
      <c r="AX33" s="183">
        <v>434415841</v>
      </c>
      <c r="AY33" s="183">
        <v>434466513</v>
      </c>
      <c r="AZ33" s="183">
        <v>434466513</v>
      </c>
      <c r="BA33" s="183">
        <v>434466513</v>
      </c>
      <c r="BB33" s="183">
        <v>434466513</v>
      </c>
      <c r="BC33" s="183">
        <v>434466513</v>
      </c>
      <c r="BD33" s="183">
        <v>434466513</v>
      </c>
      <c r="BE33" s="183">
        <v>434466513</v>
      </c>
      <c r="BF33" s="183">
        <v>444197010</v>
      </c>
      <c r="BG33" s="183">
        <v>444197010</v>
      </c>
      <c r="BH33" s="183">
        <v>444197010</v>
      </c>
      <c r="BI33" s="183">
        <v>444197010</v>
      </c>
      <c r="BJ33" s="232">
        <v>444267735</v>
      </c>
      <c r="BK33" s="233">
        <v>444267735</v>
      </c>
      <c r="BL33" s="183">
        <v>444267735</v>
      </c>
      <c r="BM33" s="183">
        <v>444267735</v>
      </c>
      <c r="BN33" s="183">
        <v>444267735</v>
      </c>
      <c r="BO33" s="183">
        <v>444267735</v>
      </c>
      <c r="BP33" s="183">
        <v>444267735</v>
      </c>
      <c r="BQ33" s="183">
        <v>444267735</v>
      </c>
      <c r="BR33" s="183">
        <v>444267735</v>
      </c>
      <c r="BS33" s="183">
        <v>444267735</v>
      </c>
      <c r="BT33" s="183">
        <v>454267735</v>
      </c>
      <c r="BU33" s="183">
        <v>454267735</v>
      </c>
      <c r="BV33" s="183">
        <v>452547735</v>
      </c>
      <c r="BW33" s="183">
        <v>452547735</v>
      </c>
      <c r="BX33" s="183">
        <v>452547735</v>
      </c>
      <c r="BY33" s="183">
        <v>452547735</v>
      </c>
      <c r="BZ33" s="183">
        <v>444513097.5</v>
      </c>
      <c r="CA33" s="183">
        <v>443719724.50999999</v>
      </c>
      <c r="CB33" s="183">
        <v>443719724.50999999</v>
      </c>
      <c r="CC33" s="183">
        <v>443719724.50999999</v>
      </c>
      <c r="CD33" s="183">
        <v>443719724.50999999</v>
      </c>
      <c r="CE33" s="231">
        <v>424379724.50999999</v>
      </c>
      <c r="CF33" s="183">
        <v>434379724.50999999</v>
      </c>
      <c r="CG33" s="183">
        <v>434379724.50999999</v>
      </c>
      <c r="CH33" s="183">
        <v>434379724.50999999</v>
      </c>
      <c r="CI33" s="183">
        <v>434379724.50999999</v>
      </c>
      <c r="CJ33" s="183">
        <v>434379724.50999999</v>
      </c>
      <c r="CK33" s="183">
        <v>434379724.50999999</v>
      </c>
      <c r="CL33" s="183">
        <v>434379724.50999999</v>
      </c>
      <c r="CM33" s="183">
        <v>434379724.50999999</v>
      </c>
      <c r="CN33" s="183">
        <v>434379724.50999999</v>
      </c>
      <c r="CO33" s="183">
        <v>434379724.50999999</v>
      </c>
      <c r="CP33" s="183">
        <v>444879724.50999999</v>
      </c>
      <c r="CQ33" s="183">
        <v>444879724.50999999</v>
      </c>
      <c r="CR33" s="183">
        <v>444879724.50999999</v>
      </c>
      <c r="CS33" s="183">
        <v>444879724.50999999</v>
      </c>
      <c r="CT33" s="183">
        <v>447879724.50999999</v>
      </c>
      <c r="CU33" s="183">
        <v>447879724.50999999</v>
      </c>
      <c r="CV33" s="183">
        <v>447879724.50999999</v>
      </c>
      <c r="CW33" s="183">
        <v>447879724.50999999</v>
      </c>
      <c r="CX33" s="183">
        <v>447879724.50999999</v>
      </c>
      <c r="CY33" s="183">
        <v>448228415.50999999</v>
      </c>
      <c r="CZ33" s="183">
        <v>448228415.50999999</v>
      </c>
      <c r="DA33" s="183">
        <v>448228415.50999999</v>
      </c>
      <c r="DB33" s="231">
        <v>438228415.50999999</v>
      </c>
      <c r="DC33" s="183">
        <v>448228415.50999999</v>
      </c>
      <c r="DD33" s="183">
        <v>448228415.50999999</v>
      </c>
      <c r="DE33" s="183">
        <v>448228415.50999999</v>
      </c>
      <c r="DF33" s="183">
        <v>443228415.50999999</v>
      </c>
      <c r="DG33" s="183">
        <v>443228415.50999999</v>
      </c>
      <c r="DH33" s="183">
        <v>443228415.50999999</v>
      </c>
      <c r="DI33" s="183">
        <v>443228415.50999999</v>
      </c>
      <c r="DJ33" s="183">
        <v>443228415.50999999</v>
      </c>
      <c r="DK33" s="183">
        <v>443228415.50999999</v>
      </c>
      <c r="DL33" s="183">
        <v>443228415.50999999</v>
      </c>
      <c r="DM33" s="183">
        <v>433228415.50999999</v>
      </c>
      <c r="DN33" s="183">
        <v>443204690</v>
      </c>
      <c r="DO33" s="183">
        <v>443204690</v>
      </c>
      <c r="DP33" s="183">
        <v>443204690</v>
      </c>
      <c r="DQ33" s="183">
        <v>443204690</v>
      </c>
      <c r="DR33" s="183">
        <v>443204690</v>
      </c>
      <c r="DS33" s="183">
        <v>443404690</v>
      </c>
      <c r="DT33" s="183">
        <v>443404690</v>
      </c>
      <c r="DU33" s="183">
        <v>443404690</v>
      </c>
      <c r="DV33" s="183">
        <v>443404690</v>
      </c>
      <c r="DW33" s="183">
        <v>443404690</v>
      </c>
      <c r="DX33" s="226">
        <v>439143832</v>
      </c>
      <c r="DY33" s="183">
        <v>439143832</v>
      </c>
      <c r="DZ33" s="183">
        <v>439143832</v>
      </c>
      <c r="EA33" s="183">
        <v>439143832</v>
      </c>
      <c r="EB33" s="183">
        <v>439143832</v>
      </c>
      <c r="EC33" s="183">
        <v>439143832</v>
      </c>
      <c r="ED33" s="183">
        <v>439143832</v>
      </c>
      <c r="EE33" s="183">
        <v>439143832</v>
      </c>
      <c r="EF33" s="183">
        <v>439143832</v>
      </c>
      <c r="EG33" s="183">
        <v>439143832</v>
      </c>
      <c r="EH33" s="183">
        <v>439143832</v>
      </c>
      <c r="EI33" s="183">
        <v>439143832</v>
      </c>
      <c r="EJ33" s="183">
        <v>436441592.75</v>
      </c>
      <c r="EK33" s="183">
        <v>436441592.75</v>
      </c>
      <c r="EL33" s="183">
        <v>436441592.75</v>
      </c>
      <c r="EM33" s="183">
        <v>436441592.75</v>
      </c>
      <c r="EN33" s="183">
        <v>436441592.75</v>
      </c>
      <c r="EO33" s="183">
        <v>436441592.75</v>
      </c>
      <c r="EP33" s="183">
        <v>436441592.75</v>
      </c>
      <c r="EQ33" s="183">
        <v>436441592.75</v>
      </c>
      <c r="ER33" s="183">
        <v>436441592.75</v>
      </c>
      <c r="ES33" s="230">
        <v>438436576.07999998</v>
      </c>
      <c r="ET33" s="183">
        <v>438436576.07999998</v>
      </c>
      <c r="EU33" s="183">
        <v>438436576.07999998</v>
      </c>
      <c r="EV33" s="183">
        <v>438436576.07999998</v>
      </c>
      <c r="EW33" s="183">
        <v>438436576.07999998</v>
      </c>
      <c r="EX33" s="183">
        <v>438436576.07999998</v>
      </c>
      <c r="EY33" s="183">
        <v>438436576.07999998</v>
      </c>
      <c r="EZ33" s="183">
        <v>438436576.07999998</v>
      </c>
      <c r="FA33" s="183">
        <v>438436576.07999998</v>
      </c>
      <c r="FB33" s="183">
        <v>443536576.07999998</v>
      </c>
      <c r="FC33" s="183">
        <v>443536576.07999998</v>
      </c>
      <c r="FD33" s="183">
        <v>443536576.07999998</v>
      </c>
      <c r="FE33" s="183">
        <v>443536576.07999998</v>
      </c>
      <c r="FF33" s="183">
        <v>443536576.07999998</v>
      </c>
      <c r="FG33" s="183">
        <v>483536576.07999998</v>
      </c>
      <c r="FH33" s="183">
        <v>483536576.07999998</v>
      </c>
      <c r="FI33" s="183">
        <v>483536576.07999998</v>
      </c>
      <c r="FJ33" s="183">
        <v>483536576.07999998</v>
      </c>
      <c r="FK33" s="183">
        <v>483536576.07999998</v>
      </c>
      <c r="FL33" s="183">
        <v>476810749.07999998</v>
      </c>
      <c r="FM33" s="183">
        <v>476810749.07999998</v>
      </c>
      <c r="FN33" s="183">
        <v>476810749.07999998</v>
      </c>
      <c r="FO33" s="234">
        <v>469201673.99000001</v>
      </c>
      <c r="FP33" s="183">
        <v>468389473.99000001</v>
      </c>
      <c r="FQ33" s="183">
        <v>468389473.99000001</v>
      </c>
      <c r="FR33" s="183">
        <v>468389473.99000001</v>
      </c>
      <c r="FS33" s="183">
        <v>468389473.99000001</v>
      </c>
      <c r="FT33" s="183">
        <v>468389473.99000001</v>
      </c>
      <c r="FU33" s="183">
        <v>468389473.99000001</v>
      </c>
      <c r="FV33" s="183">
        <v>468389473.99000001</v>
      </c>
      <c r="FW33" s="183">
        <v>468389473.99000001</v>
      </c>
      <c r="FX33" s="183">
        <v>468389473.99000001</v>
      </c>
      <c r="FY33" s="183">
        <v>468389473.99000001</v>
      </c>
      <c r="FZ33" s="183">
        <v>468389473.99000001</v>
      </c>
      <c r="GA33" s="183">
        <v>464770654.99000001</v>
      </c>
      <c r="GB33" s="183">
        <v>464770654.99000001</v>
      </c>
      <c r="GC33" s="183">
        <v>464770654.99000001</v>
      </c>
      <c r="GD33" s="183">
        <v>464770654.99000001</v>
      </c>
      <c r="GE33" s="183">
        <v>464770654.99000001</v>
      </c>
      <c r="GF33" s="183">
        <v>464770654.99000001</v>
      </c>
      <c r="GG33" s="183">
        <v>463050654.99000001</v>
      </c>
      <c r="GH33" s="183">
        <v>463050654.99000001</v>
      </c>
      <c r="GI33" s="183">
        <v>463050654.99000001</v>
      </c>
      <c r="GJ33" s="230">
        <v>463730654.99000001</v>
      </c>
      <c r="GK33" s="183">
        <v>463050654.99000001</v>
      </c>
      <c r="GL33" s="183">
        <v>463050654.99000001</v>
      </c>
    </row>
    <row r="34" spans="1:194" x14ac:dyDescent="0.2">
      <c r="A34" s="181" t="s">
        <v>467</v>
      </c>
      <c r="D34" s="225">
        <v>0</v>
      </c>
      <c r="E34" s="226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225"/>
      <c r="R34" s="182">
        <v>0</v>
      </c>
      <c r="S34" s="182">
        <v>0</v>
      </c>
      <c r="T34" s="182">
        <v>0</v>
      </c>
      <c r="U34" s="182">
        <v>0</v>
      </c>
      <c r="V34" s="182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  <c r="AF34" s="182">
        <v>0</v>
      </c>
      <c r="AG34" s="182">
        <v>0</v>
      </c>
      <c r="AH34" s="182">
        <v>0</v>
      </c>
      <c r="AI34" s="182">
        <v>0</v>
      </c>
      <c r="AJ34" s="182">
        <v>0</v>
      </c>
      <c r="AK34" s="182">
        <v>0</v>
      </c>
      <c r="AL34" s="182">
        <v>0</v>
      </c>
      <c r="AM34" s="225"/>
      <c r="AN34" s="182">
        <v>0</v>
      </c>
      <c r="AO34" s="182">
        <v>0</v>
      </c>
      <c r="AP34" s="182">
        <v>0</v>
      </c>
      <c r="AQ34" s="182">
        <v>0</v>
      </c>
      <c r="AR34" s="182">
        <v>0</v>
      </c>
      <c r="AS34" s="182">
        <v>0</v>
      </c>
      <c r="AT34" s="182">
        <v>0</v>
      </c>
      <c r="AU34" s="182">
        <v>0</v>
      </c>
      <c r="AV34" s="182">
        <v>0</v>
      </c>
      <c r="AW34" s="182">
        <v>0</v>
      </c>
      <c r="AX34" s="182">
        <v>0</v>
      </c>
      <c r="AY34" s="182">
        <v>0</v>
      </c>
      <c r="AZ34" s="182">
        <v>0</v>
      </c>
      <c r="BA34" s="182">
        <v>0</v>
      </c>
      <c r="BB34" s="182">
        <v>0</v>
      </c>
      <c r="BC34" s="182">
        <v>0</v>
      </c>
      <c r="BD34" s="182">
        <v>0</v>
      </c>
      <c r="BE34" s="182">
        <v>0</v>
      </c>
      <c r="BF34" s="182">
        <v>0</v>
      </c>
      <c r="BG34" s="182">
        <v>0</v>
      </c>
      <c r="BH34" s="182">
        <v>0</v>
      </c>
      <c r="BI34" s="182">
        <v>0</v>
      </c>
      <c r="BJ34" s="227">
        <v>0</v>
      </c>
      <c r="BK34" s="228">
        <v>0</v>
      </c>
      <c r="BL34" s="182">
        <v>0</v>
      </c>
      <c r="BM34" s="182">
        <v>0</v>
      </c>
      <c r="BN34" s="182">
        <v>0</v>
      </c>
      <c r="BO34" s="182">
        <v>0</v>
      </c>
      <c r="BP34" s="182">
        <v>0</v>
      </c>
      <c r="BQ34" s="182">
        <v>0</v>
      </c>
      <c r="BR34" s="182">
        <v>0</v>
      </c>
      <c r="BS34" s="182">
        <v>0</v>
      </c>
      <c r="BT34" s="182">
        <v>0</v>
      </c>
      <c r="BU34" s="182">
        <v>0</v>
      </c>
      <c r="BV34" s="182">
        <v>0</v>
      </c>
      <c r="BW34" s="182">
        <v>0</v>
      </c>
      <c r="BX34" s="182">
        <v>0</v>
      </c>
      <c r="BY34" s="182">
        <v>0</v>
      </c>
      <c r="BZ34" s="182">
        <v>0</v>
      </c>
      <c r="CA34" s="182">
        <v>0</v>
      </c>
      <c r="CB34" s="182">
        <v>0</v>
      </c>
      <c r="CC34" s="182">
        <v>0</v>
      </c>
      <c r="CD34" s="182">
        <v>0</v>
      </c>
      <c r="CE34" s="226">
        <v>0</v>
      </c>
      <c r="CF34" s="182">
        <v>0</v>
      </c>
      <c r="CG34" s="182">
        <v>0</v>
      </c>
      <c r="CH34" s="182">
        <v>0</v>
      </c>
      <c r="CI34" s="182">
        <v>0</v>
      </c>
      <c r="CJ34" s="182">
        <v>0</v>
      </c>
      <c r="CK34" s="182">
        <v>0</v>
      </c>
      <c r="CL34" s="182">
        <v>0</v>
      </c>
      <c r="CM34" s="182">
        <v>0</v>
      </c>
      <c r="CN34" s="182">
        <v>0</v>
      </c>
      <c r="CO34" s="182">
        <v>0</v>
      </c>
      <c r="CP34" s="182">
        <v>0</v>
      </c>
      <c r="CQ34" s="182">
        <v>0</v>
      </c>
      <c r="CR34" s="182">
        <v>0</v>
      </c>
      <c r="CS34" s="182">
        <v>0</v>
      </c>
      <c r="CT34" s="182">
        <v>0</v>
      </c>
      <c r="CU34" s="182">
        <v>0</v>
      </c>
      <c r="CV34" s="182">
        <v>0</v>
      </c>
      <c r="CW34" s="182">
        <v>0</v>
      </c>
      <c r="CX34" s="182">
        <v>0</v>
      </c>
      <c r="CY34" s="182">
        <v>0</v>
      </c>
      <c r="CZ34" s="182">
        <v>0</v>
      </c>
      <c r="DA34" s="182">
        <v>0</v>
      </c>
      <c r="DB34" s="226">
        <v>0</v>
      </c>
      <c r="DC34" s="182">
        <v>0</v>
      </c>
      <c r="DD34" s="182">
        <v>0</v>
      </c>
      <c r="DE34" s="182">
        <v>0</v>
      </c>
      <c r="DF34" s="182">
        <v>0</v>
      </c>
      <c r="DG34" s="182">
        <v>0</v>
      </c>
      <c r="DH34" s="182">
        <v>0</v>
      </c>
      <c r="DI34" s="182">
        <v>0</v>
      </c>
      <c r="DJ34" s="182">
        <v>0</v>
      </c>
      <c r="DK34" s="182">
        <v>0</v>
      </c>
      <c r="DL34" s="182">
        <v>0</v>
      </c>
      <c r="DM34" s="182">
        <v>0</v>
      </c>
      <c r="DN34" s="182">
        <v>0</v>
      </c>
      <c r="DO34" s="182">
        <v>0</v>
      </c>
      <c r="DP34" s="182">
        <v>0</v>
      </c>
      <c r="DQ34" s="182">
        <v>0</v>
      </c>
      <c r="DR34" s="182">
        <v>0</v>
      </c>
      <c r="DS34" s="182">
        <v>0</v>
      </c>
      <c r="DT34" s="182">
        <v>0</v>
      </c>
      <c r="DU34" s="182">
        <v>0</v>
      </c>
      <c r="DV34" s="182">
        <v>0</v>
      </c>
      <c r="DW34" s="182">
        <v>0</v>
      </c>
      <c r="DX34" s="226"/>
      <c r="DY34" s="182">
        <v>0</v>
      </c>
      <c r="DZ34" s="182">
        <v>0</v>
      </c>
      <c r="EA34" s="182">
        <v>0</v>
      </c>
      <c r="EB34" s="182">
        <v>0</v>
      </c>
      <c r="EC34" s="182">
        <v>0</v>
      </c>
      <c r="ED34" s="182">
        <v>0</v>
      </c>
      <c r="EE34" s="182">
        <v>0</v>
      </c>
      <c r="EF34" s="182">
        <v>0</v>
      </c>
      <c r="EG34" s="182">
        <v>0</v>
      </c>
      <c r="EH34" s="182">
        <v>0</v>
      </c>
      <c r="EI34" s="182">
        <v>0</v>
      </c>
      <c r="EJ34" s="182">
        <v>0</v>
      </c>
      <c r="EK34" s="182">
        <v>0</v>
      </c>
      <c r="EL34" s="182">
        <v>0</v>
      </c>
      <c r="EM34" s="182">
        <v>0</v>
      </c>
      <c r="EN34" s="182">
        <v>0</v>
      </c>
      <c r="EO34" s="182">
        <v>0</v>
      </c>
      <c r="EP34" s="182">
        <v>0</v>
      </c>
      <c r="EQ34" s="182">
        <v>0</v>
      </c>
      <c r="ER34" s="182">
        <v>0</v>
      </c>
      <c r="ES34" s="225">
        <v>0</v>
      </c>
      <c r="ET34" s="182">
        <v>0</v>
      </c>
      <c r="EU34" s="182">
        <v>0</v>
      </c>
      <c r="EV34" s="182">
        <v>0</v>
      </c>
      <c r="EW34" s="182">
        <v>0</v>
      </c>
      <c r="EX34" s="182">
        <v>0</v>
      </c>
      <c r="EY34" s="182">
        <v>0</v>
      </c>
      <c r="EZ34" s="182">
        <v>0</v>
      </c>
      <c r="FA34" s="182">
        <v>0</v>
      </c>
      <c r="FB34" s="182">
        <v>0</v>
      </c>
      <c r="FC34" s="182">
        <v>0</v>
      </c>
      <c r="FD34" s="182">
        <v>0</v>
      </c>
      <c r="FE34" s="182">
        <v>0</v>
      </c>
      <c r="FF34" s="182">
        <v>0</v>
      </c>
      <c r="FG34" s="182">
        <v>0</v>
      </c>
      <c r="FH34" s="182">
        <v>0</v>
      </c>
      <c r="FI34" s="182">
        <v>0</v>
      </c>
      <c r="FJ34" s="182">
        <v>0</v>
      </c>
      <c r="FK34" s="182">
        <v>0</v>
      </c>
      <c r="FL34" s="182">
        <v>0</v>
      </c>
      <c r="FM34" s="182">
        <v>0</v>
      </c>
      <c r="FN34" s="182">
        <v>0</v>
      </c>
      <c r="FO34" s="229">
        <v>0</v>
      </c>
      <c r="FP34" s="182">
        <v>0</v>
      </c>
      <c r="FQ34" s="182">
        <v>0</v>
      </c>
      <c r="FR34" s="182">
        <v>0</v>
      </c>
      <c r="FS34" s="182">
        <v>0</v>
      </c>
      <c r="FT34" s="182">
        <v>0</v>
      </c>
      <c r="FU34" s="182">
        <v>0</v>
      </c>
      <c r="FV34" s="182">
        <v>0</v>
      </c>
      <c r="FW34" s="182">
        <v>0</v>
      </c>
      <c r="FX34" s="182">
        <v>0</v>
      </c>
      <c r="FY34" s="182">
        <v>0</v>
      </c>
      <c r="FZ34" s="182">
        <v>0</v>
      </c>
      <c r="GA34" s="182">
        <v>0</v>
      </c>
      <c r="GB34" s="182">
        <v>0</v>
      </c>
      <c r="GC34" s="182">
        <v>0</v>
      </c>
      <c r="GD34" s="182">
        <v>0</v>
      </c>
      <c r="GE34" s="182">
        <v>0</v>
      </c>
      <c r="GF34" s="182">
        <v>0</v>
      </c>
      <c r="GG34" s="182">
        <v>0</v>
      </c>
      <c r="GH34" s="182">
        <v>0</v>
      </c>
      <c r="GI34" s="182">
        <v>0</v>
      </c>
      <c r="GJ34" s="225">
        <v>0</v>
      </c>
      <c r="GK34" s="182">
        <v>0</v>
      </c>
      <c r="GL34" s="182">
        <v>0</v>
      </c>
    </row>
    <row r="35" spans="1:194" x14ac:dyDescent="0.2">
      <c r="A35" s="181" t="s">
        <v>470</v>
      </c>
      <c r="D35" s="260">
        <v>0</v>
      </c>
      <c r="E35" s="261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260"/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D35" s="192">
        <v>0</v>
      </c>
      <c r="AE35" s="192">
        <v>0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192">
        <v>0</v>
      </c>
      <c r="AL35" s="192">
        <v>0</v>
      </c>
      <c r="AM35" s="260"/>
      <c r="AN35" s="192">
        <v>0</v>
      </c>
      <c r="AO35" s="192">
        <v>0</v>
      </c>
      <c r="AP35" s="192">
        <v>0</v>
      </c>
      <c r="AQ35" s="192">
        <v>0</v>
      </c>
      <c r="AR35" s="192">
        <v>0</v>
      </c>
      <c r="AS35" s="192">
        <v>0</v>
      </c>
      <c r="AT35" s="192">
        <v>0</v>
      </c>
      <c r="AU35" s="192">
        <v>0</v>
      </c>
      <c r="AV35" s="192">
        <v>0</v>
      </c>
      <c r="AW35" s="192">
        <v>0</v>
      </c>
      <c r="AX35" s="192">
        <v>0</v>
      </c>
      <c r="AY35" s="192">
        <v>0</v>
      </c>
      <c r="AZ35" s="192">
        <v>0</v>
      </c>
      <c r="BA35" s="192">
        <v>0</v>
      </c>
      <c r="BB35" s="192">
        <v>0</v>
      </c>
      <c r="BC35" s="192">
        <v>0</v>
      </c>
      <c r="BD35" s="192">
        <v>0</v>
      </c>
      <c r="BE35" s="192">
        <v>0</v>
      </c>
      <c r="BF35" s="192">
        <v>0</v>
      </c>
      <c r="BG35" s="192">
        <v>0</v>
      </c>
      <c r="BH35" s="192">
        <v>0</v>
      </c>
      <c r="BI35" s="192">
        <v>0</v>
      </c>
      <c r="BJ35" s="262">
        <v>0</v>
      </c>
      <c r="BK35" s="263">
        <v>0</v>
      </c>
      <c r="BL35" s="192">
        <v>0</v>
      </c>
      <c r="BM35" s="192">
        <v>0</v>
      </c>
      <c r="BN35" s="192">
        <v>0</v>
      </c>
      <c r="BO35" s="192">
        <v>0</v>
      </c>
      <c r="BP35" s="192">
        <v>0</v>
      </c>
      <c r="BQ35" s="192">
        <v>0</v>
      </c>
      <c r="BR35" s="192">
        <v>0</v>
      </c>
      <c r="BS35" s="192">
        <v>0</v>
      </c>
      <c r="BT35" s="192">
        <v>0</v>
      </c>
      <c r="BU35" s="192">
        <v>0</v>
      </c>
      <c r="BV35" s="192">
        <v>0</v>
      </c>
      <c r="BW35" s="192">
        <v>0</v>
      </c>
      <c r="BX35" s="192">
        <v>0</v>
      </c>
      <c r="BY35" s="192">
        <v>0</v>
      </c>
      <c r="BZ35" s="192">
        <v>0</v>
      </c>
      <c r="CA35" s="192">
        <v>0</v>
      </c>
      <c r="CB35" s="192">
        <v>0</v>
      </c>
      <c r="CC35" s="192">
        <v>0</v>
      </c>
      <c r="CD35" s="192">
        <v>0</v>
      </c>
      <c r="CE35" s="261">
        <v>0</v>
      </c>
      <c r="CF35" s="192">
        <v>0</v>
      </c>
      <c r="CG35" s="192">
        <v>0</v>
      </c>
      <c r="CH35" s="192">
        <v>0</v>
      </c>
      <c r="CI35" s="192">
        <v>0</v>
      </c>
      <c r="CJ35" s="192">
        <v>0</v>
      </c>
      <c r="CK35" s="192">
        <v>0</v>
      </c>
      <c r="CL35" s="192">
        <v>0</v>
      </c>
      <c r="CM35" s="192">
        <v>0</v>
      </c>
      <c r="CN35" s="192">
        <v>0</v>
      </c>
      <c r="CO35" s="192">
        <v>0</v>
      </c>
      <c r="CP35" s="192">
        <v>0</v>
      </c>
      <c r="CQ35" s="192">
        <v>0</v>
      </c>
      <c r="CR35" s="192">
        <v>0</v>
      </c>
      <c r="CS35" s="192">
        <v>0</v>
      </c>
      <c r="CT35" s="192">
        <v>0</v>
      </c>
      <c r="CU35" s="192">
        <v>0</v>
      </c>
      <c r="CV35" s="192">
        <v>0</v>
      </c>
      <c r="CW35" s="192">
        <v>0</v>
      </c>
      <c r="CX35" s="192">
        <v>0</v>
      </c>
      <c r="CY35" s="192">
        <v>0</v>
      </c>
      <c r="CZ35" s="192">
        <v>0</v>
      </c>
      <c r="DA35" s="192">
        <v>0</v>
      </c>
      <c r="DB35" s="261">
        <v>0</v>
      </c>
      <c r="DC35" s="192">
        <v>0</v>
      </c>
      <c r="DD35" s="192">
        <v>0</v>
      </c>
      <c r="DE35" s="192">
        <v>0</v>
      </c>
      <c r="DF35" s="192">
        <v>0</v>
      </c>
      <c r="DG35" s="192">
        <v>0</v>
      </c>
      <c r="DH35" s="192">
        <v>0</v>
      </c>
      <c r="DI35" s="192">
        <v>0</v>
      </c>
      <c r="DJ35" s="192">
        <v>0</v>
      </c>
      <c r="DK35" s="192">
        <v>0</v>
      </c>
      <c r="DL35" s="192">
        <v>0</v>
      </c>
      <c r="DM35" s="192">
        <v>0</v>
      </c>
      <c r="DN35" s="192">
        <v>0</v>
      </c>
      <c r="DO35" s="192">
        <v>0</v>
      </c>
      <c r="DP35" s="192">
        <v>0</v>
      </c>
      <c r="DQ35" s="192">
        <v>0</v>
      </c>
      <c r="DR35" s="192">
        <v>0</v>
      </c>
      <c r="DS35" s="192">
        <v>0</v>
      </c>
      <c r="DT35" s="192">
        <v>0</v>
      </c>
      <c r="DU35" s="192">
        <v>0</v>
      </c>
      <c r="DV35" s="192">
        <v>0</v>
      </c>
      <c r="DW35" s="192">
        <v>0</v>
      </c>
      <c r="DX35" s="226"/>
      <c r="DY35" s="192">
        <v>0</v>
      </c>
      <c r="DZ35" s="192">
        <v>0</v>
      </c>
      <c r="EA35" s="192">
        <v>0</v>
      </c>
      <c r="EB35" s="192">
        <v>0</v>
      </c>
      <c r="EC35" s="192">
        <v>0</v>
      </c>
      <c r="ED35" s="192">
        <v>0</v>
      </c>
      <c r="EE35" s="192">
        <v>0</v>
      </c>
      <c r="EF35" s="192">
        <v>0</v>
      </c>
      <c r="EG35" s="192">
        <v>0</v>
      </c>
      <c r="EH35" s="192">
        <v>0</v>
      </c>
      <c r="EI35" s="192">
        <v>0</v>
      </c>
      <c r="EJ35" s="192">
        <v>0</v>
      </c>
      <c r="EK35" s="192">
        <v>0</v>
      </c>
      <c r="EL35" s="192">
        <v>0</v>
      </c>
      <c r="EM35" s="192">
        <v>0</v>
      </c>
      <c r="EN35" s="192">
        <v>0</v>
      </c>
      <c r="EO35" s="192">
        <v>0</v>
      </c>
      <c r="EP35" s="192">
        <v>0</v>
      </c>
      <c r="EQ35" s="192">
        <v>0</v>
      </c>
      <c r="ER35" s="192">
        <v>0</v>
      </c>
      <c r="ES35" s="260">
        <v>0</v>
      </c>
      <c r="ET35" s="192">
        <v>0</v>
      </c>
      <c r="EU35" s="192">
        <v>0</v>
      </c>
      <c r="EV35" s="192">
        <v>0</v>
      </c>
      <c r="EW35" s="192">
        <v>0</v>
      </c>
      <c r="EX35" s="192">
        <v>0</v>
      </c>
      <c r="EY35" s="192">
        <v>0</v>
      </c>
      <c r="EZ35" s="192">
        <v>0</v>
      </c>
      <c r="FA35" s="192">
        <v>0</v>
      </c>
      <c r="FB35" s="192">
        <v>0</v>
      </c>
      <c r="FC35" s="192">
        <v>0</v>
      </c>
      <c r="FD35" s="192">
        <v>0</v>
      </c>
      <c r="FE35" s="192">
        <v>0</v>
      </c>
      <c r="FF35" s="192">
        <v>0</v>
      </c>
      <c r="FG35" s="192">
        <v>0</v>
      </c>
      <c r="FH35" s="192">
        <v>0</v>
      </c>
      <c r="FI35" s="192">
        <v>0</v>
      </c>
      <c r="FJ35" s="192">
        <v>0</v>
      </c>
      <c r="FK35" s="192">
        <v>0</v>
      </c>
      <c r="FL35" s="192">
        <v>0</v>
      </c>
      <c r="FM35" s="192">
        <v>0</v>
      </c>
      <c r="FN35" s="192">
        <v>0</v>
      </c>
      <c r="FO35" s="264">
        <v>0</v>
      </c>
      <c r="FP35" s="192">
        <v>0</v>
      </c>
      <c r="FQ35" s="192">
        <v>0</v>
      </c>
      <c r="FR35" s="192">
        <v>0</v>
      </c>
      <c r="FS35" s="192">
        <v>0</v>
      </c>
      <c r="FT35" s="192">
        <v>0</v>
      </c>
      <c r="FU35" s="192">
        <v>0</v>
      </c>
      <c r="FV35" s="192">
        <v>0</v>
      </c>
      <c r="FW35" s="192">
        <v>0</v>
      </c>
      <c r="FX35" s="192">
        <v>0</v>
      </c>
      <c r="FY35" s="192">
        <v>0</v>
      </c>
      <c r="FZ35" s="192">
        <v>0</v>
      </c>
      <c r="GA35" s="192">
        <v>0</v>
      </c>
      <c r="GB35" s="192">
        <v>0</v>
      </c>
      <c r="GC35" s="192">
        <v>0</v>
      </c>
      <c r="GD35" s="192">
        <v>0</v>
      </c>
      <c r="GE35" s="192">
        <v>0</v>
      </c>
      <c r="GF35" s="192">
        <v>0</v>
      </c>
      <c r="GG35" s="192">
        <v>0</v>
      </c>
      <c r="GH35" s="192">
        <v>0</v>
      </c>
      <c r="GI35" s="192">
        <v>0</v>
      </c>
      <c r="GJ35" s="260">
        <v>0</v>
      </c>
      <c r="GK35" s="192">
        <v>0</v>
      </c>
      <c r="GL35" s="192">
        <v>0</v>
      </c>
    </row>
    <row r="36" spans="1:194" ht="21.2" customHeight="1" x14ac:dyDescent="0.2">
      <c r="A36" s="184" t="s">
        <v>471</v>
      </c>
      <c r="B36" s="185"/>
      <c r="C36" s="185"/>
      <c r="D36" s="250">
        <f>SUM(D24:D35)</f>
        <v>400586734.37</v>
      </c>
      <c r="E36" s="251">
        <v>421918330.21000004</v>
      </c>
      <c r="F36" s="265">
        <f>SUM(F24:F35)</f>
        <v>377947233.90000004</v>
      </c>
      <c r="G36" s="265">
        <f t="shared" ref="G36:BR36" si="10">SUM(G24:G35)</f>
        <v>395961723.42000002</v>
      </c>
      <c r="H36" s="265">
        <f t="shared" si="10"/>
        <v>455492918.49000001</v>
      </c>
      <c r="I36" s="204">
        <f t="shared" si="10"/>
        <v>464017614.34000009</v>
      </c>
      <c r="J36" s="204">
        <f t="shared" si="10"/>
        <v>450651102.35000002</v>
      </c>
      <c r="K36" s="204">
        <f t="shared" si="10"/>
        <v>448429000.05000001</v>
      </c>
      <c r="L36" s="204">
        <f t="shared" si="10"/>
        <v>463197869.22000003</v>
      </c>
      <c r="M36" s="204">
        <f t="shared" si="10"/>
        <v>463836046.42000002</v>
      </c>
      <c r="N36" s="204">
        <f t="shared" si="10"/>
        <v>451885198.89999998</v>
      </c>
      <c r="O36" s="204">
        <f t="shared" si="10"/>
        <v>470712944.71000004</v>
      </c>
      <c r="P36" s="204">
        <f t="shared" si="10"/>
        <v>461632925.6400001</v>
      </c>
      <c r="Q36" s="266">
        <f t="shared" si="10"/>
        <v>476673613.14000005</v>
      </c>
      <c r="R36" s="204">
        <f t="shared" si="10"/>
        <v>428050133.62</v>
      </c>
      <c r="S36" s="204">
        <f t="shared" si="10"/>
        <v>470862812.30000001</v>
      </c>
      <c r="T36" s="204">
        <f t="shared" si="10"/>
        <v>443889078.82000005</v>
      </c>
      <c r="U36" s="204">
        <f t="shared" si="10"/>
        <v>517790561.79000008</v>
      </c>
      <c r="V36" s="204">
        <f t="shared" si="10"/>
        <v>506658922.07000005</v>
      </c>
      <c r="W36" s="204">
        <v>486993325.35000008</v>
      </c>
      <c r="X36" s="204">
        <f t="shared" si="10"/>
        <v>492234122.99000001</v>
      </c>
      <c r="Y36" s="204">
        <f t="shared" si="10"/>
        <v>482581964.22000003</v>
      </c>
      <c r="Z36" s="204">
        <f t="shared" si="10"/>
        <v>476816493.70000005</v>
      </c>
      <c r="AA36" s="204">
        <f t="shared" si="10"/>
        <v>488770262.62000012</v>
      </c>
      <c r="AB36" s="204">
        <f t="shared" si="10"/>
        <v>478376080.61000001</v>
      </c>
      <c r="AC36" s="204">
        <f t="shared" si="10"/>
        <v>477743649.62</v>
      </c>
      <c r="AD36" s="204">
        <f t="shared" si="10"/>
        <v>469576800.39000005</v>
      </c>
      <c r="AE36" s="204">
        <f t="shared" si="10"/>
        <v>466817432.80000001</v>
      </c>
      <c r="AF36" s="204">
        <f t="shared" si="10"/>
        <v>496090115.73000002</v>
      </c>
      <c r="AG36" s="204">
        <f t="shared" si="10"/>
        <v>464795552.49000007</v>
      </c>
      <c r="AH36" s="204">
        <f t="shared" si="10"/>
        <v>478904567.40000004</v>
      </c>
      <c r="AI36" s="204">
        <f t="shared" si="10"/>
        <v>472017655.31000012</v>
      </c>
      <c r="AJ36" s="204">
        <f t="shared" si="10"/>
        <v>488481031.47000003</v>
      </c>
      <c r="AK36" s="204">
        <f t="shared" si="10"/>
        <v>480712253.85000002</v>
      </c>
      <c r="AL36" s="204">
        <f t="shared" si="10"/>
        <v>509351792.05000007</v>
      </c>
      <c r="AM36" s="250">
        <f>SUM(AM24:AM35)</f>
        <v>489788887.53999996</v>
      </c>
      <c r="AN36" s="204">
        <f t="shared" si="10"/>
        <v>493040344.53999996</v>
      </c>
      <c r="AO36" s="204">
        <f t="shared" si="10"/>
        <v>827413114.48000002</v>
      </c>
      <c r="AP36" s="204">
        <f t="shared" si="10"/>
        <v>831834945.02999997</v>
      </c>
      <c r="AQ36" s="204">
        <f t="shared" si="10"/>
        <v>821730501.11999989</v>
      </c>
      <c r="AR36" s="204">
        <f t="shared" si="10"/>
        <v>767934811.28000021</v>
      </c>
      <c r="AS36" s="204">
        <f t="shared" si="10"/>
        <v>749533395.45000005</v>
      </c>
      <c r="AT36" s="204">
        <f t="shared" si="10"/>
        <v>854693311.80000019</v>
      </c>
      <c r="AU36" s="204">
        <f t="shared" si="10"/>
        <v>869006195.34000015</v>
      </c>
      <c r="AV36" s="204">
        <f t="shared" si="10"/>
        <v>783186764.47000003</v>
      </c>
      <c r="AW36" s="204">
        <f t="shared" si="10"/>
        <v>799937793.09000015</v>
      </c>
      <c r="AX36" s="204">
        <f t="shared" si="10"/>
        <v>795013320.81000006</v>
      </c>
      <c r="AY36" s="204">
        <f t="shared" si="10"/>
        <v>782087602.18000007</v>
      </c>
      <c r="AZ36" s="204">
        <f t="shared" si="10"/>
        <v>787730167.48000002</v>
      </c>
      <c r="BA36" s="204">
        <f t="shared" si="10"/>
        <v>764907689.73000002</v>
      </c>
      <c r="BB36" s="204">
        <f t="shared" si="10"/>
        <v>772372341.7099998</v>
      </c>
      <c r="BC36" s="204">
        <f t="shared" si="10"/>
        <v>777807522.06000006</v>
      </c>
      <c r="BD36" s="204">
        <f t="shared" si="10"/>
        <v>761966864.04000008</v>
      </c>
      <c r="BE36" s="204">
        <f t="shared" si="10"/>
        <v>756355633.5</v>
      </c>
      <c r="BF36" s="204">
        <f t="shared" si="10"/>
        <v>732312265.37000012</v>
      </c>
      <c r="BG36" s="204">
        <f t="shared" si="10"/>
        <v>742809394.76999998</v>
      </c>
      <c r="BH36" s="204">
        <f t="shared" si="10"/>
        <v>765542076.50999999</v>
      </c>
      <c r="BI36" s="267">
        <f t="shared" si="10"/>
        <v>762874288.40999997</v>
      </c>
      <c r="BJ36" s="268">
        <f t="shared" si="10"/>
        <v>741960357.67000008</v>
      </c>
      <c r="BK36" s="204">
        <f t="shared" si="10"/>
        <v>718643714.4000001</v>
      </c>
      <c r="BL36" s="204">
        <f t="shared" si="10"/>
        <v>747674660.29999995</v>
      </c>
      <c r="BM36" s="204">
        <f t="shared" si="10"/>
        <v>723708456.36000013</v>
      </c>
      <c r="BN36" s="204">
        <f t="shared" si="10"/>
        <v>717827008.12000012</v>
      </c>
      <c r="BO36" s="204">
        <f t="shared" si="10"/>
        <v>707697051.6400001</v>
      </c>
      <c r="BP36" s="204">
        <f t="shared" si="10"/>
        <v>669076107.89999998</v>
      </c>
      <c r="BQ36" s="204">
        <f t="shared" si="10"/>
        <v>689760761.96000016</v>
      </c>
      <c r="BR36" s="204">
        <f t="shared" si="10"/>
        <v>690939746.68000007</v>
      </c>
      <c r="BS36" s="204">
        <f t="shared" ref="BS36:FT36" si="11">SUM(BS24:BS35)</f>
        <v>679264677.93999994</v>
      </c>
      <c r="BT36" s="204">
        <f t="shared" si="11"/>
        <v>710195557.90999997</v>
      </c>
      <c r="BU36" s="204">
        <f t="shared" si="11"/>
        <v>665014307.68000007</v>
      </c>
      <c r="BV36" s="204">
        <f t="shared" si="11"/>
        <v>709113073.62</v>
      </c>
      <c r="BW36" s="204">
        <f t="shared" si="11"/>
        <v>707451582.22000003</v>
      </c>
      <c r="BX36" s="204">
        <f t="shared" si="11"/>
        <v>689009635.85000014</v>
      </c>
      <c r="BY36" s="204">
        <f t="shared" si="11"/>
        <v>693206871.25</v>
      </c>
      <c r="BZ36" s="204">
        <f t="shared" si="11"/>
        <v>666528797.25999999</v>
      </c>
      <c r="CA36" s="204">
        <f t="shared" si="11"/>
        <v>680921733.15999997</v>
      </c>
      <c r="CB36" s="204">
        <f t="shared" si="11"/>
        <v>669910430.75999999</v>
      </c>
      <c r="CC36" s="204">
        <f t="shared" si="11"/>
        <v>680498658.53000009</v>
      </c>
      <c r="CD36" s="204">
        <f t="shared" si="11"/>
        <v>722548180.55999994</v>
      </c>
      <c r="CE36" s="269">
        <f t="shared" si="11"/>
        <v>725597854.13999999</v>
      </c>
      <c r="CF36" s="204">
        <f t="shared" si="11"/>
        <v>690559478.36999989</v>
      </c>
      <c r="CG36" s="204">
        <f t="shared" si="11"/>
        <v>727826555.28999996</v>
      </c>
      <c r="CH36" s="204">
        <f t="shared" si="11"/>
        <v>714548655.49000001</v>
      </c>
      <c r="CI36" s="204">
        <f t="shared" si="11"/>
        <v>712743378.16999996</v>
      </c>
      <c r="CJ36" s="204">
        <f t="shared" si="11"/>
        <v>686149664.73000002</v>
      </c>
      <c r="CK36" s="204">
        <f t="shared" si="11"/>
        <v>679973297.6500001</v>
      </c>
      <c r="CL36" s="204">
        <f t="shared" si="11"/>
        <v>676742692.98000002</v>
      </c>
      <c r="CM36" s="204">
        <f t="shared" si="11"/>
        <v>672699299.93000007</v>
      </c>
      <c r="CN36" s="204">
        <f t="shared" si="11"/>
        <v>674383931.33000004</v>
      </c>
      <c r="CO36" s="204">
        <f t="shared" si="11"/>
        <v>635182041.93000007</v>
      </c>
      <c r="CP36" s="204">
        <f t="shared" si="11"/>
        <v>657149972.47000003</v>
      </c>
      <c r="CQ36" s="204">
        <f t="shared" si="11"/>
        <v>654234420.04999995</v>
      </c>
      <c r="CR36" s="204">
        <f t="shared" si="11"/>
        <v>660942981.01999998</v>
      </c>
      <c r="CS36" s="204">
        <f t="shared" si="11"/>
        <v>672106449.06999993</v>
      </c>
      <c r="CT36" s="204">
        <f t="shared" si="11"/>
        <v>633392795.38999999</v>
      </c>
      <c r="CU36" s="204">
        <f t="shared" si="11"/>
        <v>665328421.42000008</v>
      </c>
      <c r="CV36" s="204">
        <f t="shared" si="11"/>
        <v>657937760</v>
      </c>
      <c r="CW36" s="204">
        <f t="shared" si="11"/>
        <v>660764053.82999992</v>
      </c>
      <c r="CX36" s="204">
        <f t="shared" si="11"/>
        <v>671798858.46000004</v>
      </c>
      <c r="CY36" s="204">
        <f t="shared" si="11"/>
        <v>640286638.24000001</v>
      </c>
      <c r="CZ36" s="204">
        <f t="shared" si="11"/>
        <v>688307781.53999996</v>
      </c>
      <c r="DA36" s="204">
        <f t="shared" si="11"/>
        <v>677330700.53000009</v>
      </c>
      <c r="DB36" s="269">
        <f t="shared" si="11"/>
        <v>688401933.60000002</v>
      </c>
      <c r="DC36" s="204">
        <f t="shared" si="11"/>
        <v>681007897.3599999</v>
      </c>
      <c r="DD36" s="204">
        <f t="shared" si="11"/>
        <v>696720989.21000004</v>
      </c>
      <c r="DE36" s="204">
        <f t="shared" si="11"/>
        <v>653748053.00999999</v>
      </c>
      <c r="DF36" s="204">
        <f t="shared" si="11"/>
        <v>690373429.24000001</v>
      </c>
      <c r="DG36" s="204">
        <f t="shared" si="11"/>
        <v>664124972.61000001</v>
      </c>
      <c r="DH36" s="204">
        <f t="shared" si="11"/>
        <v>655393064.8499999</v>
      </c>
      <c r="DI36" s="204">
        <f t="shared" si="11"/>
        <v>613634575.92000008</v>
      </c>
      <c r="DJ36" s="204">
        <f t="shared" si="11"/>
        <v>651519887.36000001</v>
      </c>
      <c r="DK36" s="204">
        <f t="shared" si="11"/>
        <v>649754812.22000003</v>
      </c>
      <c r="DL36" s="204">
        <f t="shared" si="11"/>
        <v>637019589.15999997</v>
      </c>
      <c r="DM36" s="204">
        <f t="shared" si="11"/>
        <v>630819884.9000001</v>
      </c>
      <c r="DN36" s="204">
        <f t="shared" si="11"/>
        <v>621158303.80999994</v>
      </c>
      <c r="DO36" s="204">
        <f t="shared" si="11"/>
        <v>636675759.45000005</v>
      </c>
      <c r="DP36" s="204">
        <f t="shared" si="11"/>
        <v>641603149.13</v>
      </c>
      <c r="DQ36" s="204">
        <f t="shared" si="11"/>
        <v>635962041.56000006</v>
      </c>
      <c r="DR36" s="204">
        <f t="shared" si="11"/>
        <v>653600924.35000002</v>
      </c>
      <c r="DS36" s="204">
        <f t="shared" si="11"/>
        <v>623994034.48000002</v>
      </c>
      <c r="DT36" s="204">
        <f t="shared" si="11"/>
        <v>632319923.60000002</v>
      </c>
      <c r="DU36" s="204">
        <f t="shared" si="11"/>
        <v>763626504.75</v>
      </c>
      <c r="DV36" s="204">
        <f t="shared" si="11"/>
        <v>775532980.80999994</v>
      </c>
      <c r="DW36" s="204">
        <f t="shared" si="11"/>
        <v>764173757.58000016</v>
      </c>
      <c r="DX36" s="269">
        <f t="shared" si="11"/>
        <v>817641564.53999996</v>
      </c>
      <c r="DY36" s="204">
        <f t="shared" si="11"/>
        <v>765266928.76999998</v>
      </c>
      <c r="DZ36" s="204">
        <f t="shared" si="11"/>
        <v>814572821.81000006</v>
      </c>
      <c r="EA36" s="204">
        <f t="shared" si="11"/>
        <v>790151436.91999996</v>
      </c>
      <c r="EB36" s="204">
        <f t="shared" si="11"/>
        <v>789836118.93999994</v>
      </c>
      <c r="EC36" s="204">
        <f t="shared" si="11"/>
        <v>793556782.33000016</v>
      </c>
      <c r="ED36" s="204">
        <f t="shared" si="11"/>
        <v>782370687.93000007</v>
      </c>
      <c r="EE36" s="204">
        <f t="shared" si="11"/>
        <v>769926943.67000008</v>
      </c>
      <c r="EF36" s="204">
        <f t="shared" si="11"/>
        <v>755719349.92999995</v>
      </c>
      <c r="EG36" s="204">
        <f t="shared" si="11"/>
        <v>754918758.77999997</v>
      </c>
      <c r="EH36" s="204">
        <f t="shared" si="11"/>
        <v>741367037.62</v>
      </c>
      <c r="EI36" s="204">
        <f t="shared" si="11"/>
        <v>748415969.12999988</v>
      </c>
      <c r="EJ36" s="204">
        <f t="shared" si="11"/>
        <v>748390298.83000004</v>
      </c>
      <c r="EK36" s="204">
        <f t="shared" si="11"/>
        <v>760350945.23000002</v>
      </c>
      <c r="EL36" s="204">
        <f t="shared" si="11"/>
        <v>783566631.8599999</v>
      </c>
      <c r="EM36" s="204">
        <f t="shared" si="11"/>
        <v>756761265.6400001</v>
      </c>
      <c r="EN36" s="204">
        <f t="shared" si="11"/>
        <v>817906713.93999994</v>
      </c>
      <c r="EO36" s="204">
        <f t="shared" si="11"/>
        <v>809106553.65999997</v>
      </c>
      <c r="EP36" s="204">
        <f t="shared" si="11"/>
        <v>801775767.13</v>
      </c>
      <c r="EQ36" s="204">
        <f t="shared" si="11"/>
        <v>836342008.64999986</v>
      </c>
      <c r="ER36" s="204">
        <f t="shared" si="11"/>
        <v>863837521.44000006</v>
      </c>
      <c r="ES36" s="266">
        <f t="shared" si="11"/>
        <v>888407235.82999992</v>
      </c>
      <c r="ET36" s="204">
        <f t="shared" si="11"/>
        <v>876236162.75999987</v>
      </c>
      <c r="EU36" s="204">
        <f t="shared" si="11"/>
        <v>884365700.98999977</v>
      </c>
      <c r="EV36" s="204">
        <f t="shared" si="11"/>
        <v>899237352.14999986</v>
      </c>
      <c r="EW36" s="204">
        <f t="shared" si="11"/>
        <v>879756502.22000003</v>
      </c>
      <c r="EX36" s="204">
        <f t="shared" si="11"/>
        <v>850281060.69000006</v>
      </c>
      <c r="EY36" s="204">
        <f t="shared" si="11"/>
        <v>838503094.8900001</v>
      </c>
      <c r="EZ36" s="204">
        <f t="shared" si="11"/>
        <v>822848649.11000013</v>
      </c>
      <c r="FA36" s="204">
        <f t="shared" si="11"/>
        <v>832624401.69000006</v>
      </c>
      <c r="FB36" s="204">
        <f t="shared" si="11"/>
        <v>813321256.03999996</v>
      </c>
      <c r="FC36" s="204">
        <f t="shared" si="11"/>
        <v>849975858.06999993</v>
      </c>
      <c r="FD36" s="204">
        <f t="shared" si="11"/>
        <v>833603703.65999997</v>
      </c>
      <c r="FE36" s="204">
        <f t="shared" si="11"/>
        <v>835383180.00999999</v>
      </c>
      <c r="FF36" s="204">
        <f t="shared" si="11"/>
        <v>854993968.73000002</v>
      </c>
      <c r="FG36" s="204">
        <f t="shared" si="11"/>
        <v>818825200.02999997</v>
      </c>
      <c r="FH36" s="204">
        <f t="shared" si="11"/>
        <v>853522285.0999999</v>
      </c>
      <c r="FI36" s="204">
        <f t="shared" si="11"/>
        <v>852152267.75999999</v>
      </c>
      <c r="FJ36" s="204">
        <f t="shared" si="11"/>
        <v>850442495.21000004</v>
      </c>
      <c r="FK36" s="204">
        <f t="shared" si="11"/>
        <v>860990705.04999995</v>
      </c>
      <c r="FL36" s="204">
        <f t="shared" si="11"/>
        <v>822076277.79999995</v>
      </c>
      <c r="FM36" s="204">
        <f t="shared" si="11"/>
        <v>862847940.87000012</v>
      </c>
      <c r="FN36" s="204">
        <f t="shared" si="11"/>
        <v>853453185.24000001</v>
      </c>
      <c r="FO36" s="270">
        <f t="shared" si="11"/>
        <v>879220506.35000002</v>
      </c>
      <c r="FP36" s="204">
        <f t="shared" si="11"/>
        <v>840433799.41000009</v>
      </c>
      <c r="FQ36" s="204">
        <f t="shared" si="11"/>
        <v>873687968.63</v>
      </c>
      <c r="FR36" s="204">
        <f t="shared" si="11"/>
        <v>859681043.87000012</v>
      </c>
      <c r="FS36" s="204">
        <f t="shared" si="11"/>
        <v>878814828.81999993</v>
      </c>
      <c r="FT36" s="204">
        <f t="shared" si="11"/>
        <v>838346463.28999996</v>
      </c>
      <c r="FU36" s="204">
        <f>SUM(FU24:FU35)</f>
        <v>838842821.47000003</v>
      </c>
      <c r="FV36" s="204">
        <f>SUM(FV24:FV35)</f>
        <v>837938711.8499999</v>
      </c>
      <c r="FW36" s="204">
        <f>SUM(FW24:FW35)</f>
        <v>811296720.88</v>
      </c>
      <c r="FX36" s="204">
        <f>SUM(FX24:FX35)</f>
        <v>823436632.69000006</v>
      </c>
      <c r="FY36" s="204">
        <v>834354155.96999991</v>
      </c>
      <c r="FZ36" s="204">
        <f t="shared" ref="FZ36:GE36" si="12">SUM(FZ24:FZ35)</f>
        <v>829503234.32999992</v>
      </c>
      <c r="GA36" s="204">
        <f t="shared" si="12"/>
        <v>834334795.53999996</v>
      </c>
      <c r="GB36" s="204">
        <f t="shared" si="12"/>
        <v>770539865.37999988</v>
      </c>
      <c r="GC36" s="204">
        <f t="shared" si="12"/>
        <v>844652455.65999985</v>
      </c>
      <c r="GD36" s="204">
        <f t="shared" si="12"/>
        <v>837511994.06999993</v>
      </c>
      <c r="GE36" s="204">
        <f t="shared" si="12"/>
        <v>950449009.14999986</v>
      </c>
      <c r="GF36" s="204">
        <v>962828394.7299999</v>
      </c>
      <c r="GG36" s="204">
        <f t="shared" ref="GG36:GL36" si="13">SUM(GG24:GG35)</f>
        <v>918528250.11999989</v>
      </c>
      <c r="GH36" s="204">
        <f t="shared" si="13"/>
        <v>948998673.23999989</v>
      </c>
      <c r="GI36" s="204">
        <f t="shared" si="13"/>
        <v>949925448.50999999</v>
      </c>
      <c r="GJ36" s="266">
        <f t="shared" si="13"/>
        <v>986490498.59000003</v>
      </c>
      <c r="GK36" s="204">
        <f t="shared" si="13"/>
        <v>955551584.79999995</v>
      </c>
      <c r="GL36" s="204">
        <f t="shared" si="13"/>
        <v>955551584.79999995</v>
      </c>
    </row>
    <row r="37" spans="1:194" ht="12.75" customHeight="1" x14ac:dyDescent="0.2">
      <c r="D37" s="258"/>
      <c r="E37" s="259"/>
      <c r="F37" s="205"/>
      <c r="G37" s="205"/>
      <c r="H37" s="205"/>
      <c r="AM37" s="258"/>
      <c r="CE37" s="219"/>
      <c r="DB37" s="219"/>
      <c r="DX37" s="226"/>
      <c r="ES37" s="220"/>
      <c r="FO37" s="221"/>
    </row>
    <row r="38" spans="1:194" x14ac:dyDescent="0.2">
      <c r="A38" s="181" t="s">
        <v>472</v>
      </c>
      <c r="D38" s="258"/>
      <c r="E38" s="259"/>
      <c r="F38" s="205"/>
      <c r="G38" s="205"/>
      <c r="H38" s="205"/>
      <c r="AM38" s="258"/>
      <c r="CE38" s="219"/>
      <c r="DB38" s="219"/>
      <c r="DX38" s="261"/>
      <c r="ES38" s="220"/>
      <c r="FO38" s="221"/>
    </row>
    <row r="39" spans="1:194" x14ac:dyDescent="0.2">
      <c r="B39" s="181" t="s">
        <v>160</v>
      </c>
      <c r="C39" s="193"/>
      <c r="D39" s="258">
        <v>0</v>
      </c>
      <c r="E39" s="259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258">
        <v>0</v>
      </c>
      <c r="R39" s="190">
        <v>0</v>
      </c>
      <c r="S39" s="190">
        <v>0</v>
      </c>
      <c r="T39" s="190">
        <v>0</v>
      </c>
      <c r="U39" s="190">
        <v>0</v>
      </c>
      <c r="V39" s="190">
        <v>0</v>
      </c>
      <c r="W39" s="190">
        <v>0</v>
      </c>
      <c r="X39" s="190">
        <v>0</v>
      </c>
      <c r="Y39" s="190">
        <v>0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0</v>
      </c>
      <c r="AF39" s="190">
        <v>0</v>
      </c>
      <c r="AG39" s="190">
        <v>0</v>
      </c>
      <c r="AH39" s="190">
        <v>0</v>
      </c>
      <c r="AI39" s="190">
        <v>0</v>
      </c>
      <c r="AJ39" s="190">
        <v>0</v>
      </c>
      <c r="AK39" s="190">
        <v>0</v>
      </c>
      <c r="AL39" s="190">
        <v>0</v>
      </c>
      <c r="AM39" s="258">
        <v>0</v>
      </c>
      <c r="AN39" s="190">
        <v>0</v>
      </c>
      <c r="AO39" s="190">
        <v>0</v>
      </c>
      <c r="AP39" s="190">
        <v>0</v>
      </c>
      <c r="AQ39" s="190">
        <v>0</v>
      </c>
      <c r="AR39" s="190">
        <v>0</v>
      </c>
      <c r="AS39" s="190">
        <v>0</v>
      </c>
      <c r="AT39" s="190">
        <v>0</v>
      </c>
      <c r="AU39" s="190">
        <v>0</v>
      </c>
      <c r="AV39" s="190">
        <v>0</v>
      </c>
      <c r="AW39" s="190">
        <v>0</v>
      </c>
      <c r="AX39" s="190">
        <v>0</v>
      </c>
      <c r="AY39" s="190">
        <v>0</v>
      </c>
      <c r="AZ39" s="190">
        <v>0</v>
      </c>
      <c r="BA39" s="190">
        <v>0</v>
      </c>
      <c r="BB39" s="190">
        <v>0</v>
      </c>
      <c r="BC39" s="190">
        <v>0</v>
      </c>
      <c r="BD39" s="190">
        <v>0</v>
      </c>
      <c r="BE39" s="190">
        <v>0</v>
      </c>
      <c r="BF39" s="190">
        <v>0</v>
      </c>
      <c r="BG39" s="190">
        <v>0</v>
      </c>
      <c r="BH39" s="190">
        <v>0</v>
      </c>
      <c r="BI39" s="190">
        <v>0</v>
      </c>
      <c r="BJ39" s="271">
        <v>0</v>
      </c>
      <c r="BK39" s="272">
        <v>0</v>
      </c>
      <c r="BL39" s="190">
        <v>0</v>
      </c>
      <c r="BM39" s="190">
        <v>0</v>
      </c>
      <c r="BN39" s="190">
        <v>0</v>
      </c>
      <c r="BO39" s="190">
        <v>0</v>
      </c>
      <c r="BP39" s="190">
        <v>0</v>
      </c>
      <c r="BQ39" s="190">
        <v>0</v>
      </c>
      <c r="BR39" s="190">
        <v>0</v>
      </c>
      <c r="BS39" s="190">
        <v>0</v>
      </c>
      <c r="BT39" s="190">
        <v>0</v>
      </c>
      <c r="BU39" s="190">
        <v>0</v>
      </c>
      <c r="BV39" s="190">
        <v>0</v>
      </c>
      <c r="BW39" s="190">
        <v>0</v>
      </c>
      <c r="BX39" s="190">
        <v>0</v>
      </c>
      <c r="BY39" s="190">
        <v>0</v>
      </c>
      <c r="BZ39" s="190">
        <v>0</v>
      </c>
      <c r="CA39" s="190">
        <v>0</v>
      </c>
      <c r="CB39" s="190">
        <v>0</v>
      </c>
      <c r="CC39" s="190">
        <v>0</v>
      </c>
      <c r="CD39" s="190">
        <v>0</v>
      </c>
      <c r="CE39" s="259">
        <v>0</v>
      </c>
      <c r="CF39" s="190">
        <v>0</v>
      </c>
      <c r="CG39" s="190">
        <v>0</v>
      </c>
      <c r="CH39" s="190">
        <v>0</v>
      </c>
      <c r="CI39" s="190">
        <v>0</v>
      </c>
      <c r="CJ39" s="190">
        <v>0</v>
      </c>
      <c r="CK39" s="190">
        <v>0</v>
      </c>
      <c r="CL39" s="190">
        <v>0</v>
      </c>
      <c r="CM39" s="190">
        <v>0</v>
      </c>
      <c r="CN39" s="190">
        <v>0</v>
      </c>
      <c r="CO39" s="190">
        <v>0</v>
      </c>
      <c r="CP39" s="190">
        <v>0</v>
      </c>
      <c r="CQ39" s="190">
        <v>0</v>
      </c>
      <c r="CR39" s="190">
        <v>0</v>
      </c>
      <c r="CS39" s="190">
        <v>0</v>
      </c>
      <c r="CT39" s="190">
        <v>0</v>
      </c>
      <c r="CU39" s="190">
        <v>0</v>
      </c>
      <c r="CV39" s="190">
        <v>0</v>
      </c>
      <c r="CW39" s="190">
        <v>0</v>
      </c>
      <c r="CX39" s="190">
        <v>0</v>
      </c>
      <c r="CY39" s="190">
        <v>0</v>
      </c>
      <c r="CZ39" s="190">
        <v>0</v>
      </c>
      <c r="DA39" s="190">
        <v>0</v>
      </c>
      <c r="DB39" s="259">
        <v>0</v>
      </c>
      <c r="DC39" s="190">
        <v>0</v>
      </c>
      <c r="DD39" s="190">
        <v>0</v>
      </c>
      <c r="DE39" s="190">
        <v>0</v>
      </c>
      <c r="DF39" s="190">
        <v>0</v>
      </c>
      <c r="DG39" s="190">
        <v>0</v>
      </c>
      <c r="DH39" s="190">
        <v>0</v>
      </c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226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0">
        <v>0</v>
      </c>
      <c r="ER39" s="190">
        <v>0</v>
      </c>
      <c r="ES39" s="258">
        <v>0</v>
      </c>
      <c r="ET39" s="190">
        <v>0</v>
      </c>
      <c r="EU39" s="190">
        <v>0</v>
      </c>
      <c r="EV39" s="190">
        <v>0</v>
      </c>
      <c r="EW39" s="190">
        <v>0</v>
      </c>
      <c r="EX39" s="190">
        <v>0</v>
      </c>
      <c r="EY39" s="190">
        <v>0</v>
      </c>
      <c r="EZ39" s="190">
        <v>0</v>
      </c>
      <c r="FA39" s="190">
        <v>0</v>
      </c>
      <c r="FB39" s="190">
        <v>0</v>
      </c>
      <c r="FC39" s="190">
        <v>0</v>
      </c>
      <c r="FD39" s="190">
        <v>0</v>
      </c>
      <c r="FE39" s="190">
        <v>0</v>
      </c>
      <c r="FF39" s="190">
        <v>0</v>
      </c>
      <c r="FG39" s="190">
        <v>0</v>
      </c>
      <c r="FH39" s="190">
        <v>0</v>
      </c>
      <c r="FI39" s="190">
        <v>0</v>
      </c>
      <c r="FJ39" s="190">
        <v>0</v>
      </c>
      <c r="FK39" s="190">
        <v>0</v>
      </c>
      <c r="FL39" s="190">
        <v>0</v>
      </c>
      <c r="FM39" s="190">
        <v>0</v>
      </c>
      <c r="FN39" s="190">
        <v>0</v>
      </c>
      <c r="FO39" s="273">
        <v>0</v>
      </c>
      <c r="FP39" s="190">
        <v>0</v>
      </c>
      <c r="FQ39" s="190">
        <v>0</v>
      </c>
      <c r="FR39" s="190">
        <v>0</v>
      </c>
      <c r="FS39" s="190">
        <v>0</v>
      </c>
      <c r="FT39" s="190">
        <v>0</v>
      </c>
      <c r="FU39" s="190">
        <v>0</v>
      </c>
      <c r="FV39" s="190">
        <v>0</v>
      </c>
      <c r="FW39" s="190">
        <v>0</v>
      </c>
      <c r="FX39" s="190">
        <v>0</v>
      </c>
      <c r="FY39" s="190">
        <v>0</v>
      </c>
      <c r="FZ39" s="190">
        <v>0</v>
      </c>
      <c r="GA39" s="190">
        <v>0</v>
      </c>
      <c r="GB39" s="190">
        <v>0</v>
      </c>
      <c r="GC39" s="190">
        <v>0</v>
      </c>
      <c r="GD39" s="190">
        <v>0</v>
      </c>
      <c r="GE39" s="190">
        <v>0</v>
      </c>
      <c r="GF39" s="190">
        <v>0</v>
      </c>
      <c r="GG39" s="190">
        <v>0</v>
      </c>
      <c r="GH39" s="190">
        <v>0</v>
      </c>
      <c r="GI39" s="190">
        <v>0</v>
      </c>
      <c r="GJ39" s="258">
        <v>0</v>
      </c>
      <c r="GK39" s="190">
        <v>0</v>
      </c>
      <c r="GL39" s="190">
        <v>0</v>
      </c>
    </row>
    <row r="40" spans="1:194" x14ac:dyDescent="0.2">
      <c r="B40" s="181" t="s">
        <v>161</v>
      </c>
      <c r="C40" s="193"/>
      <c r="D40" s="258">
        <v>0</v>
      </c>
      <c r="E40" s="259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258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v>0</v>
      </c>
      <c r="W40" s="190">
        <v>0</v>
      </c>
      <c r="X40" s="190">
        <v>0</v>
      </c>
      <c r="Y40" s="190">
        <v>0</v>
      </c>
      <c r="Z40" s="190">
        <v>0</v>
      </c>
      <c r="AA40" s="190">
        <v>0</v>
      </c>
      <c r="AB40" s="190">
        <v>0</v>
      </c>
      <c r="AC40" s="190">
        <v>0</v>
      </c>
      <c r="AD40" s="190">
        <v>0</v>
      </c>
      <c r="AE40" s="190">
        <v>0</v>
      </c>
      <c r="AF40" s="190">
        <v>0</v>
      </c>
      <c r="AG40" s="190">
        <v>0</v>
      </c>
      <c r="AH40" s="190">
        <v>0</v>
      </c>
      <c r="AI40" s="190">
        <v>0</v>
      </c>
      <c r="AJ40" s="190">
        <v>0</v>
      </c>
      <c r="AK40" s="190">
        <v>0</v>
      </c>
      <c r="AL40" s="190">
        <v>0</v>
      </c>
      <c r="AM40" s="258">
        <v>0</v>
      </c>
      <c r="AN40" s="190">
        <v>0</v>
      </c>
      <c r="AO40" s="190">
        <v>0</v>
      </c>
      <c r="AP40" s="190">
        <v>0</v>
      </c>
      <c r="AQ40" s="190">
        <v>0</v>
      </c>
      <c r="AR40" s="190">
        <v>0</v>
      </c>
      <c r="AS40" s="190">
        <v>0</v>
      </c>
      <c r="AT40" s="190">
        <v>0</v>
      </c>
      <c r="AU40" s="190">
        <v>0</v>
      </c>
      <c r="AV40" s="190">
        <v>0</v>
      </c>
      <c r="AW40" s="190">
        <v>0</v>
      </c>
      <c r="AX40" s="190">
        <v>0</v>
      </c>
      <c r="AY40" s="190">
        <v>0</v>
      </c>
      <c r="AZ40" s="190">
        <v>0</v>
      </c>
      <c r="BA40" s="190">
        <v>0</v>
      </c>
      <c r="BB40" s="190">
        <v>0</v>
      </c>
      <c r="BC40" s="190">
        <v>0</v>
      </c>
      <c r="BD40" s="190">
        <v>0</v>
      </c>
      <c r="BE40" s="190">
        <v>0</v>
      </c>
      <c r="BF40" s="190">
        <v>0</v>
      </c>
      <c r="BG40" s="190">
        <v>0</v>
      </c>
      <c r="BH40" s="190">
        <v>0</v>
      </c>
      <c r="BI40" s="190">
        <v>0</v>
      </c>
      <c r="BJ40" s="271">
        <v>0</v>
      </c>
      <c r="BK40" s="272">
        <v>0</v>
      </c>
      <c r="BL40" s="190">
        <v>0</v>
      </c>
      <c r="BM40" s="190">
        <v>0</v>
      </c>
      <c r="BN40" s="190">
        <v>0</v>
      </c>
      <c r="BO40" s="190">
        <v>0</v>
      </c>
      <c r="BP40" s="190">
        <v>0</v>
      </c>
      <c r="BQ40" s="190">
        <v>0</v>
      </c>
      <c r="BR40" s="190">
        <v>0</v>
      </c>
      <c r="BS40" s="190">
        <v>0</v>
      </c>
      <c r="BT40" s="190">
        <v>0</v>
      </c>
      <c r="BU40" s="190">
        <v>0</v>
      </c>
      <c r="BV40" s="190">
        <v>0</v>
      </c>
      <c r="BW40" s="190">
        <v>0</v>
      </c>
      <c r="BX40" s="190">
        <v>0</v>
      </c>
      <c r="BY40" s="190">
        <v>0</v>
      </c>
      <c r="BZ40" s="190">
        <v>0</v>
      </c>
      <c r="CA40" s="190">
        <v>0</v>
      </c>
      <c r="CB40" s="190">
        <v>0</v>
      </c>
      <c r="CC40" s="190">
        <v>0</v>
      </c>
      <c r="CD40" s="190">
        <v>0</v>
      </c>
      <c r="CE40" s="259">
        <v>0</v>
      </c>
      <c r="CF40" s="190">
        <v>0</v>
      </c>
      <c r="CG40" s="190">
        <v>0</v>
      </c>
      <c r="CH40" s="190">
        <v>0</v>
      </c>
      <c r="CI40" s="190">
        <v>0</v>
      </c>
      <c r="CJ40" s="190">
        <v>0</v>
      </c>
      <c r="CK40" s="190">
        <v>0</v>
      </c>
      <c r="CL40" s="190">
        <v>0</v>
      </c>
      <c r="CM40" s="190">
        <v>0</v>
      </c>
      <c r="CN40" s="190">
        <v>0</v>
      </c>
      <c r="CO40" s="190">
        <v>0</v>
      </c>
      <c r="CP40" s="190">
        <v>0</v>
      </c>
      <c r="CQ40" s="190">
        <v>0</v>
      </c>
      <c r="CR40" s="190">
        <v>0</v>
      </c>
      <c r="CS40" s="190">
        <v>0</v>
      </c>
      <c r="CT40" s="190">
        <v>0</v>
      </c>
      <c r="CU40" s="190">
        <v>0</v>
      </c>
      <c r="CV40" s="190">
        <v>0</v>
      </c>
      <c r="CW40" s="190">
        <v>0</v>
      </c>
      <c r="CX40" s="190">
        <v>0</v>
      </c>
      <c r="CY40" s="190">
        <v>0</v>
      </c>
      <c r="CZ40" s="190">
        <v>0</v>
      </c>
      <c r="DA40" s="190">
        <v>0</v>
      </c>
      <c r="DB40" s="259">
        <v>0</v>
      </c>
      <c r="DC40" s="190">
        <v>0</v>
      </c>
      <c r="DD40" s="190">
        <v>0</v>
      </c>
      <c r="DE40" s="190">
        <v>0</v>
      </c>
      <c r="DF40" s="190">
        <v>0</v>
      </c>
      <c r="DG40" s="190">
        <v>0</v>
      </c>
      <c r="DH40" s="190">
        <v>0</v>
      </c>
      <c r="DI40" s="190">
        <v>0</v>
      </c>
      <c r="DJ40" s="190">
        <v>0</v>
      </c>
      <c r="DK40" s="190">
        <v>0</v>
      </c>
      <c r="DL40" s="190">
        <v>0</v>
      </c>
      <c r="DM40" s="190">
        <v>0</v>
      </c>
      <c r="DN40" s="190">
        <v>0</v>
      </c>
      <c r="DO40" s="190">
        <v>0</v>
      </c>
      <c r="DP40" s="190">
        <v>0</v>
      </c>
      <c r="DQ40" s="190">
        <v>0</v>
      </c>
      <c r="DR40" s="190">
        <v>0</v>
      </c>
      <c r="DS40" s="190" t="s">
        <v>960</v>
      </c>
      <c r="DT40" s="190">
        <v>0</v>
      </c>
      <c r="DU40" s="190">
        <v>0</v>
      </c>
      <c r="DV40" s="190">
        <v>0</v>
      </c>
      <c r="DW40" s="190">
        <v>0</v>
      </c>
      <c r="DX40" s="226">
        <v>0</v>
      </c>
      <c r="DY40" s="190">
        <v>0</v>
      </c>
      <c r="DZ40" s="190">
        <v>0</v>
      </c>
      <c r="EA40" s="190">
        <v>0</v>
      </c>
      <c r="EB40" s="190">
        <v>0</v>
      </c>
      <c r="EC40" s="190">
        <v>0</v>
      </c>
      <c r="ED40" s="190">
        <v>0</v>
      </c>
      <c r="EE40" s="190">
        <v>0</v>
      </c>
      <c r="EF40" s="190">
        <v>0</v>
      </c>
      <c r="EG40" s="190">
        <v>0</v>
      </c>
      <c r="EH40" s="190">
        <v>0</v>
      </c>
      <c r="EI40" s="190">
        <v>0</v>
      </c>
      <c r="EJ40" s="190">
        <v>0</v>
      </c>
      <c r="EK40" s="190">
        <v>0</v>
      </c>
      <c r="EL40" s="190">
        <v>0</v>
      </c>
      <c r="EM40" s="190">
        <v>0</v>
      </c>
      <c r="EN40" s="190">
        <v>0</v>
      </c>
      <c r="EO40" s="190">
        <v>0</v>
      </c>
      <c r="EP40" s="190">
        <v>0</v>
      </c>
      <c r="EQ40" s="190">
        <v>0</v>
      </c>
      <c r="ER40" s="190">
        <v>0</v>
      </c>
      <c r="ES40" s="258">
        <v>0</v>
      </c>
      <c r="ET40" s="190">
        <v>0</v>
      </c>
      <c r="EU40" s="190">
        <v>0</v>
      </c>
      <c r="EV40" s="190">
        <v>0</v>
      </c>
      <c r="EW40" s="190">
        <v>0</v>
      </c>
      <c r="EX40" s="190">
        <v>0</v>
      </c>
      <c r="EY40" s="190">
        <v>0</v>
      </c>
      <c r="EZ40" s="190">
        <v>0</v>
      </c>
      <c r="FA40" s="190">
        <v>0</v>
      </c>
      <c r="FB40" s="190">
        <v>0</v>
      </c>
      <c r="FC40" s="190">
        <v>0</v>
      </c>
      <c r="FD40" s="190">
        <v>0</v>
      </c>
      <c r="FE40" s="190">
        <v>0</v>
      </c>
      <c r="FF40" s="190">
        <v>0</v>
      </c>
      <c r="FG40" s="190">
        <v>0</v>
      </c>
      <c r="FH40" s="190">
        <v>0</v>
      </c>
      <c r="FI40" s="190">
        <v>0</v>
      </c>
      <c r="FJ40" s="190">
        <v>0</v>
      </c>
      <c r="FK40" s="190">
        <v>0</v>
      </c>
      <c r="FL40" s="190">
        <v>0</v>
      </c>
      <c r="FM40" s="190">
        <v>0</v>
      </c>
      <c r="FN40" s="190">
        <v>0</v>
      </c>
      <c r="FO40" s="273">
        <v>0</v>
      </c>
      <c r="FP40" s="190">
        <v>0</v>
      </c>
      <c r="FQ40" s="190">
        <v>0</v>
      </c>
      <c r="FR40" s="190">
        <v>0</v>
      </c>
      <c r="FS40" s="190">
        <v>0</v>
      </c>
      <c r="FT40" s="190">
        <v>0</v>
      </c>
      <c r="FU40" s="190">
        <v>0</v>
      </c>
      <c r="FV40" s="190">
        <v>0</v>
      </c>
      <c r="FW40" s="190">
        <v>0</v>
      </c>
      <c r="FX40" s="190">
        <v>0</v>
      </c>
      <c r="FY40" s="190">
        <v>0</v>
      </c>
      <c r="FZ40" s="190">
        <v>0</v>
      </c>
      <c r="GA40" s="190">
        <v>0</v>
      </c>
      <c r="GB40" s="190">
        <v>0</v>
      </c>
      <c r="GC40" s="190">
        <v>0</v>
      </c>
      <c r="GD40" s="190">
        <v>0</v>
      </c>
      <c r="GE40" s="190">
        <v>0</v>
      </c>
      <c r="GF40" s="190">
        <v>0</v>
      </c>
      <c r="GG40" s="190">
        <v>0</v>
      </c>
      <c r="GH40" s="190">
        <v>0</v>
      </c>
      <c r="GI40" s="190">
        <v>0</v>
      </c>
      <c r="GJ40" s="258">
        <v>0</v>
      </c>
      <c r="GK40" s="190">
        <v>0</v>
      </c>
      <c r="GL40" s="190">
        <v>0</v>
      </c>
    </row>
    <row r="41" spans="1:194" x14ac:dyDescent="0.2">
      <c r="B41" s="181" t="s">
        <v>146</v>
      </c>
      <c r="C41" s="193"/>
      <c r="D41" s="258">
        <v>0</v>
      </c>
      <c r="E41" s="259">
        <v>0</v>
      </c>
      <c r="F41" s="190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258">
        <v>0</v>
      </c>
      <c r="R41" s="190">
        <v>0</v>
      </c>
      <c r="S41" s="190">
        <v>0</v>
      </c>
      <c r="T41" s="190">
        <v>0</v>
      </c>
      <c r="U41" s="190">
        <v>0</v>
      </c>
      <c r="V41" s="190">
        <v>0</v>
      </c>
      <c r="W41" s="190">
        <v>0</v>
      </c>
      <c r="X41" s="190">
        <v>0</v>
      </c>
      <c r="Y41" s="190">
        <v>0</v>
      </c>
      <c r="Z41" s="190">
        <v>0</v>
      </c>
      <c r="AA41" s="190">
        <v>0</v>
      </c>
      <c r="AB41" s="190">
        <v>0</v>
      </c>
      <c r="AC41" s="190">
        <v>0</v>
      </c>
      <c r="AD41" s="190">
        <v>0</v>
      </c>
      <c r="AE41" s="190">
        <v>0</v>
      </c>
      <c r="AF41" s="190">
        <v>0</v>
      </c>
      <c r="AG41" s="190">
        <v>0</v>
      </c>
      <c r="AH41" s="190">
        <v>0</v>
      </c>
      <c r="AI41" s="190">
        <v>0</v>
      </c>
      <c r="AJ41" s="190">
        <v>0</v>
      </c>
      <c r="AK41" s="190">
        <v>0</v>
      </c>
      <c r="AL41" s="190">
        <v>0</v>
      </c>
      <c r="AM41" s="258">
        <v>0</v>
      </c>
      <c r="AN41" s="190">
        <v>0</v>
      </c>
      <c r="AO41" s="190">
        <v>0</v>
      </c>
      <c r="AP41" s="190">
        <v>0</v>
      </c>
      <c r="AQ41" s="190">
        <v>0</v>
      </c>
      <c r="AR41" s="190">
        <v>0</v>
      </c>
      <c r="AS41" s="190">
        <v>0</v>
      </c>
      <c r="AT41" s="190">
        <v>0</v>
      </c>
      <c r="AU41" s="190">
        <v>0</v>
      </c>
      <c r="AV41" s="190">
        <v>0</v>
      </c>
      <c r="AW41" s="190">
        <v>0</v>
      </c>
      <c r="AX41" s="190">
        <v>0</v>
      </c>
      <c r="AY41" s="190">
        <v>0</v>
      </c>
      <c r="AZ41" s="190">
        <v>0</v>
      </c>
      <c r="BA41" s="190">
        <v>0</v>
      </c>
      <c r="BB41" s="190">
        <v>0</v>
      </c>
      <c r="BC41" s="190">
        <v>0</v>
      </c>
      <c r="BD41" s="190">
        <v>0</v>
      </c>
      <c r="BE41" s="190">
        <v>0</v>
      </c>
      <c r="BF41" s="190">
        <v>0</v>
      </c>
      <c r="BG41" s="190">
        <v>0</v>
      </c>
      <c r="BH41" s="190">
        <v>0</v>
      </c>
      <c r="BI41" s="190">
        <v>0</v>
      </c>
      <c r="BJ41" s="271">
        <v>0</v>
      </c>
      <c r="BK41" s="272">
        <v>0</v>
      </c>
      <c r="BL41" s="190">
        <v>0</v>
      </c>
      <c r="BM41" s="190">
        <v>0</v>
      </c>
      <c r="BN41" s="190">
        <v>0</v>
      </c>
      <c r="BO41" s="190">
        <v>0</v>
      </c>
      <c r="BP41" s="190">
        <v>0</v>
      </c>
      <c r="BQ41" s="190">
        <v>0</v>
      </c>
      <c r="BR41" s="190">
        <v>0</v>
      </c>
      <c r="BS41" s="190">
        <v>0</v>
      </c>
      <c r="BT41" s="190">
        <v>0</v>
      </c>
      <c r="BU41" s="190">
        <v>0</v>
      </c>
      <c r="BV41" s="190">
        <v>0</v>
      </c>
      <c r="BW41" s="190">
        <v>0</v>
      </c>
      <c r="BX41" s="190">
        <v>0</v>
      </c>
      <c r="BY41" s="190">
        <v>0</v>
      </c>
      <c r="BZ41" s="190">
        <v>0</v>
      </c>
      <c r="CA41" s="190">
        <v>0</v>
      </c>
      <c r="CB41" s="190">
        <v>0</v>
      </c>
      <c r="CC41" s="190">
        <v>0</v>
      </c>
      <c r="CD41" s="190">
        <v>0</v>
      </c>
      <c r="CE41" s="259">
        <v>0</v>
      </c>
      <c r="CF41" s="190">
        <v>0</v>
      </c>
      <c r="CG41" s="190">
        <v>0</v>
      </c>
      <c r="CH41" s="190">
        <v>0</v>
      </c>
      <c r="CI41" s="190">
        <v>0</v>
      </c>
      <c r="CJ41" s="190">
        <v>0</v>
      </c>
      <c r="CK41" s="190">
        <v>0</v>
      </c>
      <c r="CL41" s="190">
        <v>0</v>
      </c>
      <c r="CM41" s="190">
        <v>0</v>
      </c>
      <c r="CN41" s="190">
        <v>0</v>
      </c>
      <c r="CO41" s="190">
        <v>0</v>
      </c>
      <c r="CP41" s="190">
        <v>0</v>
      </c>
      <c r="CQ41" s="190">
        <v>0</v>
      </c>
      <c r="CR41" s="190">
        <v>0</v>
      </c>
      <c r="CS41" s="190">
        <v>0</v>
      </c>
      <c r="CT41" s="190">
        <v>0</v>
      </c>
      <c r="CU41" s="190">
        <v>0</v>
      </c>
      <c r="CV41" s="190">
        <v>0</v>
      </c>
      <c r="CW41" s="190">
        <v>0</v>
      </c>
      <c r="CX41" s="190">
        <v>0</v>
      </c>
      <c r="CY41" s="190">
        <v>0</v>
      </c>
      <c r="CZ41" s="190">
        <v>0</v>
      </c>
      <c r="DA41" s="190">
        <v>0</v>
      </c>
      <c r="DB41" s="259">
        <v>0</v>
      </c>
      <c r="DC41" s="190">
        <v>0</v>
      </c>
      <c r="DD41" s="190">
        <v>0</v>
      </c>
      <c r="DE41" s="190">
        <v>0</v>
      </c>
      <c r="DF41" s="190">
        <v>0</v>
      </c>
      <c r="DG41" s="190">
        <v>0</v>
      </c>
      <c r="DH41" s="190">
        <v>0</v>
      </c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226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0">
        <v>0</v>
      </c>
      <c r="ER41" s="190">
        <v>0</v>
      </c>
      <c r="ES41" s="258">
        <v>0</v>
      </c>
      <c r="ET41" s="190">
        <v>0</v>
      </c>
      <c r="EU41" s="190">
        <v>0</v>
      </c>
      <c r="EV41" s="190">
        <v>0</v>
      </c>
      <c r="EW41" s="190">
        <v>0</v>
      </c>
      <c r="EX41" s="190">
        <v>0</v>
      </c>
      <c r="EY41" s="190">
        <v>0</v>
      </c>
      <c r="EZ41" s="190">
        <v>0</v>
      </c>
      <c r="FA41" s="190">
        <v>0</v>
      </c>
      <c r="FB41" s="190">
        <v>0</v>
      </c>
      <c r="FC41" s="190">
        <v>0</v>
      </c>
      <c r="FD41" s="190">
        <v>0</v>
      </c>
      <c r="FE41" s="190">
        <v>0</v>
      </c>
      <c r="FF41" s="190">
        <v>0</v>
      </c>
      <c r="FG41" s="190">
        <v>0</v>
      </c>
      <c r="FH41" s="190">
        <v>0</v>
      </c>
      <c r="FI41" s="190">
        <v>0</v>
      </c>
      <c r="FJ41" s="190">
        <v>0</v>
      </c>
      <c r="FK41" s="190">
        <v>0</v>
      </c>
      <c r="FL41" s="190">
        <v>0</v>
      </c>
      <c r="FM41" s="190">
        <v>0</v>
      </c>
      <c r="FN41" s="190">
        <v>0</v>
      </c>
      <c r="FO41" s="273">
        <v>0</v>
      </c>
      <c r="FP41" s="190">
        <v>0</v>
      </c>
      <c r="FQ41" s="190">
        <v>0</v>
      </c>
      <c r="FR41" s="190">
        <v>0</v>
      </c>
      <c r="FS41" s="190">
        <v>0</v>
      </c>
      <c r="FT41" s="190">
        <v>0</v>
      </c>
      <c r="FU41" s="190">
        <v>0</v>
      </c>
      <c r="FV41" s="190">
        <v>0</v>
      </c>
      <c r="FW41" s="190">
        <v>0</v>
      </c>
      <c r="FX41" s="190">
        <v>0</v>
      </c>
      <c r="FY41" s="190">
        <v>0</v>
      </c>
      <c r="FZ41" s="190">
        <v>0</v>
      </c>
      <c r="GA41" s="190">
        <v>0</v>
      </c>
      <c r="GB41" s="190">
        <v>0</v>
      </c>
      <c r="GC41" s="190">
        <v>0</v>
      </c>
      <c r="GD41" s="190">
        <v>0</v>
      </c>
      <c r="GE41" s="190">
        <v>0</v>
      </c>
      <c r="GF41" s="190">
        <v>0</v>
      </c>
      <c r="GG41" s="190">
        <v>0</v>
      </c>
      <c r="GH41" s="190">
        <v>0</v>
      </c>
      <c r="GI41" s="190">
        <v>0</v>
      </c>
      <c r="GJ41" s="258">
        <v>0</v>
      </c>
      <c r="GK41" s="190">
        <v>0</v>
      </c>
      <c r="GL41" s="190">
        <v>0</v>
      </c>
    </row>
    <row r="42" spans="1:194" x14ac:dyDescent="0.2">
      <c r="B42" s="181" t="s">
        <v>147</v>
      </c>
      <c r="C42" s="193"/>
      <c r="D42" s="258">
        <v>0</v>
      </c>
      <c r="E42" s="259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90">
        <v>0</v>
      </c>
      <c r="Q42" s="258">
        <v>0</v>
      </c>
      <c r="R42" s="190">
        <v>0</v>
      </c>
      <c r="S42" s="190">
        <v>0</v>
      </c>
      <c r="T42" s="190">
        <v>0</v>
      </c>
      <c r="U42" s="190">
        <v>0</v>
      </c>
      <c r="V42" s="190">
        <v>0</v>
      </c>
      <c r="W42" s="190">
        <v>0</v>
      </c>
      <c r="X42" s="190">
        <v>0</v>
      </c>
      <c r="Y42" s="190">
        <v>0</v>
      </c>
      <c r="Z42" s="190">
        <v>0</v>
      </c>
      <c r="AA42" s="190">
        <v>0</v>
      </c>
      <c r="AB42" s="190">
        <v>0</v>
      </c>
      <c r="AC42" s="190">
        <v>0</v>
      </c>
      <c r="AD42" s="190">
        <v>0</v>
      </c>
      <c r="AE42" s="190">
        <v>0</v>
      </c>
      <c r="AF42" s="190">
        <v>0</v>
      </c>
      <c r="AG42" s="190">
        <v>0</v>
      </c>
      <c r="AH42" s="190">
        <v>0</v>
      </c>
      <c r="AI42" s="190">
        <v>0</v>
      </c>
      <c r="AJ42" s="190">
        <v>0</v>
      </c>
      <c r="AK42" s="190">
        <v>0</v>
      </c>
      <c r="AL42" s="190">
        <v>0</v>
      </c>
      <c r="AM42" s="258">
        <v>0</v>
      </c>
      <c r="AN42" s="190">
        <v>0</v>
      </c>
      <c r="AO42" s="190">
        <v>0</v>
      </c>
      <c r="AP42" s="190">
        <v>0</v>
      </c>
      <c r="AQ42" s="190">
        <v>0</v>
      </c>
      <c r="AR42" s="190">
        <v>0</v>
      </c>
      <c r="AS42" s="190">
        <v>0</v>
      </c>
      <c r="AT42" s="190">
        <v>0</v>
      </c>
      <c r="AU42" s="190">
        <v>0</v>
      </c>
      <c r="AV42" s="190">
        <v>0</v>
      </c>
      <c r="AW42" s="190">
        <v>0</v>
      </c>
      <c r="AX42" s="190">
        <v>0</v>
      </c>
      <c r="AY42" s="190">
        <v>0</v>
      </c>
      <c r="AZ42" s="190">
        <v>0</v>
      </c>
      <c r="BA42" s="190">
        <v>0</v>
      </c>
      <c r="BB42" s="190">
        <v>0</v>
      </c>
      <c r="BC42" s="190">
        <v>0</v>
      </c>
      <c r="BD42" s="190">
        <v>0</v>
      </c>
      <c r="BE42" s="190">
        <v>0</v>
      </c>
      <c r="BF42" s="190">
        <v>0</v>
      </c>
      <c r="BG42" s="190">
        <v>0</v>
      </c>
      <c r="BH42" s="190">
        <v>0</v>
      </c>
      <c r="BI42" s="190">
        <v>0</v>
      </c>
      <c r="BJ42" s="271">
        <v>0</v>
      </c>
      <c r="BK42" s="272">
        <v>0</v>
      </c>
      <c r="BL42" s="190">
        <v>0</v>
      </c>
      <c r="BM42" s="190">
        <v>0</v>
      </c>
      <c r="BN42" s="190">
        <v>0</v>
      </c>
      <c r="BO42" s="190">
        <v>0</v>
      </c>
      <c r="BP42" s="190">
        <v>0</v>
      </c>
      <c r="BQ42" s="190">
        <v>0</v>
      </c>
      <c r="BR42" s="190">
        <v>0</v>
      </c>
      <c r="BS42" s="190">
        <v>0</v>
      </c>
      <c r="BT42" s="190">
        <v>0</v>
      </c>
      <c r="BU42" s="190">
        <v>0</v>
      </c>
      <c r="BV42" s="190">
        <v>0</v>
      </c>
      <c r="BW42" s="190">
        <v>0</v>
      </c>
      <c r="BX42" s="190">
        <v>0</v>
      </c>
      <c r="BY42" s="190">
        <v>0</v>
      </c>
      <c r="BZ42" s="190">
        <v>0</v>
      </c>
      <c r="CA42" s="190">
        <v>0</v>
      </c>
      <c r="CB42" s="190">
        <v>0</v>
      </c>
      <c r="CC42" s="190">
        <v>0</v>
      </c>
      <c r="CD42" s="190">
        <v>0</v>
      </c>
      <c r="CE42" s="259">
        <v>0</v>
      </c>
      <c r="CF42" s="190">
        <v>0</v>
      </c>
      <c r="CG42" s="190">
        <v>0</v>
      </c>
      <c r="CH42" s="190">
        <v>0</v>
      </c>
      <c r="CI42" s="190">
        <v>0</v>
      </c>
      <c r="CJ42" s="190">
        <v>0</v>
      </c>
      <c r="CK42" s="190">
        <v>0</v>
      </c>
      <c r="CL42" s="190">
        <v>0</v>
      </c>
      <c r="CM42" s="190">
        <v>0</v>
      </c>
      <c r="CN42" s="190">
        <v>0</v>
      </c>
      <c r="CO42" s="190">
        <v>0</v>
      </c>
      <c r="CP42" s="190">
        <v>0</v>
      </c>
      <c r="CQ42" s="190">
        <v>0</v>
      </c>
      <c r="CR42" s="190">
        <v>0</v>
      </c>
      <c r="CS42" s="190">
        <v>0</v>
      </c>
      <c r="CT42" s="190">
        <v>0</v>
      </c>
      <c r="CU42" s="190">
        <v>0</v>
      </c>
      <c r="CV42" s="190">
        <v>0</v>
      </c>
      <c r="CW42" s="190">
        <v>0</v>
      </c>
      <c r="CX42" s="190">
        <v>0</v>
      </c>
      <c r="CY42" s="190">
        <v>0</v>
      </c>
      <c r="CZ42" s="190">
        <v>0</v>
      </c>
      <c r="DA42" s="190">
        <v>0</v>
      </c>
      <c r="DB42" s="259">
        <v>0</v>
      </c>
      <c r="DC42" s="190">
        <v>0</v>
      </c>
      <c r="DD42" s="190">
        <v>0</v>
      </c>
      <c r="DE42" s="190">
        <v>0</v>
      </c>
      <c r="DF42" s="190">
        <v>0</v>
      </c>
      <c r="DG42" s="190">
        <v>0</v>
      </c>
      <c r="DH42" s="190">
        <v>0</v>
      </c>
      <c r="DI42" s="190">
        <v>0</v>
      </c>
      <c r="DJ42" s="190">
        <v>0</v>
      </c>
      <c r="DK42" s="190">
        <v>0</v>
      </c>
      <c r="DL42" s="190">
        <v>0</v>
      </c>
      <c r="DM42" s="190">
        <v>0</v>
      </c>
      <c r="DN42" s="190">
        <v>0</v>
      </c>
      <c r="DO42" s="190">
        <v>0</v>
      </c>
      <c r="DP42" s="190">
        <v>0</v>
      </c>
      <c r="DQ42" s="190">
        <v>0</v>
      </c>
      <c r="DR42" s="190">
        <v>0</v>
      </c>
      <c r="DS42" s="190">
        <v>0</v>
      </c>
      <c r="DT42" s="190">
        <v>0</v>
      </c>
      <c r="DU42" s="190">
        <v>0</v>
      </c>
      <c r="DV42" s="190">
        <v>0</v>
      </c>
      <c r="DW42" s="190">
        <v>0</v>
      </c>
      <c r="DX42" s="226">
        <v>0</v>
      </c>
      <c r="DY42" s="190">
        <v>0</v>
      </c>
      <c r="DZ42" s="190">
        <v>0</v>
      </c>
      <c r="EA42" s="190">
        <v>0</v>
      </c>
      <c r="EB42" s="190">
        <v>0</v>
      </c>
      <c r="EC42" s="190">
        <v>0</v>
      </c>
      <c r="ED42" s="190">
        <v>0</v>
      </c>
      <c r="EE42" s="190">
        <v>0</v>
      </c>
      <c r="EF42" s="190">
        <v>0</v>
      </c>
      <c r="EG42" s="190">
        <v>0</v>
      </c>
      <c r="EH42" s="190">
        <v>0</v>
      </c>
      <c r="EI42" s="190">
        <v>0</v>
      </c>
      <c r="EJ42" s="190">
        <v>0</v>
      </c>
      <c r="EK42" s="190">
        <v>0</v>
      </c>
      <c r="EL42" s="190">
        <v>0</v>
      </c>
      <c r="EM42" s="190">
        <v>0</v>
      </c>
      <c r="EN42" s="190">
        <v>0</v>
      </c>
      <c r="EO42" s="190">
        <v>0</v>
      </c>
      <c r="EP42" s="190">
        <v>0</v>
      </c>
      <c r="EQ42" s="190">
        <v>0</v>
      </c>
      <c r="ER42" s="190">
        <v>0</v>
      </c>
      <c r="ES42" s="258">
        <v>0</v>
      </c>
      <c r="ET42" s="190">
        <v>0</v>
      </c>
      <c r="EU42" s="190">
        <v>0</v>
      </c>
      <c r="EV42" s="190">
        <v>0</v>
      </c>
      <c r="EW42" s="190">
        <v>0</v>
      </c>
      <c r="EX42" s="190">
        <v>0</v>
      </c>
      <c r="EY42" s="190">
        <v>0</v>
      </c>
      <c r="EZ42" s="190">
        <v>0</v>
      </c>
      <c r="FA42" s="190">
        <v>0</v>
      </c>
      <c r="FB42" s="190">
        <v>0</v>
      </c>
      <c r="FC42" s="190">
        <v>0</v>
      </c>
      <c r="FD42" s="190">
        <v>0</v>
      </c>
      <c r="FE42" s="190">
        <v>0</v>
      </c>
      <c r="FF42" s="190">
        <v>0</v>
      </c>
      <c r="FG42" s="190">
        <v>0</v>
      </c>
      <c r="FH42" s="190">
        <v>0</v>
      </c>
      <c r="FI42" s="190">
        <v>0</v>
      </c>
      <c r="FJ42" s="190">
        <v>0</v>
      </c>
      <c r="FK42" s="190">
        <v>0</v>
      </c>
      <c r="FL42" s="190">
        <v>0</v>
      </c>
      <c r="FM42" s="190">
        <v>0</v>
      </c>
      <c r="FN42" s="190">
        <v>0</v>
      </c>
      <c r="FO42" s="273">
        <v>0</v>
      </c>
      <c r="FP42" s="190">
        <v>0</v>
      </c>
      <c r="FQ42" s="190">
        <v>0</v>
      </c>
      <c r="FR42" s="190">
        <v>0</v>
      </c>
      <c r="FS42" s="190">
        <v>0</v>
      </c>
      <c r="FT42" s="190">
        <v>0</v>
      </c>
      <c r="FU42" s="190">
        <v>0</v>
      </c>
      <c r="FV42" s="190">
        <v>0</v>
      </c>
      <c r="FW42" s="190">
        <v>0</v>
      </c>
      <c r="FX42" s="190">
        <v>0</v>
      </c>
      <c r="FY42" s="190">
        <v>0</v>
      </c>
      <c r="FZ42" s="190">
        <v>0</v>
      </c>
      <c r="GA42" s="190">
        <v>0</v>
      </c>
      <c r="GB42" s="190">
        <v>0</v>
      </c>
      <c r="GC42" s="190">
        <v>0</v>
      </c>
      <c r="GD42" s="190">
        <v>0</v>
      </c>
      <c r="GE42" s="190">
        <v>0</v>
      </c>
      <c r="GF42" s="190">
        <v>0</v>
      </c>
      <c r="GG42" s="190">
        <v>0</v>
      </c>
      <c r="GH42" s="190">
        <v>0</v>
      </c>
      <c r="GI42" s="190">
        <v>0</v>
      </c>
      <c r="GJ42" s="258">
        <v>0</v>
      </c>
      <c r="GK42" s="190">
        <v>0</v>
      </c>
      <c r="GL42" s="190">
        <v>0</v>
      </c>
    </row>
    <row r="43" spans="1:194" x14ac:dyDescent="0.2">
      <c r="B43" s="181" t="s">
        <v>473</v>
      </c>
      <c r="C43" s="193"/>
      <c r="D43" s="258">
        <v>0</v>
      </c>
      <c r="E43" s="259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  <c r="P43" s="190">
        <v>0</v>
      </c>
      <c r="Q43" s="258">
        <v>0</v>
      </c>
      <c r="R43" s="190">
        <v>0</v>
      </c>
      <c r="S43" s="190">
        <v>0</v>
      </c>
      <c r="T43" s="190">
        <v>0</v>
      </c>
      <c r="U43" s="190">
        <v>0</v>
      </c>
      <c r="V43" s="190">
        <v>0</v>
      </c>
      <c r="W43" s="190">
        <v>0</v>
      </c>
      <c r="X43" s="190">
        <v>0</v>
      </c>
      <c r="Y43" s="190">
        <v>0</v>
      </c>
      <c r="Z43" s="190">
        <v>0</v>
      </c>
      <c r="AA43" s="190">
        <v>0</v>
      </c>
      <c r="AB43" s="190">
        <v>0</v>
      </c>
      <c r="AC43" s="190">
        <v>0</v>
      </c>
      <c r="AD43" s="190">
        <v>0</v>
      </c>
      <c r="AE43" s="190">
        <v>0</v>
      </c>
      <c r="AF43" s="190">
        <v>0</v>
      </c>
      <c r="AG43" s="190">
        <v>0</v>
      </c>
      <c r="AH43" s="190">
        <v>0</v>
      </c>
      <c r="AI43" s="190">
        <v>0</v>
      </c>
      <c r="AJ43" s="190">
        <v>0</v>
      </c>
      <c r="AK43" s="190">
        <v>0</v>
      </c>
      <c r="AL43" s="190">
        <v>0</v>
      </c>
      <c r="AM43" s="258">
        <v>0</v>
      </c>
      <c r="AN43" s="190">
        <v>0</v>
      </c>
      <c r="AO43" s="190">
        <v>0</v>
      </c>
      <c r="AP43" s="190">
        <v>0</v>
      </c>
      <c r="AQ43" s="190">
        <v>0</v>
      </c>
      <c r="AR43" s="190">
        <v>0</v>
      </c>
      <c r="AS43" s="190">
        <v>0</v>
      </c>
      <c r="AT43" s="190">
        <v>0</v>
      </c>
      <c r="AU43" s="190">
        <v>0</v>
      </c>
      <c r="AV43" s="190">
        <v>0</v>
      </c>
      <c r="AW43" s="190">
        <v>0</v>
      </c>
      <c r="AX43" s="190">
        <v>0</v>
      </c>
      <c r="AY43" s="190">
        <v>0</v>
      </c>
      <c r="AZ43" s="190">
        <v>0</v>
      </c>
      <c r="BA43" s="190">
        <v>0</v>
      </c>
      <c r="BB43" s="190">
        <v>0</v>
      </c>
      <c r="BC43" s="190">
        <v>0</v>
      </c>
      <c r="BD43" s="190">
        <v>0</v>
      </c>
      <c r="BE43" s="190">
        <v>0</v>
      </c>
      <c r="BF43" s="190">
        <v>0</v>
      </c>
      <c r="BG43" s="190">
        <v>0</v>
      </c>
      <c r="BH43" s="190">
        <v>0</v>
      </c>
      <c r="BI43" s="190">
        <v>0</v>
      </c>
      <c r="BJ43" s="271">
        <v>0</v>
      </c>
      <c r="BK43" s="272">
        <v>0</v>
      </c>
      <c r="BL43" s="190">
        <v>0</v>
      </c>
      <c r="BM43" s="190">
        <v>0</v>
      </c>
      <c r="BN43" s="190">
        <v>0</v>
      </c>
      <c r="BO43" s="190">
        <v>0</v>
      </c>
      <c r="BP43" s="190">
        <v>0</v>
      </c>
      <c r="BQ43" s="190">
        <v>0</v>
      </c>
      <c r="BR43" s="190">
        <v>0</v>
      </c>
      <c r="BS43" s="190">
        <v>0</v>
      </c>
      <c r="BT43" s="190">
        <v>0</v>
      </c>
      <c r="BU43" s="190">
        <v>0</v>
      </c>
      <c r="BV43" s="190">
        <v>0</v>
      </c>
      <c r="BW43" s="190">
        <v>0</v>
      </c>
      <c r="BX43" s="190">
        <v>0</v>
      </c>
      <c r="BY43" s="190">
        <v>0</v>
      </c>
      <c r="BZ43" s="190">
        <v>0</v>
      </c>
      <c r="CA43" s="190">
        <v>0</v>
      </c>
      <c r="CB43" s="190">
        <v>0</v>
      </c>
      <c r="CC43" s="190">
        <v>0</v>
      </c>
      <c r="CD43" s="190">
        <v>0</v>
      </c>
      <c r="CE43" s="259">
        <v>0</v>
      </c>
      <c r="CF43" s="190">
        <v>0</v>
      </c>
      <c r="CG43" s="190">
        <v>0</v>
      </c>
      <c r="CH43" s="190">
        <v>0</v>
      </c>
      <c r="CI43" s="190">
        <v>0</v>
      </c>
      <c r="CJ43" s="190">
        <v>0</v>
      </c>
      <c r="CK43" s="190">
        <v>0</v>
      </c>
      <c r="CL43" s="190">
        <v>0</v>
      </c>
      <c r="CM43" s="190">
        <v>0</v>
      </c>
      <c r="CN43" s="190">
        <v>0</v>
      </c>
      <c r="CO43" s="190">
        <v>0</v>
      </c>
      <c r="CP43" s="190">
        <v>0</v>
      </c>
      <c r="CQ43" s="190">
        <v>0</v>
      </c>
      <c r="CR43" s="190">
        <v>0</v>
      </c>
      <c r="CS43" s="190">
        <v>0</v>
      </c>
      <c r="CT43" s="190">
        <v>0</v>
      </c>
      <c r="CU43" s="190">
        <v>0</v>
      </c>
      <c r="CV43" s="190">
        <v>0</v>
      </c>
      <c r="CW43" s="190">
        <v>0</v>
      </c>
      <c r="CX43" s="190">
        <v>0</v>
      </c>
      <c r="CY43" s="190">
        <v>0</v>
      </c>
      <c r="CZ43" s="190">
        <v>0</v>
      </c>
      <c r="DA43" s="190">
        <v>0</v>
      </c>
      <c r="DB43" s="259">
        <v>0</v>
      </c>
      <c r="DC43" s="190">
        <v>0</v>
      </c>
      <c r="DD43" s="190">
        <v>0</v>
      </c>
      <c r="DE43" s="190">
        <v>0</v>
      </c>
      <c r="DF43" s="190">
        <v>0</v>
      </c>
      <c r="DG43" s="190">
        <v>0</v>
      </c>
      <c r="DH43" s="190">
        <v>0</v>
      </c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226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0">
        <v>0</v>
      </c>
      <c r="ER43" s="190">
        <v>0</v>
      </c>
      <c r="ES43" s="258">
        <v>0</v>
      </c>
      <c r="ET43" s="190">
        <v>0</v>
      </c>
      <c r="EU43" s="190">
        <v>0</v>
      </c>
      <c r="EV43" s="190">
        <v>0</v>
      </c>
      <c r="EW43" s="190">
        <v>0</v>
      </c>
      <c r="EX43" s="190">
        <v>0</v>
      </c>
      <c r="EY43" s="190">
        <v>0</v>
      </c>
      <c r="EZ43" s="190">
        <v>0</v>
      </c>
      <c r="FA43" s="190">
        <v>0</v>
      </c>
      <c r="FB43" s="190">
        <v>0</v>
      </c>
      <c r="FC43" s="190">
        <v>0</v>
      </c>
      <c r="FD43" s="190">
        <v>0</v>
      </c>
      <c r="FE43" s="190">
        <v>0</v>
      </c>
      <c r="FF43" s="190">
        <v>0</v>
      </c>
      <c r="FG43" s="190">
        <v>0</v>
      </c>
      <c r="FH43" s="190">
        <v>0</v>
      </c>
      <c r="FI43" s="190">
        <v>0</v>
      </c>
      <c r="FJ43" s="190">
        <v>0</v>
      </c>
      <c r="FK43" s="190">
        <v>0</v>
      </c>
      <c r="FL43" s="190">
        <v>0</v>
      </c>
      <c r="FM43" s="190">
        <v>0</v>
      </c>
      <c r="FN43" s="190">
        <v>0</v>
      </c>
      <c r="FO43" s="273">
        <v>0</v>
      </c>
      <c r="FP43" s="190">
        <v>0</v>
      </c>
      <c r="FQ43" s="190">
        <v>0</v>
      </c>
      <c r="FR43" s="190">
        <v>0</v>
      </c>
      <c r="FS43" s="190">
        <v>0</v>
      </c>
      <c r="FT43" s="190">
        <v>0</v>
      </c>
      <c r="FU43" s="190">
        <v>0</v>
      </c>
      <c r="FV43" s="190">
        <v>0</v>
      </c>
      <c r="FW43" s="190">
        <v>0</v>
      </c>
      <c r="FX43" s="190">
        <v>0</v>
      </c>
      <c r="FY43" s="190">
        <v>0</v>
      </c>
      <c r="FZ43" s="190">
        <v>0</v>
      </c>
      <c r="GA43" s="190">
        <v>0</v>
      </c>
      <c r="GB43" s="190">
        <v>0</v>
      </c>
      <c r="GC43" s="190">
        <v>0</v>
      </c>
      <c r="GD43" s="190">
        <v>0</v>
      </c>
      <c r="GE43" s="190">
        <v>0</v>
      </c>
      <c r="GF43" s="190">
        <v>0</v>
      </c>
      <c r="GG43" s="190">
        <v>0</v>
      </c>
      <c r="GH43" s="190">
        <v>0</v>
      </c>
      <c r="GI43" s="190">
        <v>0</v>
      </c>
      <c r="GJ43" s="258">
        <v>0</v>
      </c>
      <c r="GK43" s="190">
        <v>0</v>
      </c>
      <c r="GL43" s="190">
        <v>0</v>
      </c>
    </row>
    <row r="44" spans="1:194" x14ac:dyDescent="0.2">
      <c r="B44" s="181" t="s">
        <v>860</v>
      </c>
      <c r="C44" s="193"/>
      <c r="D44" s="258">
        <v>0</v>
      </c>
      <c r="E44" s="259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90">
        <v>0</v>
      </c>
      <c r="Q44" s="258">
        <v>0</v>
      </c>
      <c r="R44" s="190">
        <v>0</v>
      </c>
      <c r="S44" s="190">
        <v>0</v>
      </c>
      <c r="T44" s="190">
        <v>0</v>
      </c>
      <c r="U44" s="190">
        <v>0</v>
      </c>
      <c r="V44" s="190">
        <v>0</v>
      </c>
      <c r="W44" s="190">
        <v>0</v>
      </c>
      <c r="X44" s="190">
        <v>0</v>
      </c>
      <c r="Y44" s="190">
        <v>0</v>
      </c>
      <c r="Z44" s="190">
        <v>0</v>
      </c>
      <c r="AA44" s="190">
        <v>0</v>
      </c>
      <c r="AB44" s="190">
        <v>0</v>
      </c>
      <c r="AC44" s="190">
        <v>0</v>
      </c>
      <c r="AD44" s="190">
        <v>0</v>
      </c>
      <c r="AE44" s="190">
        <v>0</v>
      </c>
      <c r="AF44" s="190">
        <v>0</v>
      </c>
      <c r="AG44" s="190">
        <v>0</v>
      </c>
      <c r="AH44" s="190">
        <v>0</v>
      </c>
      <c r="AI44" s="190">
        <v>0</v>
      </c>
      <c r="AJ44" s="190">
        <v>0</v>
      </c>
      <c r="AK44" s="190">
        <v>0</v>
      </c>
      <c r="AL44" s="190">
        <v>0</v>
      </c>
      <c r="AM44" s="258">
        <v>0</v>
      </c>
      <c r="AN44" s="190">
        <v>0</v>
      </c>
      <c r="AO44" s="190">
        <v>0</v>
      </c>
      <c r="AP44" s="190">
        <v>0</v>
      </c>
      <c r="AQ44" s="190">
        <v>0</v>
      </c>
      <c r="AR44" s="190">
        <v>0</v>
      </c>
      <c r="AS44" s="190">
        <v>0</v>
      </c>
      <c r="AT44" s="190">
        <v>0</v>
      </c>
      <c r="AU44" s="190">
        <v>0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>
        <v>0</v>
      </c>
      <c r="BB44" s="190">
        <v>0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190">
        <v>0</v>
      </c>
      <c r="BI44" s="190">
        <v>0</v>
      </c>
      <c r="BJ44" s="271">
        <v>0</v>
      </c>
      <c r="BK44" s="272">
        <v>0</v>
      </c>
      <c r="BL44" s="190">
        <v>0</v>
      </c>
      <c r="BM44" s="190">
        <v>0</v>
      </c>
      <c r="BN44" s="190">
        <v>0</v>
      </c>
      <c r="BO44" s="190">
        <v>0</v>
      </c>
      <c r="BP44" s="190">
        <v>0</v>
      </c>
      <c r="BQ44" s="190">
        <v>0</v>
      </c>
      <c r="BR44" s="190">
        <v>0</v>
      </c>
      <c r="BS44" s="190">
        <v>0</v>
      </c>
      <c r="BT44" s="190">
        <v>0</v>
      </c>
      <c r="BU44" s="190">
        <v>0</v>
      </c>
      <c r="BV44" s="190">
        <v>0</v>
      </c>
      <c r="BW44" s="190">
        <v>0</v>
      </c>
      <c r="BX44" s="190">
        <v>0</v>
      </c>
      <c r="BY44" s="190">
        <v>0</v>
      </c>
      <c r="BZ44" s="190">
        <v>0</v>
      </c>
      <c r="CA44" s="190">
        <v>0</v>
      </c>
      <c r="CB44" s="190">
        <v>0</v>
      </c>
      <c r="CC44" s="190">
        <v>0</v>
      </c>
      <c r="CD44" s="190">
        <v>0</v>
      </c>
      <c r="CE44" s="259">
        <v>0</v>
      </c>
      <c r="CF44" s="190">
        <v>0</v>
      </c>
      <c r="CG44" s="190">
        <v>0</v>
      </c>
      <c r="CH44" s="190">
        <v>0</v>
      </c>
      <c r="CI44" s="190">
        <v>0</v>
      </c>
      <c r="CJ44" s="190">
        <v>0</v>
      </c>
      <c r="CK44" s="190">
        <v>0</v>
      </c>
      <c r="CL44" s="190">
        <v>0</v>
      </c>
      <c r="CM44" s="190">
        <v>0</v>
      </c>
      <c r="CN44" s="190">
        <v>0</v>
      </c>
      <c r="CO44" s="190">
        <v>0</v>
      </c>
      <c r="CP44" s="190">
        <v>0</v>
      </c>
      <c r="CQ44" s="190">
        <v>0</v>
      </c>
      <c r="CR44" s="190">
        <v>0</v>
      </c>
      <c r="CS44" s="190">
        <v>0</v>
      </c>
      <c r="CT44" s="190">
        <v>0</v>
      </c>
      <c r="CU44" s="190">
        <v>0</v>
      </c>
      <c r="CV44" s="190">
        <v>0</v>
      </c>
      <c r="CW44" s="190">
        <v>0</v>
      </c>
      <c r="CX44" s="190">
        <v>0</v>
      </c>
      <c r="CY44" s="190">
        <v>0</v>
      </c>
      <c r="CZ44" s="190">
        <v>0</v>
      </c>
      <c r="DA44" s="190">
        <v>0</v>
      </c>
      <c r="DB44" s="259">
        <v>0</v>
      </c>
      <c r="DC44" s="190">
        <v>0</v>
      </c>
      <c r="DD44" s="190">
        <v>0</v>
      </c>
      <c r="DE44" s="190">
        <v>0</v>
      </c>
      <c r="DF44" s="190">
        <v>0</v>
      </c>
      <c r="DG44" s="190">
        <v>0</v>
      </c>
      <c r="DH44" s="190">
        <v>0</v>
      </c>
      <c r="DI44" s="190">
        <v>0</v>
      </c>
      <c r="DJ44" s="190">
        <v>0</v>
      </c>
      <c r="DK44" s="190">
        <v>0</v>
      </c>
      <c r="DL44" s="190">
        <v>0</v>
      </c>
      <c r="DM44" s="190">
        <v>0</v>
      </c>
      <c r="DN44" s="190">
        <v>0</v>
      </c>
      <c r="DO44" s="190">
        <v>0</v>
      </c>
      <c r="DP44" s="190">
        <v>0</v>
      </c>
      <c r="DQ44" s="190">
        <v>0</v>
      </c>
      <c r="DR44" s="190">
        <v>0</v>
      </c>
      <c r="DS44" s="190">
        <v>0</v>
      </c>
      <c r="DT44" s="190">
        <v>0</v>
      </c>
      <c r="DU44" s="190">
        <v>0</v>
      </c>
      <c r="DV44" s="190">
        <v>0</v>
      </c>
      <c r="DW44" s="190">
        <v>0</v>
      </c>
      <c r="DX44" s="226">
        <v>0</v>
      </c>
      <c r="DY44" s="190">
        <v>0</v>
      </c>
      <c r="DZ44" s="190">
        <v>0</v>
      </c>
      <c r="EA44" s="190">
        <v>0</v>
      </c>
      <c r="EB44" s="190">
        <v>0</v>
      </c>
      <c r="EC44" s="190">
        <v>0</v>
      </c>
      <c r="ED44" s="190">
        <v>0</v>
      </c>
      <c r="EE44" s="190">
        <v>0</v>
      </c>
      <c r="EF44" s="190">
        <v>0</v>
      </c>
      <c r="EG44" s="190">
        <v>0</v>
      </c>
      <c r="EH44" s="190">
        <v>0</v>
      </c>
      <c r="EI44" s="190">
        <v>0</v>
      </c>
      <c r="EJ44" s="190">
        <v>0</v>
      </c>
      <c r="EK44" s="190">
        <v>0</v>
      </c>
      <c r="EL44" s="190">
        <v>0</v>
      </c>
      <c r="EM44" s="190">
        <v>0</v>
      </c>
      <c r="EN44" s="190">
        <v>0</v>
      </c>
      <c r="EO44" s="190">
        <v>0</v>
      </c>
      <c r="EP44" s="190">
        <v>0</v>
      </c>
      <c r="EQ44" s="190">
        <v>0</v>
      </c>
      <c r="ER44" s="190">
        <v>0</v>
      </c>
      <c r="ES44" s="258">
        <v>0</v>
      </c>
      <c r="ET44" s="190">
        <v>0</v>
      </c>
      <c r="EU44" s="190">
        <v>0</v>
      </c>
      <c r="EV44" s="190">
        <v>0</v>
      </c>
      <c r="EW44" s="190">
        <v>0</v>
      </c>
      <c r="EX44" s="190">
        <v>0</v>
      </c>
      <c r="EY44" s="190">
        <v>0</v>
      </c>
      <c r="EZ44" s="190">
        <v>0</v>
      </c>
      <c r="FA44" s="190">
        <v>0</v>
      </c>
      <c r="FB44" s="190">
        <v>0</v>
      </c>
      <c r="FC44" s="190">
        <v>0</v>
      </c>
      <c r="FD44" s="190">
        <v>0</v>
      </c>
      <c r="FE44" s="190">
        <v>0</v>
      </c>
      <c r="FF44" s="190">
        <v>0</v>
      </c>
      <c r="FG44" s="190">
        <v>0</v>
      </c>
      <c r="FH44" s="190">
        <v>0</v>
      </c>
      <c r="FI44" s="190">
        <v>0</v>
      </c>
      <c r="FJ44" s="190">
        <v>0</v>
      </c>
      <c r="FK44" s="190">
        <v>0</v>
      </c>
      <c r="FL44" s="190">
        <v>0</v>
      </c>
      <c r="FM44" s="190">
        <v>0</v>
      </c>
      <c r="FN44" s="190">
        <v>0</v>
      </c>
      <c r="FO44" s="273">
        <v>0</v>
      </c>
      <c r="FP44" s="190">
        <v>0</v>
      </c>
      <c r="FQ44" s="190">
        <v>0</v>
      </c>
      <c r="FR44" s="190">
        <v>0</v>
      </c>
      <c r="FS44" s="190">
        <v>0</v>
      </c>
      <c r="FT44" s="190">
        <v>0</v>
      </c>
      <c r="FU44" s="190">
        <v>0</v>
      </c>
      <c r="FV44" s="190">
        <v>0</v>
      </c>
      <c r="FW44" s="190">
        <v>0</v>
      </c>
      <c r="FX44" s="190">
        <v>0</v>
      </c>
      <c r="FY44" s="190">
        <v>0</v>
      </c>
      <c r="FZ44" s="190">
        <v>0</v>
      </c>
      <c r="GA44" s="190">
        <v>0</v>
      </c>
      <c r="GB44" s="190">
        <v>0</v>
      </c>
      <c r="GC44" s="190">
        <v>0</v>
      </c>
      <c r="GD44" s="190">
        <v>0</v>
      </c>
      <c r="GE44" s="190">
        <v>0</v>
      </c>
      <c r="GF44" s="190">
        <v>0</v>
      </c>
      <c r="GG44" s="190">
        <v>0</v>
      </c>
      <c r="GH44" s="190">
        <v>0</v>
      </c>
      <c r="GI44" s="190">
        <v>0</v>
      </c>
      <c r="GJ44" s="258">
        <v>0</v>
      </c>
      <c r="GK44" s="190">
        <v>0</v>
      </c>
      <c r="GL44" s="190">
        <v>0</v>
      </c>
    </row>
    <row r="45" spans="1:194" ht="18.75" customHeight="1" x14ac:dyDescent="0.2">
      <c r="B45" s="178" t="s">
        <v>474</v>
      </c>
      <c r="D45" s="258">
        <v>0</v>
      </c>
      <c r="E45" s="259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90">
        <v>0</v>
      </c>
      <c r="Q45" s="258">
        <v>0</v>
      </c>
      <c r="R45" s="190">
        <v>0</v>
      </c>
      <c r="S45" s="190">
        <v>0</v>
      </c>
      <c r="T45" s="190">
        <v>0</v>
      </c>
      <c r="U45" s="190">
        <v>0</v>
      </c>
      <c r="V45" s="190">
        <v>0</v>
      </c>
      <c r="W45" s="190">
        <v>0</v>
      </c>
      <c r="X45" s="190">
        <v>0</v>
      </c>
      <c r="Y45" s="190">
        <v>0</v>
      </c>
      <c r="Z45" s="190">
        <v>0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90">
        <v>0</v>
      </c>
      <c r="AG45" s="190">
        <v>0</v>
      </c>
      <c r="AH45" s="190">
        <v>0</v>
      </c>
      <c r="AI45" s="190">
        <v>0</v>
      </c>
      <c r="AJ45" s="190">
        <v>0</v>
      </c>
      <c r="AK45" s="190">
        <v>0</v>
      </c>
      <c r="AL45" s="190">
        <v>0</v>
      </c>
      <c r="AM45" s="258">
        <v>0</v>
      </c>
      <c r="AN45" s="190">
        <v>0</v>
      </c>
      <c r="AO45" s="190">
        <v>0</v>
      </c>
      <c r="AP45" s="190">
        <v>0</v>
      </c>
      <c r="AQ45" s="190">
        <v>0</v>
      </c>
      <c r="AR45" s="190">
        <v>0</v>
      </c>
      <c r="AS45" s="190">
        <v>0</v>
      </c>
      <c r="AT45" s="190">
        <v>0</v>
      </c>
      <c r="AU45" s="190">
        <v>0</v>
      </c>
      <c r="AV45" s="190">
        <v>0</v>
      </c>
      <c r="AW45" s="190">
        <v>0</v>
      </c>
      <c r="AX45" s="190">
        <v>0</v>
      </c>
      <c r="AY45" s="190">
        <v>0</v>
      </c>
      <c r="AZ45" s="190">
        <v>0</v>
      </c>
      <c r="BA45" s="190">
        <v>0</v>
      </c>
      <c r="BB45" s="190">
        <v>0</v>
      </c>
      <c r="BC45" s="190">
        <v>0</v>
      </c>
      <c r="BD45" s="190">
        <v>0</v>
      </c>
      <c r="BE45" s="190">
        <v>0</v>
      </c>
      <c r="BF45" s="190">
        <v>0</v>
      </c>
      <c r="BG45" s="190">
        <v>0</v>
      </c>
      <c r="BH45" s="190">
        <v>0</v>
      </c>
      <c r="BI45" s="190">
        <v>0</v>
      </c>
      <c r="BJ45" s="271">
        <v>0</v>
      </c>
      <c r="BK45" s="272">
        <v>0</v>
      </c>
      <c r="BL45" s="190">
        <v>0</v>
      </c>
      <c r="BM45" s="190">
        <v>0</v>
      </c>
      <c r="BN45" s="190">
        <v>0</v>
      </c>
      <c r="BO45" s="190">
        <v>0</v>
      </c>
      <c r="BP45" s="190">
        <v>0</v>
      </c>
      <c r="BQ45" s="190">
        <v>0</v>
      </c>
      <c r="BR45" s="190">
        <v>0</v>
      </c>
      <c r="BS45" s="190">
        <v>0</v>
      </c>
      <c r="BT45" s="190">
        <v>0</v>
      </c>
      <c r="BU45" s="190">
        <v>0</v>
      </c>
      <c r="BV45" s="190">
        <v>0</v>
      </c>
      <c r="BW45" s="190">
        <v>0</v>
      </c>
      <c r="BX45" s="190">
        <v>0</v>
      </c>
      <c r="BY45" s="190">
        <v>0</v>
      </c>
      <c r="BZ45" s="190">
        <v>0</v>
      </c>
      <c r="CA45" s="190">
        <v>0</v>
      </c>
      <c r="CB45" s="190">
        <v>0</v>
      </c>
      <c r="CC45" s="190">
        <v>0</v>
      </c>
      <c r="CD45" s="190">
        <v>0</v>
      </c>
      <c r="CE45" s="259">
        <v>0</v>
      </c>
      <c r="CF45" s="190">
        <v>0</v>
      </c>
      <c r="CG45" s="190">
        <v>0</v>
      </c>
      <c r="CH45" s="190">
        <v>0</v>
      </c>
      <c r="CI45" s="190">
        <v>0</v>
      </c>
      <c r="CJ45" s="190">
        <v>0</v>
      </c>
      <c r="CK45" s="190">
        <v>0</v>
      </c>
      <c r="CL45" s="190">
        <v>0</v>
      </c>
      <c r="CM45" s="190">
        <v>0</v>
      </c>
      <c r="CN45" s="190">
        <v>0</v>
      </c>
      <c r="CO45" s="190">
        <v>0</v>
      </c>
      <c r="CP45" s="190">
        <v>0</v>
      </c>
      <c r="CQ45" s="190">
        <v>0</v>
      </c>
      <c r="CR45" s="190">
        <v>0</v>
      </c>
      <c r="CS45" s="190">
        <v>0</v>
      </c>
      <c r="CT45" s="190">
        <v>0</v>
      </c>
      <c r="CU45" s="190">
        <v>0</v>
      </c>
      <c r="CV45" s="190">
        <v>0</v>
      </c>
      <c r="CW45" s="190">
        <v>0</v>
      </c>
      <c r="CX45" s="190">
        <v>0</v>
      </c>
      <c r="CY45" s="190">
        <v>0</v>
      </c>
      <c r="CZ45" s="190">
        <v>0</v>
      </c>
      <c r="DA45" s="190">
        <v>0</v>
      </c>
      <c r="DB45" s="259">
        <v>0</v>
      </c>
      <c r="DC45" s="190">
        <v>0</v>
      </c>
      <c r="DD45" s="190">
        <v>0</v>
      </c>
      <c r="DE45" s="190">
        <v>0</v>
      </c>
      <c r="DF45" s="190">
        <v>0</v>
      </c>
      <c r="DG45" s="190">
        <v>0</v>
      </c>
      <c r="DH45" s="190">
        <v>0</v>
      </c>
      <c r="DI45" s="190">
        <v>0</v>
      </c>
      <c r="DJ45" s="190">
        <v>0</v>
      </c>
      <c r="DK45" s="190">
        <v>0</v>
      </c>
      <c r="DL45" s="190">
        <v>0</v>
      </c>
      <c r="DM45" s="190">
        <v>0</v>
      </c>
      <c r="DN45" s="190">
        <v>0</v>
      </c>
      <c r="DO45" s="190">
        <v>0</v>
      </c>
      <c r="DP45" s="190">
        <v>0</v>
      </c>
      <c r="DQ45" s="190">
        <v>0</v>
      </c>
      <c r="DR45" s="190">
        <v>0</v>
      </c>
      <c r="DS45" s="190">
        <v>0</v>
      </c>
      <c r="DT45" s="190">
        <v>0</v>
      </c>
      <c r="DU45" s="190">
        <v>0</v>
      </c>
      <c r="DV45" s="190">
        <v>0</v>
      </c>
      <c r="DW45" s="190">
        <v>0</v>
      </c>
      <c r="DX45" s="226">
        <v>0</v>
      </c>
      <c r="DY45" s="190">
        <v>0</v>
      </c>
      <c r="DZ45" s="190">
        <v>0</v>
      </c>
      <c r="EA45" s="190">
        <v>0</v>
      </c>
      <c r="EB45" s="190">
        <v>0</v>
      </c>
      <c r="EC45" s="190">
        <v>0</v>
      </c>
      <c r="ED45" s="190">
        <v>0</v>
      </c>
      <c r="EE45" s="190">
        <v>0</v>
      </c>
      <c r="EF45" s="190">
        <v>0</v>
      </c>
      <c r="EG45" s="190">
        <v>0</v>
      </c>
      <c r="EH45" s="190">
        <v>0</v>
      </c>
      <c r="EI45" s="190">
        <v>0</v>
      </c>
      <c r="EJ45" s="190">
        <v>0</v>
      </c>
      <c r="EK45" s="190">
        <v>0</v>
      </c>
      <c r="EL45" s="190">
        <v>0</v>
      </c>
      <c r="EM45" s="190">
        <v>0</v>
      </c>
      <c r="EN45" s="190">
        <v>0</v>
      </c>
      <c r="EO45" s="190">
        <v>0</v>
      </c>
      <c r="EP45" s="190">
        <v>0</v>
      </c>
      <c r="EQ45" s="190">
        <v>0</v>
      </c>
      <c r="ER45" s="190">
        <v>0</v>
      </c>
      <c r="ES45" s="258">
        <v>0</v>
      </c>
      <c r="ET45" s="190">
        <v>0</v>
      </c>
      <c r="EU45" s="190">
        <v>0</v>
      </c>
      <c r="EV45" s="190">
        <v>0</v>
      </c>
      <c r="EW45" s="190">
        <v>0</v>
      </c>
      <c r="EX45" s="190">
        <v>0</v>
      </c>
      <c r="EY45" s="190">
        <v>0</v>
      </c>
      <c r="EZ45" s="190">
        <v>0</v>
      </c>
      <c r="FA45" s="190">
        <v>0</v>
      </c>
      <c r="FB45" s="190">
        <v>0</v>
      </c>
      <c r="FC45" s="190">
        <v>0</v>
      </c>
      <c r="FD45" s="190">
        <v>0</v>
      </c>
      <c r="FE45" s="190">
        <v>0</v>
      </c>
      <c r="FF45" s="190">
        <v>0</v>
      </c>
      <c r="FG45" s="190">
        <v>0</v>
      </c>
      <c r="FH45" s="190">
        <v>0</v>
      </c>
      <c r="FI45" s="190">
        <v>0</v>
      </c>
      <c r="FJ45" s="190">
        <v>0</v>
      </c>
      <c r="FK45" s="190">
        <v>0</v>
      </c>
      <c r="FL45" s="190">
        <v>0</v>
      </c>
      <c r="FM45" s="190">
        <v>0</v>
      </c>
      <c r="FN45" s="190">
        <v>0</v>
      </c>
      <c r="FO45" s="273">
        <v>0</v>
      </c>
      <c r="FP45" s="190">
        <v>0</v>
      </c>
      <c r="FQ45" s="190">
        <v>0</v>
      </c>
      <c r="FR45" s="190">
        <v>0</v>
      </c>
      <c r="FS45" s="190">
        <v>0</v>
      </c>
      <c r="FT45" s="190">
        <v>0</v>
      </c>
      <c r="FU45" s="190">
        <v>0</v>
      </c>
      <c r="FV45" s="190">
        <v>0</v>
      </c>
      <c r="FW45" s="190">
        <v>0</v>
      </c>
      <c r="FX45" s="190">
        <v>0</v>
      </c>
      <c r="FY45" s="190">
        <v>0</v>
      </c>
      <c r="FZ45" s="190">
        <v>0</v>
      </c>
      <c r="GA45" s="190">
        <v>0</v>
      </c>
      <c r="GB45" s="190">
        <v>0</v>
      </c>
      <c r="GC45" s="190">
        <v>0</v>
      </c>
      <c r="GD45" s="190">
        <v>0</v>
      </c>
      <c r="GE45" s="190">
        <v>0</v>
      </c>
      <c r="GF45" s="190">
        <v>0</v>
      </c>
      <c r="GG45" s="190">
        <v>0</v>
      </c>
      <c r="GH45" s="190">
        <v>0</v>
      </c>
      <c r="GI45" s="190">
        <v>0</v>
      </c>
      <c r="GJ45" s="258">
        <v>0</v>
      </c>
      <c r="GK45" s="190">
        <v>0</v>
      </c>
      <c r="GL45" s="190">
        <v>0</v>
      </c>
    </row>
    <row r="46" spans="1:194" ht="21.2" customHeight="1" x14ac:dyDescent="0.2">
      <c r="A46" s="184" t="s">
        <v>475</v>
      </c>
      <c r="B46" s="185"/>
      <c r="C46" s="185"/>
      <c r="D46" s="274">
        <f>SUM(D39:D45)</f>
        <v>0</v>
      </c>
      <c r="E46" s="275">
        <v>0</v>
      </c>
      <c r="F46" s="194">
        <v>0</v>
      </c>
      <c r="G46" s="194">
        <f>SUM(G39:G45)</f>
        <v>0</v>
      </c>
      <c r="H46" s="194">
        <f>SUM(H39:H45)</f>
        <v>0</v>
      </c>
      <c r="I46" s="194">
        <f>SUM(I39:I45)</f>
        <v>0</v>
      </c>
      <c r="J46" s="194">
        <f>SUM(J39:J45)</f>
        <v>0</v>
      </c>
      <c r="K46" s="194">
        <f t="shared" ref="K46:BV46" si="14">SUM(K39:K45)</f>
        <v>0</v>
      </c>
      <c r="L46" s="194">
        <f t="shared" si="14"/>
        <v>0</v>
      </c>
      <c r="M46" s="194">
        <f t="shared" si="14"/>
        <v>0</v>
      </c>
      <c r="N46" s="194">
        <f t="shared" si="14"/>
        <v>0</v>
      </c>
      <c r="O46" s="194">
        <f t="shared" si="14"/>
        <v>0</v>
      </c>
      <c r="P46" s="194">
        <f t="shared" si="14"/>
        <v>0</v>
      </c>
      <c r="Q46" s="274">
        <f t="shared" si="14"/>
        <v>0</v>
      </c>
      <c r="R46" s="194">
        <f t="shared" si="14"/>
        <v>0</v>
      </c>
      <c r="S46" s="194">
        <f t="shared" si="14"/>
        <v>0</v>
      </c>
      <c r="T46" s="194">
        <f t="shared" si="14"/>
        <v>0</v>
      </c>
      <c r="U46" s="194">
        <f t="shared" si="14"/>
        <v>0</v>
      </c>
      <c r="V46" s="194">
        <f t="shared" si="14"/>
        <v>0</v>
      </c>
      <c r="W46" s="194">
        <f t="shared" si="14"/>
        <v>0</v>
      </c>
      <c r="X46" s="194">
        <f t="shared" si="14"/>
        <v>0</v>
      </c>
      <c r="Y46" s="194">
        <f t="shared" si="14"/>
        <v>0</v>
      </c>
      <c r="Z46" s="194">
        <f t="shared" si="14"/>
        <v>0</v>
      </c>
      <c r="AA46" s="194">
        <f t="shared" si="14"/>
        <v>0</v>
      </c>
      <c r="AB46" s="194">
        <f t="shared" si="14"/>
        <v>0</v>
      </c>
      <c r="AC46" s="194">
        <f t="shared" si="14"/>
        <v>0</v>
      </c>
      <c r="AD46" s="194">
        <f t="shared" si="14"/>
        <v>0</v>
      </c>
      <c r="AE46" s="194">
        <f t="shared" si="14"/>
        <v>0</v>
      </c>
      <c r="AF46" s="194">
        <f t="shared" si="14"/>
        <v>0</v>
      </c>
      <c r="AG46" s="194">
        <f t="shared" si="14"/>
        <v>0</v>
      </c>
      <c r="AH46" s="194">
        <f t="shared" si="14"/>
        <v>0</v>
      </c>
      <c r="AI46" s="194">
        <f t="shared" si="14"/>
        <v>0</v>
      </c>
      <c r="AJ46" s="194">
        <f t="shared" si="14"/>
        <v>0</v>
      </c>
      <c r="AK46" s="194">
        <f t="shared" si="14"/>
        <v>0</v>
      </c>
      <c r="AL46" s="194">
        <f t="shared" si="14"/>
        <v>0</v>
      </c>
      <c r="AM46" s="274">
        <f>SUM(AM39:AM45)</f>
        <v>0</v>
      </c>
      <c r="AN46" s="194">
        <f t="shared" si="14"/>
        <v>0</v>
      </c>
      <c r="AO46" s="194">
        <f t="shared" si="14"/>
        <v>0</v>
      </c>
      <c r="AP46" s="194">
        <f t="shared" si="14"/>
        <v>0</v>
      </c>
      <c r="AQ46" s="194">
        <f t="shared" si="14"/>
        <v>0</v>
      </c>
      <c r="AR46" s="194">
        <f t="shared" si="14"/>
        <v>0</v>
      </c>
      <c r="AS46" s="194">
        <f t="shared" si="14"/>
        <v>0</v>
      </c>
      <c r="AT46" s="194">
        <f t="shared" si="14"/>
        <v>0</v>
      </c>
      <c r="AU46" s="194">
        <f t="shared" si="14"/>
        <v>0</v>
      </c>
      <c r="AV46" s="194">
        <f t="shared" si="14"/>
        <v>0</v>
      </c>
      <c r="AW46" s="194">
        <f t="shared" si="14"/>
        <v>0</v>
      </c>
      <c r="AX46" s="194">
        <f t="shared" si="14"/>
        <v>0</v>
      </c>
      <c r="AY46" s="194">
        <f t="shared" si="14"/>
        <v>0</v>
      </c>
      <c r="AZ46" s="194">
        <v>0</v>
      </c>
      <c r="BA46" s="194">
        <f t="shared" si="14"/>
        <v>0</v>
      </c>
      <c r="BB46" s="194">
        <f t="shared" si="14"/>
        <v>0</v>
      </c>
      <c r="BC46" s="194">
        <f t="shared" si="14"/>
        <v>0</v>
      </c>
      <c r="BD46" s="194">
        <f t="shared" si="14"/>
        <v>0</v>
      </c>
      <c r="BE46" s="194">
        <f t="shared" si="14"/>
        <v>0</v>
      </c>
      <c r="BF46" s="194">
        <f t="shared" si="14"/>
        <v>0</v>
      </c>
      <c r="BG46" s="194">
        <f t="shared" si="14"/>
        <v>0</v>
      </c>
      <c r="BH46" s="194">
        <f t="shared" si="14"/>
        <v>0</v>
      </c>
      <c r="BI46" s="194">
        <f t="shared" si="14"/>
        <v>0</v>
      </c>
      <c r="BJ46" s="276">
        <v>0</v>
      </c>
      <c r="BK46" s="277">
        <f t="shared" si="14"/>
        <v>0</v>
      </c>
      <c r="BL46" s="194">
        <f t="shared" si="14"/>
        <v>0</v>
      </c>
      <c r="BM46" s="194">
        <f t="shared" si="14"/>
        <v>0</v>
      </c>
      <c r="BN46" s="194">
        <f t="shared" si="14"/>
        <v>0</v>
      </c>
      <c r="BO46" s="194">
        <f t="shared" si="14"/>
        <v>0</v>
      </c>
      <c r="BP46" s="194">
        <f t="shared" si="14"/>
        <v>0</v>
      </c>
      <c r="BQ46" s="194">
        <f t="shared" si="14"/>
        <v>0</v>
      </c>
      <c r="BR46" s="194">
        <f t="shared" si="14"/>
        <v>0</v>
      </c>
      <c r="BS46" s="194">
        <f t="shared" si="14"/>
        <v>0</v>
      </c>
      <c r="BT46" s="194">
        <f t="shared" si="14"/>
        <v>0</v>
      </c>
      <c r="BU46" s="194">
        <f t="shared" si="14"/>
        <v>0</v>
      </c>
      <c r="BV46" s="194">
        <f t="shared" si="14"/>
        <v>0</v>
      </c>
      <c r="BW46" s="194">
        <f t="shared" ref="BW46:FT46" si="15">SUM(BW39:BW45)</f>
        <v>0</v>
      </c>
      <c r="BX46" s="194">
        <f t="shared" si="15"/>
        <v>0</v>
      </c>
      <c r="BY46" s="194">
        <f t="shared" si="15"/>
        <v>0</v>
      </c>
      <c r="BZ46" s="194">
        <f t="shared" si="15"/>
        <v>0</v>
      </c>
      <c r="CA46" s="194">
        <f t="shared" si="15"/>
        <v>0</v>
      </c>
      <c r="CB46" s="194">
        <f t="shared" si="15"/>
        <v>0</v>
      </c>
      <c r="CC46" s="194">
        <f t="shared" si="15"/>
        <v>0</v>
      </c>
      <c r="CD46" s="194">
        <f t="shared" si="15"/>
        <v>0</v>
      </c>
      <c r="CE46" s="275">
        <v>0</v>
      </c>
      <c r="CF46" s="194">
        <f t="shared" si="15"/>
        <v>0</v>
      </c>
      <c r="CG46" s="194">
        <f t="shared" si="15"/>
        <v>0</v>
      </c>
      <c r="CH46" s="194">
        <f t="shared" si="15"/>
        <v>0</v>
      </c>
      <c r="CI46" s="194">
        <f t="shared" si="15"/>
        <v>0</v>
      </c>
      <c r="CJ46" s="194">
        <f t="shared" si="15"/>
        <v>0</v>
      </c>
      <c r="CK46" s="194">
        <f t="shared" si="15"/>
        <v>0</v>
      </c>
      <c r="CL46" s="194">
        <f t="shared" si="15"/>
        <v>0</v>
      </c>
      <c r="CM46" s="194">
        <f t="shared" si="15"/>
        <v>0</v>
      </c>
      <c r="CN46" s="194">
        <f t="shared" si="15"/>
        <v>0</v>
      </c>
      <c r="CO46" s="194">
        <f t="shared" si="15"/>
        <v>0</v>
      </c>
      <c r="CP46" s="194">
        <f t="shared" si="15"/>
        <v>0</v>
      </c>
      <c r="CQ46" s="194">
        <f t="shared" si="15"/>
        <v>0</v>
      </c>
      <c r="CR46" s="194">
        <f t="shared" si="15"/>
        <v>0</v>
      </c>
      <c r="CS46" s="194">
        <f t="shared" si="15"/>
        <v>0</v>
      </c>
      <c r="CT46" s="194">
        <f t="shared" si="15"/>
        <v>0</v>
      </c>
      <c r="CU46" s="194">
        <f t="shared" si="15"/>
        <v>0</v>
      </c>
      <c r="CV46" s="194">
        <f t="shared" si="15"/>
        <v>0</v>
      </c>
      <c r="CW46" s="194">
        <f t="shared" si="15"/>
        <v>0</v>
      </c>
      <c r="CX46" s="194">
        <f t="shared" si="15"/>
        <v>0</v>
      </c>
      <c r="CY46" s="194">
        <f t="shared" si="15"/>
        <v>0</v>
      </c>
      <c r="CZ46" s="194">
        <f t="shared" si="15"/>
        <v>0</v>
      </c>
      <c r="DA46" s="194">
        <f t="shared" si="15"/>
        <v>0</v>
      </c>
      <c r="DB46" s="275">
        <f t="shared" si="15"/>
        <v>0</v>
      </c>
      <c r="DC46" s="194">
        <f t="shared" si="15"/>
        <v>0</v>
      </c>
      <c r="DD46" s="194">
        <f t="shared" si="15"/>
        <v>0</v>
      </c>
      <c r="DE46" s="194">
        <f t="shared" si="15"/>
        <v>0</v>
      </c>
      <c r="DF46" s="194">
        <f t="shared" si="15"/>
        <v>0</v>
      </c>
      <c r="DG46" s="194">
        <f t="shared" si="15"/>
        <v>0</v>
      </c>
      <c r="DH46" s="194">
        <f t="shared" si="15"/>
        <v>0</v>
      </c>
      <c r="DI46" s="194">
        <f t="shared" si="15"/>
        <v>0</v>
      </c>
      <c r="DJ46" s="194">
        <f t="shared" si="15"/>
        <v>0</v>
      </c>
      <c r="DK46" s="194">
        <f t="shared" si="15"/>
        <v>0</v>
      </c>
      <c r="DL46" s="194">
        <f t="shared" si="15"/>
        <v>0</v>
      </c>
      <c r="DM46" s="194">
        <f t="shared" si="15"/>
        <v>0</v>
      </c>
      <c r="DN46" s="194">
        <f t="shared" si="15"/>
        <v>0</v>
      </c>
      <c r="DO46" s="194">
        <f t="shared" si="15"/>
        <v>0</v>
      </c>
      <c r="DP46" s="194">
        <f t="shared" si="15"/>
        <v>0</v>
      </c>
      <c r="DQ46" s="194">
        <f t="shared" si="15"/>
        <v>0</v>
      </c>
      <c r="DR46" s="194">
        <f t="shared" si="15"/>
        <v>0</v>
      </c>
      <c r="DS46" s="194">
        <f t="shared" si="15"/>
        <v>0</v>
      </c>
      <c r="DT46" s="194">
        <f t="shared" si="15"/>
        <v>0</v>
      </c>
      <c r="DU46" s="194">
        <f t="shared" si="15"/>
        <v>0</v>
      </c>
      <c r="DV46" s="194">
        <f t="shared" si="15"/>
        <v>0</v>
      </c>
      <c r="DW46" s="194">
        <f t="shared" si="15"/>
        <v>0</v>
      </c>
      <c r="DX46" s="275">
        <f t="shared" si="15"/>
        <v>0</v>
      </c>
      <c r="DY46" s="194">
        <f t="shared" si="15"/>
        <v>0</v>
      </c>
      <c r="DZ46" s="194">
        <f t="shared" si="15"/>
        <v>0</v>
      </c>
      <c r="EA46" s="194">
        <f t="shared" si="15"/>
        <v>0</v>
      </c>
      <c r="EB46" s="194">
        <f t="shared" si="15"/>
        <v>0</v>
      </c>
      <c r="EC46" s="194">
        <f t="shared" si="15"/>
        <v>0</v>
      </c>
      <c r="ED46" s="194">
        <f t="shared" si="15"/>
        <v>0</v>
      </c>
      <c r="EE46" s="194">
        <f t="shared" si="15"/>
        <v>0</v>
      </c>
      <c r="EF46" s="194">
        <f t="shared" si="15"/>
        <v>0</v>
      </c>
      <c r="EG46" s="194">
        <f t="shared" si="15"/>
        <v>0</v>
      </c>
      <c r="EH46" s="194">
        <f t="shared" si="15"/>
        <v>0</v>
      </c>
      <c r="EI46" s="194">
        <f t="shared" si="15"/>
        <v>0</v>
      </c>
      <c r="EJ46" s="194">
        <f t="shared" si="15"/>
        <v>0</v>
      </c>
      <c r="EK46" s="194">
        <f t="shared" si="15"/>
        <v>0</v>
      </c>
      <c r="EL46" s="194">
        <f t="shared" si="15"/>
        <v>0</v>
      </c>
      <c r="EM46" s="194">
        <f t="shared" si="15"/>
        <v>0</v>
      </c>
      <c r="EN46" s="194">
        <f t="shared" si="15"/>
        <v>0</v>
      </c>
      <c r="EO46" s="194">
        <f t="shared" si="15"/>
        <v>0</v>
      </c>
      <c r="EP46" s="194">
        <f t="shared" si="15"/>
        <v>0</v>
      </c>
      <c r="EQ46" s="194">
        <f t="shared" si="15"/>
        <v>0</v>
      </c>
      <c r="ER46" s="194">
        <f t="shared" si="15"/>
        <v>0</v>
      </c>
      <c r="ES46" s="274">
        <f t="shared" si="15"/>
        <v>0</v>
      </c>
      <c r="ET46" s="194">
        <f t="shared" si="15"/>
        <v>0</v>
      </c>
      <c r="EU46" s="194">
        <f t="shared" si="15"/>
        <v>0</v>
      </c>
      <c r="EV46" s="194">
        <f t="shared" si="15"/>
        <v>0</v>
      </c>
      <c r="EW46" s="194">
        <f t="shared" si="15"/>
        <v>0</v>
      </c>
      <c r="EX46" s="194">
        <f t="shared" si="15"/>
        <v>0</v>
      </c>
      <c r="EY46" s="194">
        <f t="shared" si="15"/>
        <v>0</v>
      </c>
      <c r="EZ46" s="194">
        <f t="shared" si="15"/>
        <v>0</v>
      </c>
      <c r="FA46" s="194">
        <f t="shared" si="15"/>
        <v>0</v>
      </c>
      <c r="FB46" s="194">
        <f t="shared" si="15"/>
        <v>0</v>
      </c>
      <c r="FC46" s="194">
        <f t="shared" si="15"/>
        <v>0</v>
      </c>
      <c r="FD46" s="194">
        <f t="shared" si="15"/>
        <v>0</v>
      </c>
      <c r="FE46" s="194">
        <f t="shared" si="15"/>
        <v>0</v>
      </c>
      <c r="FF46" s="194">
        <f t="shared" si="15"/>
        <v>0</v>
      </c>
      <c r="FG46" s="194">
        <f t="shared" si="15"/>
        <v>0</v>
      </c>
      <c r="FH46" s="194">
        <f t="shared" si="15"/>
        <v>0</v>
      </c>
      <c r="FI46" s="194">
        <f t="shared" si="15"/>
        <v>0</v>
      </c>
      <c r="FJ46" s="194">
        <f t="shared" si="15"/>
        <v>0</v>
      </c>
      <c r="FK46" s="194">
        <f t="shared" si="15"/>
        <v>0</v>
      </c>
      <c r="FL46" s="194">
        <f t="shared" si="15"/>
        <v>0</v>
      </c>
      <c r="FM46" s="194">
        <f t="shared" si="15"/>
        <v>0</v>
      </c>
      <c r="FN46" s="194">
        <f t="shared" si="15"/>
        <v>0</v>
      </c>
      <c r="FO46" s="278">
        <f t="shared" si="15"/>
        <v>0</v>
      </c>
      <c r="FP46" s="194">
        <f t="shared" si="15"/>
        <v>0</v>
      </c>
      <c r="FQ46" s="194">
        <f t="shared" si="15"/>
        <v>0</v>
      </c>
      <c r="FR46" s="194">
        <f t="shared" si="15"/>
        <v>0</v>
      </c>
      <c r="FS46" s="194">
        <f t="shared" si="15"/>
        <v>0</v>
      </c>
      <c r="FT46" s="194">
        <f t="shared" si="15"/>
        <v>0</v>
      </c>
      <c r="FU46" s="194">
        <f>SUM(FU39:FU45)</f>
        <v>0</v>
      </c>
      <c r="FV46" s="194">
        <f>SUM(FV39:FV45)</f>
        <v>0</v>
      </c>
      <c r="FW46" s="194">
        <f>SUM(FW39:FW45)</f>
        <v>0</v>
      </c>
      <c r="FX46" s="194">
        <f>SUM(FX39:FX45)</f>
        <v>0</v>
      </c>
      <c r="FY46" s="194">
        <v>0</v>
      </c>
      <c r="FZ46" s="194">
        <f t="shared" ref="FZ46:GE46" si="16">SUM(FZ39:FZ45)</f>
        <v>0</v>
      </c>
      <c r="GA46" s="194">
        <f t="shared" si="16"/>
        <v>0</v>
      </c>
      <c r="GB46" s="194">
        <f t="shared" si="16"/>
        <v>0</v>
      </c>
      <c r="GC46" s="194">
        <f t="shared" si="16"/>
        <v>0</v>
      </c>
      <c r="GD46" s="194">
        <f t="shared" si="16"/>
        <v>0</v>
      </c>
      <c r="GE46" s="194">
        <f t="shared" si="16"/>
        <v>0</v>
      </c>
      <c r="GF46" s="194">
        <v>0</v>
      </c>
      <c r="GG46" s="194">
        <f t="shared" ref="GG46:GL46" si="17">SUM(GG39:GG45)</f>
        <v>0</v>
      </c>
      <c r="GH46" s="194">
        <f t="shared" si="17"/>
        <v>0</v>
      </c>
      <c r="GI46" s="194">
        <f t="shared" si="17"/>
        <v>0</v>
      </c>
      <c r="GJ46" s="274">
        <f t="shared" si="17"/>
        <v>0</v>
      </c>
      <c r="GK46" s="194">
        <f t="shared" si="17"/>
        <v>0</v>
      </c>
      <c r="GL46" s="194">
        <f t="shared" si="17"/>
        <v>0</v>
      </c>
    </row>
    <row r="47" spans="1:194" ht="15" customHeight="1" x14ac:dyDescent="0.2">
      <c r="D47" s="230"/>
      <c r="E47" s="231"/>
      <c r="F47" s="205"/>
      <c r="G47" s="205"/>
      <c r="H47" s="205"/>
      <c r="AM47" s="230"/>
      <c r="CE47" s="219"/>
      <c r="DB47" s="219"/>
      <c r="DX47" s="259"/>
      <c r="ES47" s="220"/>
      <c r="FO47" s="221"/>
    </row>
    <row r="48" spans="1:194" ht="21.2" customHeight="1" x14ac:dyDescent="0.2">
      <c r="A48" s="184" t="s">
        <v>476</v>
      </c>
      <c r="B48" s="185"/>
      <c r="C48" s="185"/>
      <c r="D48" s="250">
        <f>D36+D46</f>
        <v>400586734.37</v>
      </c>
      <c r="E48" s="251">
        <v>421918330.21000004</v>
      </c>
      <c r="F48" s="265">
        <f>SUM(F36:F46)</f>
        <v>377947233.90000004</v>
      </c>
      <c r="G48" s="265">
        <f t="shared" ref="G48:BR48" si="18">G46+G36</f>
        <v>395961723.42000002</v>
      </c>
      <c r="H48" s="265">
        <f t="shared" si="18"/>
        <v>455492918.49000001</v>
      </c>
      <c r="I48" s="204">
        <f t="shared" si="18"/>
        <v>464017614.34000009</v>
      </c>
      <c r="J48" s="199">
        <f t="shared" si="18"/>
        <v>450651102.35000002</v>
      </c>
      <c r="K48" s="199">
        <f t="shared" si="18"/>
        <v>448429000.05000001</v>
      </c>
      <c r="L48" s="199">
        <f t="shared" si="18"/>
        <v>463197869.22000003</v>
      </c>
      <c r="M48" s="199">
        <f t="shared" si="18"/>
        <v>463836046.42000002</v>
      </c>
      <c r="N48" s="199">
        <f t="shared" si="18"/>
        <v>451885198.89999998</v>
      </c>
      <c r="O48" s="199">
        <f t="shared" si="18"/>
        <v>470712944.71000004</v>
      </c>
      <c r="P48" s="199">
        <f t="shared" si="18"/>
        <v>461632925.6400001</v>
      </c>
      <c r="Q48" s="279">
        <f t="shared" si="18"/>
        <v>476673613.14000005</v>
      </c>
      <c r="R48" s="199">
        <f t="shared" si="18"/>
        <v>428050133.62</v>
      </c>
      <c r="S48" s="199">
        <f t="shared" si="18"/>
        <v>470862812.30000001</v>
      </c>
      <c r="T48" s="199">
        <f t="shared" si="18"/>
        <v>443889078.82000005</v>
      </c>
      <c r="U48" s="199">
        <f t="shared" si="18"/>
        <v>517790561.79000008</v>
      </c>
      <c r="V48" s="199">
        <f t="shared" si="18"/>
        <v>506658922.07000005</v>
      </c>
      <c r="W48" s="199">
        <f t="shared" si="18"/>
        <v>486993325.35000008</v>
      </c>
      <c r="X48" s="199">
        <f t="shared" si="18"/>
        <v>492234122.99000001</v>
      </c>
      <c r="Y48" s="199">
        <f t="shared" si="18"/>
        <v>482581964.22000003</v>
      </c>
      <c r="Z48" s="199">
        <f t="shared" si="18"/>
        <v>476816493.70000005</v>
      </c>
      <c r="AA48" s="199">
        <f t="shared" si="18"/>
        <v>488770262.62000012</v>
      </c>
      <c r="AB48" s="199">
        <f t="shared" si="18"/>
        <v>478376080.61000001</v>
      </c>
      <c r="AC48" s="199">
        <f t="shared" si="18"/>
        <v>477743649.62</v>
      </c>
      <c r="AD48" s="199">
        <f t="shared" si="18"/>
        <v>469576800.39000005</v>
      </c>
      <c r="AE48" s="199">
        <f t="shared" si="18"/>
        <v>466817432.80000001</v>
      </c>
      <c r="AF48" s="199">
        <f t="shared" si="18"/>
        <v>496090115.73000002</v>
      </c>
      <c r="AG48" s="199">
        <f t="shared" si="18"/>
        <v>464795552.49000007</v>
      </c>
      <c r="AH48" s="199">
        <f t="shared" si="18"/>
        <v>478904567.40000004</v>
      </c>
      <c r="AI48" s="199">
        <f t="shared" si="18"/>
        <v>472017655.31000012</v>
      </c>
      <c r="AJ48" s="199">
        <f t="shared" si="18"/>
        <v>488481031.47000003</v>
      </c>
      <c r="AK48" s="199">
        <f t="shared" si="18"/>
        <v>480712253.85000002</v>
      </c>
      <c r="AL48" s="199">
        <f t="shared" si="18"/>
        <v>509351792.05000007</v>
      </c>
      <c r="AM48" s="199">
        <f t="shared" si="18"/>
        <v>489788887.53999996</v>
      </c>
      <c r="AN48" s="199">
        <f t="shared" si="18"/>
        <v>493040344.53999996</v>
      </c>
      <c r="AO48" s="199">
        <f t="shared" si="18"/>
        <v>827413114.48000002</v>
      </c>
      <c r="AP48" s="199">
        <f t="shared" si="18"/>
        <v>831834945.02999997</v>
      </c>
      <c r="AQ48" s="199">
        <f t="shared" si="18"/>
        <v>821730501.11999989</v>
      </c>
      <c r="AR48" s="199">
        <f t="shared" si="18"/>
        <v>767934811.28000021</v>
      </c>
      <c r="AS48" s="199">
        <f t="shared" si="18"/>
        <v>749533395.45000005</v>
      </c>
      <c r="AT48" s="199">
        <f t="shared" si="18"/>
        <v>854693311.80000019</v>
      </c>
      <c r="AU48" s="199">
        <f t="shared" si="18"/>
        <v>869006195.34000015</v>
      </c>
      <c r="AV48" s="199">
        <f t="shared" si="18"/>
        <v>783186764.47000003</v>
      </c>
      <c r="AW48" s="199">
        <f t="shared" si="18"/>
        <v>799937793.09000015</v>
      </c>
      <c r="AX48" s="199">
        <f t="shared" si="18"/>
        <v>795013320.81000006</v>
      </c>
      <c r="AY48" s="199">
        <f t="shared" si="18"/>
        <v>782087602.18000007</v>
      </c>
      <c r="AZ48" s="199">
        <f t="shared" si="18"/>
        <v>787730167.48000002</v>
      </c>
      <c r="BA48" s="199">
        <f t="shared" si="18"/>
        <v>764907689.73000002</v>
      </c>
      <c r="BB48" s="199">
        <f t="shared" si="18"/>
        <v>772372341.7099998</v>
      </c>
      <c r="BC48" s="199">
        <f t="shared" si="18"/>
        <v>777807522.06000006</v>
      </c>
      <c r="BD48" s="199">
        <f t="shared" si="18"/>
        <v>761966864.04000008</v>
      </c>
      <c r="BE48" s="199">
        <f t="shared" si="18"/>
        <v>756355633.5</v>
      </c>
      <c r="BF48" s="199">
        <f t="shared" si="18"/>
        <v>732312265.37000012</v>
      </c>
      <c r="BG48" s="199">
        <f t="shared" si="18"/>
        <v>742809394.76999998</v>
      </c>
      <c r="BH48" s="199">
        <f t="shared" si="18"/>
        <v>765542076.50999999</v>
      </c>
      <c r="BI48" s="265">
        <f t="shared" si="18"/>
        <v>762874288.40999997</v>
      </c>
      <c r="BJ48" s="251">
        <f t="shared" si="18"/>
        <v>741960357.67000008</v>
      </c>
      <c r="BK48" s="204">
        <f t="shared" si="18"/>
        <v>718643714.4000001</v>
      </c>
      <c r="BL48" s="199">
        <f t="shared" si="18"/>
        <v>747674660.29999995</v>
      </c>
      <c r="BM48" s="199">
        <f t="shared" si="18"/>
        <v>723708456.36000013</v>
      </c>
      <c r="BN48" s="199">
        <f t="shared" si="18"/>
        <v>717827008.12000012</v>
      </c>
      <c r="BO48" s="199">
        <f t="shared" si="18"/>
        <v>707697051.6400001</v>
      </c>
      <c r="BP48" s="199">
        <f t="shared" si="18"/>
        <v>669076107.89999998</v>
      </c>
      <c r="BQ48" s="199">
        <f t="shared" si="18"/>
        <v>689760761.96000016</v>
      </c>
      <c r="BR48" s="199">
        <f t="shared" si="18"/>
        <v>690939746.68000007</v>
      </c>
      <c r="BS48" s="199">
        <f t="shared" ref="BS48:ED48" si="19">BS46+BS36</f>
        <v>679264677.93999994</v>
      </c>
      <c r="BT48" s="199">
        <f t="shared" si="19"/>
        <v>710195557.90999997</v>
      </c>
      <c r="BU48" s="199">
        <f t="shared" si="19"/>
        <v>665014307.68000007</v>
      </c>
      <c r="BV48" s="199">
        <f t="shared" si="19"/>
        <v>709113073.62</v>
      </c>
      <c r="BW48" s="199">
        <f t="shared" si="19"/>
        <v>707451582.22000003</v>
      </c>
      <c r="BX48" s="199">
        <f t="shared" si="19"/>
        <v>689009635.85000014</v>
      </c>
      <c r="BY48" s="199">
        <f t="shared" si="19"/>
        <v>693206871.25</v>
      </c>
      <c r="BZ48" s="199">
        <f t="shared" si="19"/>
        <v>666528797.25999999</v>
      </c>
      <c r="CA48" s="199">
        <f t="shared" si="19"/>
        <v>680921733.15999997</v>
      </c>
      <c r="CB48" s="199">
        <f t="shared" si="19"/>
        <v>669910430.75999999</v>
      </c>
      <c r="CC48" s="199">
        <f t="shared" si="19"/>
        <v>680498658.53000009</v>
      </c>
      <c r="CD48" s="199">
        <f t="shared" si="19"/>
        <v>722548180.55999994</v>
      </c>
      <c r="CE48" s="280">
        <f t="shared" si="19"/>
        <v>725597854.13999999</v>
      </c>
      <c r="CF48" s="199">
        <f t="shared" si="19"/>
        <v>690559478.36999989</v>
      </c>
      <c r="CG48" s="199">
        <f t="shared" si="19"/>
        <v>727826555.28999996</v>
      </c>
      <c r="CH48" s="199">
        <f t="shared" si="19"/>
        <v>714548655.49000001</v>
      </c>
      <c r="CI48" s="199">
        <f t="shared" si="19"/>
        <v>712743378.16999996</v>
      </c>
      <c r="CJ48" s="199">
        <f t="shared" si="19"/>
        <v>686149664.73000002</v>
      </c>
      <c r="CK48" s="199">
        <f t="shared" si="19"/>
        <v>679973297.6500001</v>
      </c>
      <c r="CL48" s="199">
        <f t="shared" si="19"/>
        <v>676742692.98000002</v>
      </c>
      <c r="CM48" s="199">
        <f t="shared" si="19"/>
        <v>672699299.93000007</v>
      </c>
      <c r="CN48" s="199">
        <f t="shared" si="19"/>
        <v>674383931.33000004</v>
      </c>
      <c r="CO48" s="199">
        <f t="shared" si="19"/>
        <v>635182041.93000007</v>
      </c>
      <c r="CP48" s="199">
        <f t="shared" si="19"/>
        <v>657149972.47000003</v>
      </c>
      <c r="CQ48" s="199">
        <f t="shared" si="19"/>
        <v>654234420.04999995</v>
      </c>
      <c r="CR48" s="199">
        <f t="shared" si="19"/>
        <v>660942981.01999998</v>
      </c>
      <c r="CS48" s="199">
        <f t="shared" si="19"/>
        <v>672106449.06999993</v>
      </c>
      <c r="CT48" s="199">
        <f t="shared" si="19"/>
        <v>633392795.38999999</v>
      </c>
      <c r="CU48" s="199">
        <f t="shared" si="19"/>
        <v>665328421.42000008</v>
      </c>
      <c r="CV48" s="199">
        <f t="shared" si="19"/>
        <v>657937760</v>
      </c>
      <c r="CW48" s="199">
        <f t="shared" si="19"/>
        <v>660764053.82999992</v>
      </c>
      <c r="CX48" s="199">
        <f t="shared" si="19"/>
        <v>671798858.46000004</v>
      </c>
      <c r="CY48" s="199">
        <f t="shared" si="19"/>
        <v>640286638.24000001</v>
      </c>
      <c r="CZ48" s="199">
        <f t="shared" si="19"/>
        <v>688307781.53999996</v>
      </c>
      <c r="DA48" s="199">
        <f t="shared" si="19"/>
        <v>677330700.53000009</v>
      </c>
      <c r="DB48" s="280">
        <f t="shared" si="19"/>
        <v>688401933.60000002</v>
      </c>
      <c r="DC48" s="199">
        <f t="shared" si="19"/>
        <v>681007897.3599999</v>
      </c>
      <c r="DD48" s="199">
        <f t="shared" si="19"/>
        <v>696720989.21000004</v>
      </c>
      <c r="DE48" s="199">
        <f t="shared" si="19"/>
        <v>653748053.00999999</v>
      </c>
      <c r="DF48" s="199">
        <f t="shared" si="19"/>
        <v>690373429.24000001</v>
      </c>
      <c r="DG48" s="199">
        <f t="shared" si="19"/>
        <v>664124972.61000001</v>
      </c>
      <c r="DH48" s="199">
        <f t="shared" si="19"/>
        <v>655393064.8499999</v>
      </c>
      <c r="DI48" s="199">
        <f t="shared" si="19"/>
        <v>613634575.92000008</v>
      </c>
      <c r="DJ48" s="199">
        <f t="shared" si="19"/>
        <v>651519887.36000001</v>
      </c>
      <c r="DK48" s="199">
        <f t="shared" si="19"/>
        <v>649754812.22000003</v>
      </c>
      <c r="DL48" s="199">
        <f t="shared" si="19"/>
        <v>637019589.15999997</v>
      </c>
      <c r="DM48" s="199">
        <f t="shared" si="19"/>
        <v>630819884.9000001</v>
      </c>
      <c r="DN48" s="199">
        <f t="shared" si="19"/>
        <v>621158303.80999994</v>
      </c>
      <c r="DO48" s="199">
        <f t="shared" si="19"/>
        <v>636675759.45000005</v>
      </c>
      <c r="DP48" s="199">
        <f t="shared" si="19"/>
        <v>641603149.13</v>
      </c>
      <c r="DQ48" s="199">
        <f t="shared" si="19"/>
        <v>635962041.56000006</v>
      </c>
      <c r="DR48" s="199">
        <f t="shared" si="19"/>
        <v>653600924.35000002</v>
      </c>
      <c r="DS48" s="199">
        <f t="shared" si="19"/>
        <v>623994034.48000002</v>
      </c>
      <c r="DT48" s="199">
        <f t="shared" si="19"/>
        <v>632319923.60000002</v>
      </c>
      <c r="DU48" s="199">
        <f t="shared" si="19"/>
        <v>763626504.75</v>
      </c>
      <c r="DV48" s="199">
        <f t="shared" si="19"/>
        <v>775532980.80999994</v>
      </c>
      <c r="DW48" s="199">
        <f t="shared" si="19"/>
        <v>764173757.58000016</v>
      </c>
      <c r="DX48" s="280">
        <f t="shared" si="19"/>
        <v>817641564.53999996</v>
      </c>
      <c r="DY48" s="199">
        <f t="shared" si="19"/>
        <v>765266928.76999998</v>
      </c>
      <c r="DZ48" s="199">
        <f t="shared" si="19"/>
        <v>814572821.81000006</v>
      </c>
      <c r="EA48" s="199">
        <f t="shared" si="19"/>
        <v>790151436.91999996</v>
      </c>
      <c r="EB48" s="199">
        <f t="shared" si="19"/>
        <v>789836118.93999994</v>
      </c>
      <c r="EC48" s="199">
        <f t="shared" si="19"/>
        <v>793556782.33000016</v>
      </c>
      <c r="ED48" s="199">
        <f t="shared" si="19"/>
        <v>782370687.93000007</v>
      </c>
      <c r="EE48" s="199">
        <f t="shared" ref="EE48:FU48" si="20">EE46+EE36</f>
        <v>769926943.67000008</v>
      </c>
      <c r="EF48" s="199">
        <f t="shared" si="20"/>
        <v>755719349.92999995</v>
      </c>
      <c r="EG48" s="199">
        <f t="shared" si="20"/>
        <v>754918758.77999997</v>
      </c>
      <c r="EH48" s="199">
        <f t="shared" si="20"/>
        <v>741367037.62</v>
      </c>
      <c r="EI48" s="199">
        <f t="shared" si="20"/>
        <v>748415969.12999988</v>
      </c>
      <c r="EJ48" s="199">
        <f t="shared" si="20"/>
        <v>748390298.83000004</v>
      </c>
      <c r="EK48" s="199">
        <f t="shared" si="20"/>
        <v>760350945.23000002</v>
      </c>
      <c r="EL48" s="199">
        <f t="shared" si="20"/>
        <v>783566631.8599999</v>
      </c>
      <c r="EM48" s="199">
        <f t="shared" si="20"/>
        <v>756761265.6400001</v>
      </c>
      <c r="EN48" s="199">
        <f t="shared" si="20"/>
        <v>817906713.93999994</v>
      </c>
      <c r="EO48" s="199">
        <f t="shared" si="20"/>
        <v>809106553.65999997</v>
      </c>
      <c r="EP48" s="199">
        <f t="shared" si="20"/>
        <v>801775767.13</v>
      </c>
      <c r="EQ48" s="199">
        <f t="shared" si="20"/>
        <v>836342008.64999986</v>
      </c>
      <c r="ER48" s="199">
        <f t="shared" si="20"/>
        <v>863837521.44000006</v>
      </c>
      <c r="ES48" s="279">
        <f t="shared" si="20"/>
        <v>888407235.82999992</v>
      </c>
      <c r="ET48" s="199">
        <f t="shared" si="20"/>
        <v>876236162.75999987</v>
      </c>
      <c r="EU48" s="199">
        <f t="shared" si="20"/>
        <v>884365700.98999977</v>
      </c>
      <c r="EV48" s="199">
        <f t="shared" si="20"/>
        <v>899237352.14999986</v>
      </c>
      <c r="EW48" s="199">
        <f t="shared" si="20"/>
        <v>879756502.22000003</v>
      </c>
      <c r="EX48" s="199">
        <f t="shared" si="20"/>
        <v>850281060.69000006</v>
      </c>
      <c r="EY48" s="199">
        <f t="shared" si="20"/>
        <v>838503094.8900001</v>
      </c>
      <c r="EZ48" s="199">
        <f t="shared" si="20"/>
        <v>822848649.11000013</v>
      </c>
      <c r="FA48" s="199">
        <f t="shared" si="20"/>
        <v>832624401.69000006</v>
      </c>
      <c r="FB48" s="199">
        <f t="shared" si="20"/>
        <v>813321256.03999996</v>
      </c>
      <c r="FC48" s="199">
        <f t="shared" si="20"/>
        <v>849975858.06999993</v>
      </c>
      <c r="FD48" s="199">
        <f t="shared" si="20"/>
        <v>833603703.65999997</v>
      </c>
      <c r="FE48" s="199">
        <f t="shared" si="20"/>
        <v>835383180.00999999</v>
      </c>
      <c r="FF48" s="199">
        <f t="shared" si="20"/>
        <v>854993968.73000002</v>
      </c>
      <c r="FG48" s="199">
        <f t="shared" si="20"/>
        <v>818825200.02999997</v>
      </c>
      <c r="FH48" s="199">
        <f t="shared" si="20"/>
        <v>853522285.0999999</v>
      </c>
      <c r="FI48" s="199">
        <f t="shared" si="20"/>
        <v>852152267.75999999</v>
      </c>
      <c r="FJ48" s="199">
        <f t="shared" si="20"/>
        <v>850442495.21000004</v>
      </c>
      <c r="FK48" s="199">
        <f t="shared" si="20"/>
        <v>860990705.04999995</v>
      </c>
      <c r="FL48" s="199">
        <f t="shared" si="20"/>
        <v>822076277.79999995</v>
      </c>
      <c r="FM48" s="199">
        <f t="shared" si="20"/>
        <v>862847940.87000012</v>
      </c>
      <c r="FN48" s="199">
        <f t="shared" si="20"/>
        <v>853453185.24000001</v>
      </c>
      <c r="FO48" s="281">
        <f t="shared" si="20"/>
        <v>879220506.35000002</v>
      </c>
      <c r="FP48" s="199">
        <f t="shared" si="20"/>
        <v>840433799.41000009</v>
      </c>
      <c r="FQ48" s="199">
        <f t="shared" si="20"/>
        <v>873687968.63</v>
      </c>
      <c r="FR48" s="199">
        <f t="shared" si="20"/>
        <v>859681043.87000012</v>
      </c>
      <c r="FS48" s="199">
        <f t="shared" si="20"/>
        <v>878814828.81999993</v>
      </c>
      <c r="FT48" s="199">
        <f t="shared" si="20"/>
        <v>838346463.28999996</v>
      </c>
      <c r="FU48" s="199">
        <f t="shared" si="20"/>
        <v>838842821.47000003</v>
      </c>
      <c r="FV48" s="199">
        <f>FV46+FV36</f>
        <v>837938711.8499999</v>
      </c>
      <c r="FW48" s="199">
        <f>FW46+FW36</f>
        <v>811296720.88</v>
      </c>
      <c r="FX48" s="199">
        <f>FX46+FX36</f>
        <v>823436632.69000006</v>
      </c>
      <c r="FY48" s="199">
        <v>834354155.96999991</v>
      </c>
      <c r="FZ48" s="199">
        <f t="shared" ref="FZ48:GE48" si="21">FZ46+FZ36</f>
        <v>829503234.32999992</v>
      </c>
      <c r="GA48" s="199">
        <f t="shared" si="21"/>
        <v>834334795.53999996</v>
      </c>
      <c r="GB48" s="199">
        <f t="shared" si="21"/>
        <v>770539865.37999988</v>
      </c>
      <c r="GC48" s="199">
        <f t="shared" si="21"/>
        <v>844652455.65999985</v>
      </c>
      <c r="GD48" s="199">
        <f t="shared" si="21"/>
        <v>837511994.06999993</v>
      </c>
      <c r="GE48" s="199">
        <f t="shared" si="21"/>
        <v>950449009.14999986</v>
      </c>
      <c r="GF48" s="199">
        <v>962828394.7299999</v>
      </c>
      <c r="GG48" s="199">
        <f t="shared" ref="GG48:GL48" si="22">GG46+GG36</f>
        <v>918528250.11999989</v>
      </c>
      <c r="GH48" s="199">
        <f t="shared" si="22"/>
        <v>948998673.23999989</v>
      </c>
      <c r="GI48" s="199">
        <f t="shared" si="22"/>
        <v>949925448.50999999</v>
      </c>
      <c r="GJ48" s="279">
        <f t="shared" si="22"/>
        <v>986490498.59000003</v>
      </c>
      <c r="GK48" s="199">
        <f t="shared" si="22"/>
        <v>955551584.79999995</v>
      </c>
      <c r="GL48" s="199">
        <f t="shared" si="22"/>
        <v>955551584.79999995</v>
      </c>
    </row>
    <row r="49" spans="1:194" ht="10.5" customHeight="1" x14ac:dyDescent="0.2">
      <c r="D49" s="258"/>
      <c r="E49" s="259"/>
      <c r="F49" s="205"/>
      <c r="G49" s="205"/>
      <c r="H49" s="205"/>
      <c r="AM49" s="258"/>
      <c r="CE49" s="219"/>
      <c r="DB49" s="219"/>
      <c r="DX49" s="275"/>
      <c r="ES49" s="220"/>
      <c r="FO49" s="221"/>
    </row>
    <row r="50" spans="1:194" x14ac:dyDescent="0.2">
      <c r="A50" s="181" t="s">
        <v>477</v>
      </c>
      <c r="D50" s="282">
        <f>582100+207100</f>
        <v>789200</v>
      </c>
      <c r="E50" s="283">
        <v>789200</v>
      </c>
      <c r="F50" s="284">
        <v>789200</v>
      </c>
      <c r="G50" s="284">
        <v>789200</v>
      </c>
      <c r="H50" s="284">
        <v>789200</v>
      </c>
      <c r="I50" s="285">
        <v>789200</v>
      </c>
      <c r="J50" s="200">
        <v>789200</v>
      </c>
      <c r="K50" s="200">
        <v>789200</v>
      </c>
      <c r="L50" s="200">
        <v>789200</v>
      </c>
      <c r="M50" s="200">
        <v>789200</v>
      </c>
      <c r="N50" s="200">
        <v>789200</v>
      </c>
      <c r="O50" s="200">
        <v>789200</v>
      </c>
      <c r="P50" s="200">
        <v>789200</v>
      </c>
      <c r="Q50" s="286">
        <v>789200</v>
      </c>
      <c r="R50" s="200">
        <v>789200</v>
      </c>
      <c r="S50" s="200">
        <v>789200</v>
      </c>
      <c r="T50" s="200">
        <v>789200</v>
      </c>
      <c r="U50" s="200">
        <v>789200</v>
      </c>
      <c r="V50" s="200">
        <v>789200</v>
      </c>
      <c r="W50" s="200">
        <v>789200</v>
      </c>
      <c r="X50" s="200">
        <v>789200</v>
      </c>
      <c r="Y50" s="200">
        <v>789200</v>
      </c>
      <c r="Z50" s="200">
        <v>789200</v>
      </c>
      <c r="AA50" s="200">
        <v>789200</v>
      </c>
      <c r="AB50" s="200">
        <v>789200</v>
      </c>
      <c r="AC50" s="200">
        <v>789200</v>
      </c>
      <c r="AD50" s="200">
        <v>789200</v>
      </c>
      <c r="AE50" s="200">
        <v>789200</v>
      </c>
      <c r="AF50" s="200">
        <v>789200</v>
      </c>
      <c r="AG50" s="200">
        <v>789200</v>
      </c>
      <c r="AH50" s="200">
        <v>789200</v>
      </c>
      <c r="AI50" s="200">
        <v>789200</v>
      </c>
      <c r="AJ50" s="200">
        <v>789200</v>
      </c>
      <c r="AK50" s="200">
        <v>789200</v>
      </c>
      <c r="AL50" s="200">
        <v>789200</v>
      </c>
      <c r="AM50" s="282">
        <v>789200</v>
      </c>
      <c r="AN50" s="200">
        <v>789200</v>
      </c>
      <c r="AO50" s="200">
        <v>789200</v>
      </c>
      <c r="AP50" s="200">
        <v>789200</v>
      </c>
      <c r="AQ50" s="200">
        <v>789200</v>
      </c>
      <c r="AR50" s="200">
        <v>789200</v>
      </c>
      <c r="AS50" s="200">
        <v>789200</v>
      </c>
      <c r="AT50" s="200">
        <v>789200</v>
      </c>
      <c r="AU50" s="200">
        <v>789200</v>
      </c>
      <c r="AV50" s="200">
        <v>789200</v>
      </c>
      <c r="AW50" s="200">
        <v>789200</v>
      </c>
      <c r="AX50" s="200">
        <v>789200</v>
      </c>
      <c r="AY50" s="200">
        <v>789200</v>
      </c>
      <c r="AZ50" s="200">
        <v>789200</v>
      </c>
      <c r="BA50" s="200">
        <v>789200</v>
      </c>
      <c r="BB50" s="200">
        <v>789200</v>
      </c>
      <c r="BC50" s="200">
        <v>789200</v>
      </c>
      <c r="BD50" s="200">
        <v>789200</v>
      </c>
      <c r="BE50" s="200">
        <v>789200</v>
      </c>
      <c r="BF50" s="200">
        <v>789200</v>
      </c>
      <c r="BG50" s="200">
        <v>789200</v>
      </c>
      <c r="BH50" s="200">
        <v>789200</v>
      </c>
      <c r="BI50" s="284">
        <v>789200</v>
      </c>
      <c r="BJ50" s="283">
        <v>789200</v>
      </c>
      <c r="BK50" s="285">
        <v>789200</v>
      </c>
      <c r="BL50" s="200">
        <v>789200</v>
      </c>
      <c r="BM50" s="200">
        <v>789200</v>
      </c>
      <c r="BN50" s="200">
        <v>789200</v>
      </c>
      <c r="BO50" s="200">
        <v>789200</v>
      </c>
      <c r="BP50" s="200">
        <v>789200</v>
      </c>
      <c r="BQ50" s="200">
        <v>789200</v>
      </c>
      <c r="BR50" s="200">
        <v>789200</v>
      </c>
      <c r="BS50" s="200">
        <v>789200</v>
      </c>
      <c r="BT50" s="200">
        <v>789200</v>
      </c>
      <c r="BU50" s="200">
        <v>789200</v>
      </c>
      <c r="BV50" s="200">
        <v>789200</v>
      </c>
      <c r="BW50" s="200">
        <v>789200</v>
      </c>
      <c r="BX50" s="200">
        <v>789200</v>
      </c>
      <c r="BY50" s="200">
        <v>789200</v>
      </c>
      <c r="BZ50" s="200">
        <v>789200</v>
      </c>
      <c r="CA50" s="200">
        <v>789200</v>
      </c>
      <c r="CB50" s="200">
        <v>789200</v>
      </c>
      <c r="CC50" s="200">
        <v>789200</v>
      </c>
      <c r="CD50" s="200">
        <v>789200</v>
      </c>
      <c r="CE50" s="200">
        <v>789200</v>
      </c>
      <c r="CF50" s="200">
        <v>789200</v>
      </c>
      <c r="CG50" s="200">
        <v>789200</v>
      </c>
      <c r="CH50" s="200">
        <v>789200</v>
      </c>
      <c r="CI50" s="200">
        <v>789200</v>
      </c>
      <c r="CJ50" s="200">
        <v>789200</v>
      </c>
      <c r="CK50" s="200">
        <v>789200</v>
      </c>
      <c r="CL50" s="200">
        <v>789200</v>
      </c>
      <c r="CM50" s="200">
        <v>789200</v>
      </c>
      <c r="CN50" s="200">
        <v>789200</v>
      </c>
      <c r="CO50" s="200">
        <v>789200</v>
      </c>
      <c r="CP50" s="200">
        <v>789200</v>
      </c>
      <c r="CQ50" s="200">
        <v>789200</v>
      </c>
      <c r="CR50" s="200">
        <v>789200</v>
      </c>
      <c r="CS50" s="200">
        <v>789200</v>
      </c>
      <c r="CT50" s="200">
        <v>789200</v>
      </c>
      <c r="CU50" s="200">
        <v>789200</v>
      </c>
      <c r="CV50" s="200">
        <v>789200</v>
      </c>
      <c r="CW50" s="200">
        <v>789200</v>
      </c>
      <c r="CX50" s="200">
        <v>789200</v>
      </c>
      <c r="CY50" s="200">
        <v>789200</v>
      </c>
      <c r="CZ50" s="200">
        <v>789200</v>
      </c>
      <c r="DA50" s="200">
        <v>789200</v>
      </c>
      <c r="DB50" s="287">
        <v>789200</v>
      </c>
      <c r="DC50" s="200">
        <v>789200</v>
      </c>
      <c r="DD50" s="200">
        <v>789200</v>
      </c>
      <c r="DE50" s="200">
        <v>789200</v>
      </c>
      <c r="DF50" s="200">
        <v>789200</v>
      </c>
      <c r="DG50" s="200">
        <v>789200</v>
      </c>
      <c r="DH50" s="200">
        <v>789200</v>
      </c>
      <c r="DI50" s="200">
        <v>789200</v>
      </c>
      <c r="DJ50" s="200">
        <v>789200</v>
      </c>
      <c r="DK50" s="200">
        <v>789200</v>
      </c>
      <c r="DL50" s="200">
        <v>789200</v>
      </c>
      <c r="DM50" s="200">
        <v>789200</v>
      </c>
      <c r="DN50" s="200">
        <v>789200</v>
      </c>
      <c r="DO50" s="200">
        <v>789200</v>
      </c>
      <c r="DP50" s="200">
        <v>789200</v>
      </c>
      <c r="DQ50" s="200">
        <v>789200</v>
      </c>
      <c r="DR50" s="200">
        <v>789200</v>
      </c>
      <c r="DS50" s="200">
        <v>789200</v>
      </c>
      <c r="DT50" s="200">
        <v>789200</v>
      </c>
      <c r="DU50" s="200">
        <v>789200</v>
      </c>
      <c r="DV50" s="200">
        <v>789200</v>
      </c>
      <c r="DW50" s="200">
        <v>789200</v>
      </c>
      <c r="DX50" s="287">
        <v>789200</v>
      </c>
      <c r="DY50" s="200">
        <v>789200</v>
      </c>
      <c r="DZ50" s="200">
        <v>789200</v>
      </c>
      <c r="EA50" s="200">
        <v>789200</v>
      </c>
      <c r="EB50" s="200">
        <v>789200</v>
      </c>
      <c r="EC50" s="200">
        <v>789200</v>
      </c>
      <c r="ED50" s="200">
        <v>789200</v>
      </c>
      <c r="EE50" s="200">
        <v>789200</v>
      </c>
      <c r="EF50" s="200">
        <v>789200</v>
      </c>
      <c r="EG50" s="200">
        <v>789200</v>
      </c>
      <c r="EH50" s="200">
        <v>789200</v>
      </c>
      <c r="EI50" s="200">
        <v>789200</v>
      </c>
      <c r="EJ50" s="200">
        <v>789200</v>
      </c>
      <c r="EK50" s="200">
        <v>789200</v>
      </c>
      <c r="EL50" s="200">
        <v>789200</v>
      </c>
      <c r="EM50" s="200">
        <v>789200</v>
      </c>
      <c r="EN50" s="200">
        <v>789200</v>
      </c>
      <c r="EO50" s="200">
        <v>789200</v>
      </c>
      <c r="EP50" s="200">
        <v>789200</v>
      </c>
      <c r="EQ50" s="200">
        <v>789200</v>
      </c>
      <c r="ER50" s="200">
        <v>789200</v>
      </c>
      <c r="ES50" s="286">
        <v>789200</v>
      </c>
      <c r="ET50" s="200">
        <v>789200</v>
      </c>
      <c r="EU50" s="200">
        <v>789200</v>
      </c>
      <c r="EV50" s="200">
        <v>789200</v>
      </c>
      <c r="EW50" s="200">
        <v>789200</v>
      </c>
      <c r="EX50" s="200">
        <v>789200</v>
      </c>
      <c r="EY50" s="200">
        <v>789200</v>
      </c>
      <c r="EZ50" s="200">
        <v>789200</v>
      </c>
      <c r="FA50" s="200">
        <v>789200</v>
      </c>
      <c r="FB50" s="200">
        <v>789200</v>
      </c>
      <c r="FC50" s="200">
        <v>789200</v>
      </c>
      <c r="FD50" s="200">
        <v>789200</v>
      </c>
      <c r="FE50" s="200">
        <v>789200</v>
      </c>
      <c r="FF50" s="200">
        <v>789200</v>
      </c>
      <c r="FG50" s="200">
        <v>789200</v>
      </c>
      <c r="FH50" s="200">
        <v>789200</v>
      </c>
      <c r="FI50" s="200">
        <v>789200</v>
      </c>
      <c r="FJ50" s="200">
        <v>789200</v>
      </c>
      <c r="FK50" s="200">
        <v>789200</v>
      </c>
      <c r="FL50" s="200">
        <v>789200</v>
      </c>
      <c r="FM50" s="200">
        <v>789200</v>
      </c>
      <c r="FN50" s="200">
        <v>789200</v>
      </c>
      <c r="FO50" s="288">
        <v>789200</v>
      </c>
      <c r="FP50" s="200">
        <v>789200</v>
      </c>
      <c r="FQ50" s="200">
        <v>789200</v>
      </c>
      <c r="FR50" s="200">
        <v>789200</v>
      </c>
      <c r="FS50" s="200">
        <v>789200</v>
      </c>
      <c r="FT50" s="200">
        <v>789200</v>
      </c>
      <c r="FU50" s="200">
        <v>789200</v>
      </c>
      <c r="FV50" s="200">
        <v>789200</v>
      </c>
      <c r="FW50" s="200">
        <v>789200</v>
      </c>
      <c r="FX50" s="200">
        <v>789200</v>
      </c>
      <c r="FY50" s="200">
        <v>789200</v>
      </c>
      <c r="FZ50" s="200">
        <v>789200</v>
      </c>
      <c r="GA50" s="200">
        <v>789200</v>
      </c>
      <c r="GB50" s="200">
        <v>789200</v>
      </c>
      <c r="GC50" s="200">
        <v>789200</v>
      </c>
      <c r="GD50" s="200">
        <v>789200</v>
      </c>
      <c r="GE50" s="200">
        <v>789200</v>
      </c>
      <c r="GF50" s="200">
        <v>789200</v>
      </c>
      <c r="GG50" s="200">
        <v>789200</v>
      </c>
      <c r="GH50" s="200">
        <v>789200</v>
      </c>
      <c r="GI50" s="200">
        <v>789200</v>
      </c>
      <c r="GJ50" s="286">
        <v>789200</v>
      </c>
      <c r="GK50" s="200">
        <v>789200</v>
      </c>
      <c r="GL50" s="200">
        <v>789200</v>
      </c>
    </row>
    <row r="51" spans="1:194" ht="6" customHeight="1" x14ac:dyDescent="0.2">
      <c r="D51" s="230"/>
      <c r="E51" s="231"/>
      <c r="F51" s="205"/>
      <c r="G51" s="205"/>
      <c r="H51" s="205"/>
      <c r="AM51" s="230"/>
      <c r="CE51" s="219"/>
      <c r="DB51" s="219"/>
      <c r="DX51" s="280"/>
      <c r="ES51" s="220"/>
      <c r="FO51" s="221"/>
    </row>
    <row r="52" spans="1:194" ht="21.2" customHeight="1" x14ac:dyDescent="0.2">
      <c r="A52" s="184" t="s">
        <v>478</v>
      </c>
      <c r="B52" s="185"/>
      <c r="C52" s="185"/>
      <c r="D52" s="289">
        <f>D48+D50</f>
        <v>401375934.37</v>
      </c>
      <c r="E52" s="290">
        <v>422707530.21000004</v>
      </c>
      <c r="F52" s="291">
        <v>378736433.90000004</v>
      </c>
      <c r="G52" s="291">
        <f t="shared" ref="G52:BR52" si="23">G50+G48</f>
        <v>396750923.42000002</v>
      </c>
      <c r="H52" s="291">
        <f t="shared" si="23"/>
        <v>456282118.49000001</v>
      </c>
      <c r="I52" s="292">
        <f t="shared" si="23"/>
        <v>464806814.34000009</v>
      </c>
      <c r="J52" s="201">
        <f t="shared" si="23"/>
        <v>451440302.35000002</v>
      </c>
      <c r="K52" s="201">
        <f t="shared" si="23"/>
        <v>449218200.05000001</v>
      </c>
      <c r="L52" s="201">
        <f t="shared" si="23"/>
        <v>463987069.22000003</v>
      </c>
      <c r="M52" s="201">
        <f t="shared" si="23"/>
        <v>464625246.42000002</v>
      </c>
      <c r="N52" s="201">
        <f t="shared" si="23"/>
        <v>452674398.89999998</v>
      </c>
      <c r="O52" s="201">
        <f t="shared" si="23"/>
        <v>471502144.71000004</v>
      </c>
      <c r="P52" s="201">
        <f t="shared" si="23"/>
        <v>462422125.6400001</v>
      </c>
      <c r="Q52" s="293">
        <f t="shared" si="23"/>
        <v>477462813.14000005</v>
      </c>
      <c r="R52" s="201">
        <f t="shared" si="23"/>
        <v>428839333.62</v>
      </c>
      <c r="S52" s="201">
        <f t="shared" si="23"/>
        <v>471652012.30000001</v>
      </c>
      <c r="T52" s="201">
        <f t="shared" si="23"/>
        <v>444678278.82000005</v>
      </c>
      <c r="U52" s="201">
        <f t="shared" si="23"/>
        <v>518579761.79000008</v>
      </c>
      <c r="V52" s="201">
        <f t="shared" si="23"/>
        <v>507448122.07000005</v>
      </c>
      <c r="W52" s="201">
        <f t="shared" si="23"/>
        <v>487782525.35000008</v>
      </c>
      <c r="X52" s="201">
        <f t="shared" si="23"/>
        <v>493023322.99000001</v>
      </c>
      <c r="Y52" s="201">
        <f t="shared" si="23"/>
        <v>483371164.22000003</v>
      </c>
      <c r="Z52" s="201">
        <f t="shared" si="23"/>
        <v>477605693.70000005</v>
      </c>
      <c r="AA52" s="201">
        <f t="shared" si="23"/>
        <v>489559462.62000012</v>
      </c>
      <c r="AB52" s="201">
        <f t="shared" si="23"/>
        <v>479165280.61000001</v>
      </c>
      <c r="AC52" s="201">
        <f t="shared" si="23"/>
        <v>478532849.62</v>
      </c>
      <c r="AD52" s="201">
        <f t="shared" si="23"/>
        <v>470366000.39000005</v>
      </c>
      <c r="AE52" s="201">
        <f t="shared" si="23"/>
        <v>467606632.80000001</v>
      </c>
      <c r="AF52" s="201">
        <f t="shared" si="23"/>
        <v>496879315.73000002</v>
      </c>
      <c r="AG52" s="201">
        <f t="shared" si="23"/>
        <v>465584752.49000007</v>
      </c>
      <c r="AH52" s="201">
        <f t="shared" si="23"/>
        <v>479693767.40000004</v>
      </c>
      <c r="AI52" s="201">
        <f t="shared" si="23"/>
        <v>472806855.31000012</v>
      </c>
      <c r="AJ52" s="201">
        <f t="shared" si="23"/>
        <v>489270231.47000003</v>
      </c>
      <c r="AK52" s="201">
        <f t="shared" si="23"/>
        <v>481501453.85000002</v>
      </c>
      <c r="AL52" s="201">
        <f t="shared" si="23"/>
        <v>510140992.05000007</v>
      </c>
      <c r="AM52" s="201">
        <f t="shared" si="23"/>
        <v>490578087.53999996</v>
      </c>
      <c r="AN52" s="201">
        <f t="shared" si="23"/>
        <v>493829544.53999996</v>
      </c>
      <c r="AO52" s="201">
        <f t="shared" si="23"/>
        <v>828202314.48000002</v>
      </c>
      <c r="AP52" s="201">
        <f t="shared" si="23"/>
        <v>832624145.02999997</v>
      </c>
      <c r="AQ52" s="201">
        <f t="shared" si="23"/>
        <v>822519701.11999989</v>
      </c>
      <c r="AR52" s="201">
        <f t="shared" si="23"/>
        <v>768724011.28000021</v>
      </c>
      <c r="AS52" s="201">
        <f t="shared" si="23"/>
        <v>750322595.45000005</v>
      </c>
      <c r="AT52" s="201">
        <f t="shared" si="23"/>
        <v>855482511.80000019</v>
      </c>
      <c r="AU52" s="201">
        <f t="shared" si="23"/>
        <v>869795395.34000015</v>
      </c>
      <c r="AV52" s="201">
        <f t="shared" si="23"/>
        <v>783975964.47000003</v>
      </c>
      <c r="AW52" s="201">
        <f t="shared" si="23"/>
        <v>800726993.09000015</v>
      </c>
      <c r="AX52" s="201">
        <f t="shared" si="23"/>
        <v>795802520.81000006</v>
      </c>
      <c r="AY52" s="201">
        <f t="shared" si="23"/>
        <v>782876802.18000007</v>
      </c>
      <c r="AZ52" s="201">
        <f t="shared" si="23"/>
        <v>788519367.48000002</v>
      </c>
      <c r="BA52" s="201">
        <f t="shared" si="23"/>
        <v>765696889.73000002</v>
      </c>
      <c r="BB52" s="201">
        <f t="shared" si="23"/>
        <v>773161541.7099998</v>
      </c>
      <c r="BC52" s="201">
        <f t="shared" si="23"/>
        <v>778596722.06000006</v>
      </c>
      <c r="BD52" s="201">
        <f t="shared" si="23"/>
        <v>762756064.04000008</v>
      </c>
      <c r="BE52" s="201">
        <f t="shared" si="23"/>
        <v>757144833.5</v>
      </c>
      <c r="BF52" s="201">
        <f t="shared" si="23"/>
        <v>733101465.37000012</v>
      </c>
      <c r="BG52" s="201">
        <f t="shared" si="23"/>
        <v>743598594.76999998</v>
      </c>
      <c r="BH52" s="201">
        <f t="shared" si="23"/>
        <v>766331276.50999999</v>
      </c>
      <c r="BI52" s="291">
        <f t="shared" si="23"/>
        <v>763663488.40999997</v>
      </c>
      <c r="BJ52" s="290">
        <f t="shared" si="23"/>
        <v>742749557.67000008</v>
      </c>
      <c r="BK52" s="292">
        <f t="shared" si="23"/>
        <v>719432914.4000001</v>
      </c>
      <c r="BL52" s="201">
        <f t="shared" si="23"/>
        <v>748463860.29999995</v>
      </c>
      <c r="BM52" s="201">
        <f t="shared" si="23"/>
        <v>724497656.36000013</v>
      </c>
      <c r="BN52" s="201">
        <f t="shared" si="23"/>
        <v>718616208.12000012</v>
      </c>
      <c r="BO52" s="201">
        <f t="shared" si="23"/>
        <v>708486251.6400001</v>
      </c>
      <c r="BP52" s="201">
        <f t="shared" si="23"/>
        <v>669865307.89999998</v>
      </c>
      <c r="BQ52" s="201">
        <f t="shared" si="23"/>
        <v>690549961.96000016</v>
      </c>
      <c r="BR52" s="201">
        <f t="shared" si="23"/>
        <v>691728946.68000007</v>
      </c>
      <c r="BS52" s="201">
        <f t="shared" ref="BS52:ED52" si="24">BS50+BS48</f>
        <v>680053877.93999994</v>
      </c>
      <c r="BT52" s="201">
        <f t="shared" si="24"/>
        <v>710984757.90999997</v>
      </c>
      <c r="BU52" s="201">
        <f t="shared" si="24"/>
        <v>665803507.68000007</v>
      </c>
      <c r="BV52" s="201">
        <f t="shared" si="24"/>
        <v>709902273.62</v>
      </c>
      <c r="BW52" s="201">
        <f t="shared" si="24"/>
        <v>708240782.22000003</v>
      </c>
      <c r="BX52" s="201">
        <f t="shared" si="24"/>
        <v>689798835.85000014</v>
      </c>
      <c r="BY52" s="201">
        <f t="shared" si="24"/>
        <v>693996071.25</v>
      </c>
      <c r="BZ52" s="201">
        <f t="shared" si="24"/>
        <v>667317997.25999999</v>
      </c>
      <c r="CA52" s="201">
        <f t="shared" si="24"/>
        <v>681710933.15999997</v>
      </c>
      <c r="CB52" s="201">
        <f t="shared" si="24"/>
        <v>670699630.75999999</v>
      </c>
      <c r="CC52" s="201">
        <f t="shared" si="24"/>
        <v>681287858.53000009</v>
      </c>
      <c r="CD52" s="201">
        <f t="shared" si="24"/>
        <v>723337380.55999994</v>
      </c>
      <c r="CE52" s="294">
        <f t="shared" si="24"/>
        <v>726387054.13999999</v>
      </c>
      <c r="CF52" s="201">
        <f t="shared" si="24"/>
        <v>691348678.36999989</v>
      </c>
      <c r="CG52" s="201">
        <f t="shared" si="24"/>
        <v>728615755.28999996</v>
      </c>
      <c r="CH52" s="201">
        <f t="shared" si="24"/>
        <v>715337855.49000001</v>
      </c>
      <c r="CI52" s="201">
        <f t="shared" si="24"/>
        <v>713532578.16999996</v>
      </c>
      <c r="CJ52" s="201">
        <f t="shared" si="24"/>
        <v>686938864.73000002</v>
      </c>
      <c r="CK52" s="201">
        <f t="shared" si="24"/>
        <v>680762497.6500001</v>
      </c>
      <c r="CL52" s="201">
        <f t="shared" si="24"/>
        <v>677531892.98000002</v>
      </c>
      <c r="CM52" s="201">
        <f t="shared" si="24"/>
        <v>673488499.93000007</v>
      </c>
      <c r="CN52" s="201">
        <f t="shared" si="24"/>
        <v>675173131.33000004</v>
      </c>
      <c r="CO52" s="201">
        <f t="shared" si="24"/>
        <v>635971241.93000007</v>
      </c>
      <c r="CP52" s="201">
        <f t="shared" si="24"/>
        <v>657939172.47000003</v>
      </c>
      <c r="CQ52" s="201">
        <f t="shared" si="24"/>
        <v>655023620.04999995</v>
      </c>
      <c r="CR52" s="201">
        <f t="shared" si="24"/>
        <v>661732181.01999998</v>
      </c>
      <c r="CS52" s="201">
        <f t="shared" si="24"/>
        <v>672895649.06999993</v>
      </c>
      <c r="CT52" s="201">
        <f t="shared" si="24"/>
        <v>634181995.38999999</v>
      </c>
      <c r="CU52" s="201">
        <f t="shared" si="24"/>
        <v>666117621.42000008</v>
      </c>
      <c r="CV52" s="201">
        <f t="shared" si="24"/>
        <v>658726960</v>
      </c>
      <c r="CW52" s="201">
        <f t="shared" si="24"/>
        <v>661553253.82999992</v>
      </c>
      <c r="CX52" s="201">
        <f t="shared" si="24"/>
        <v>672588058.46000004</v>
      </c>
      <c r="CY52" s="201">
        <f t="shared" si="24"/>
        <v>641075838.24000001</v>
      </c>
      <c r="CZ52" s="201">
        <f t="shared" si="24"/>
        <v>689096981.53999996</v>
      </c>
      <c r="DA52" s="201">
        <f t="shared" si="24"/>
        <v>678119900.53000009</v>
      </c>
      <c r="DB52" s="294">
        <f t="shared" si="24"/>
        <v>689191133.60000002</v>
      </c>
      <c r="DC52" s="201">
        <f t="shared" si="24"/>
        <v>681797097.3599999</v>
      </c>
      <c r="DD52" s="201">
        <f t="shared" si="24"/>
        <v>697510189.21000004</v>
      </c>
      <c r="DE52" s="201">
        <f t="shared" si="24"/>
        <v>654537253.00999999</v>
      </c>
      <c r="DF52" s="201">
        <f t="shared" si="24"/>
        <v>691162629.24000001</v>
      </c>
      <c r="DG52" s="201">
        <f t="shared" si="24"/>
        <v>664914172.61000001</v>
      </c>
      <c r="DH52" s="201">
        <f t="shared" si="24"/>
        <v>656182264.8499999</v>
      </c>
      <c r="DI52" s="201">
        <f t="shared" si="24"/>
        <v>614423775.92000008</v>
      </c>
      <c r="DJ52" s="201">
        <f t="shared" si="24"/>
        <v>652309087.36000001</v>
      </c>
      <c r="DK52" s="201">
        <f t="shared" si="24"/>
        <v>650544012.22000003</v>
      </c>
      <c r="DL52" s="201">
        <f t="shared" si="24"/>
        <v>637808789.15999997</v>
      </c>
      <c r="DM52" s="201">
        <f t="shared" si="24"/>
        <v>631609084.9000001</v>
      </c>
      <c r="DN52" s="201">
        <f t="shared" si="24"/>
        <v>621947503.80999994</v>
      </c>
      <c r="DO52" s="201">
        <f t="shared" si="24"/>
        <v>637464959.45000005</v>
      </c>
      <c r="DP52" s="201">
        <f t="shared" si="24"/>
        <v>642392349.13</v>
      </c>
      <c r="DQ52" s="201">
        <f t="shared" si="24"/>
        <v>636751241.56000006</v>
      </c>
      <c r="DR52" s="201">
        <f t="shared" si="24"/>
        <v>654390124.35000002</v>
      </c>
      <c r="DS52" s="201">
        <f t="shared" si="24"/>
        <v>624783234.48000002</v>
      </c>
      <c r="DT52" s="201">
        <f t="shared" si="24"/>
        <v>633109123.60000002</v>
      </c>
      <c r="DU52" s="201">
        <f t="shared" si="24"/>
        <v>764415704.75</v>
      </c>
      <c r="DV52" s="201">
        <f t="shared" si="24"/>
        <v>776322180.80999994</v>
      </c>
      <c r="DW52" s="201">
        <f t="shared" si="24"/>
        <v>764962957.58000016</v>
      </c>
      <c r="DX52" s="294">
        <f t="shared" si="24"/>
        <v>818430764.53999996</v>
      </c>
      <c r="DY52" s="201">
        <f t="shared" si="24"/>
        <v>766056128.76999998</v>
      </c>
      <c r="DZ52" s="201">
        <f t="shared" si="24"/>
        <v>815362021.81000006</v>
      </c>
      <c r="EA52" s="201">
        <f t="shared" si="24"/>
        <v>790940636.91999996</v>
      </c>
      <c r="EB52" s="201">
        <f t="shared" si="24"/>
        <v>790625318.93999994</v>
      </c>
      <c r="EC52" s="201">
        <f t="shared" si="24"/>
        <v>794345982.33000016</v>
      </c>
      <c r="ED52" s="201">
        <f t="shared" si="24"/>
        <v>783159887.93000007</v>
      </c>
      <c r="EE52" s="201">
        <f t="shared" ref="EE52:FU52" si="25">EE50+EE48</f>
        <v>770716143.67000008</v>
      </c>
      <c r="EF52" s="201">
        <f t="shared" si="25"/>
        <v>756508549.92999995</v>
      </c>
      <c r="EG52" s="201">
        <f t="shared" si="25"/>
        <v>755707958.77999997</v>
      </c>
      <c r="EH52" s="201">
        <f t="shared" si="25"/>
        <v>742156237.62</v>
      </c>
      <c r="EI52" s="201">
        <f t="shared" si="25"/>
        <v>749205169.12999988</v>
      </c>
      <c r="EJ52" s="201">
        <f t="shared" si="25"/>
        <v>749179498.83000004</v>
      </c>
      <c r="EK52" s="201">
        <f t="shared" si="25"/>
        <v>761140145.23000002</v>
      </c>
      <c r="EL52" s="201">
        <f t="shared" si="25"/>
        <v>784355831.8599999</v>
      </c>
      <c r="EM52" s="201">
        <f t="shared" si="25"/>
        <v>757550465.6400001</v>
      </c>
      <c r="EN52" s="201">
        <f t="shared" si="25"/>
        <v>818695913.93999994</v>
      </c>
      <c r="EO52" s="201">
        <f t="shared" si="25"/>
        <v>809895753.65999997</v>
      </c>
      <c r="EP52" s="201">
        <f t="shared" si="25"/>
        <v>802564967.13</v>
      </c>
      <c r="EQ52" s="201">
        <f t="shared" si="25"/>
        <v>837131208.64999986</v>
      </c>
      <c r="ER52" s="201">
        <f t="shared" si="25"/>
        <v>864626721.44000006</v>
      </c>
      <c r="ES52" s="293">
        <f t="shared" si="25"/>
        <v>889196435.82999992</v>
      </c>
      <c r="ET52" s="201">
        <f t="shared" si="25"/>
        <v>877025362.75999987</v>
      </c>
      <c r="EU52" s="201">
        <f t="shared" si="25"/>
        <v>885154900.98999977</v>
      </c>
      <c r="EV52" s="201">
        <f t="shared" si="25"/>
        <v>900026552.14999986</v>
      </c>
      <c r="EW52" s="201">
        <f t="shared" si="25"/>
        <v>880545702.22000003</v>
      </c>
      <c r="EX52" s="201">
        <f t="shared" si="25"/>
        <v>851070260.69000006</v>
      </c>
      <c r="EY52" s="201">
        <f t="shared" si="25"/>
        <v>839292294.8900001</v>
      </c>
      <c r="EZ52" s="201">
        <f t="shared" si="25"/>
        <v>823637849.11000013</v>
      </c>
      <c r="FA52" s="201">
        <f t="shared" si="25"/>
        <v>833413601.69000006</v>
      </c>
      <c r="FB52" s="201">
        <f t="shared" si="25"/>
        <v>814110456.03999996</v>
      </c>
      <c r="FC52" s="201">
        <f t="shared" si="25"/>
        <v>850765058.06999993</v>
      </c>
      <c r="FD52" s="201">
        <f t="shared" si="25"/>
        <v>834392903.65999997</v>
      </c>
      <c r="FE52" s="201">
        <f t="shared" si="25"/>
        <v>836172380.00999999</v>
      </c>
      <c r="FF52" s="201">
        <f t="shared" si="25"/>
        <v>855783168.73000002</v>
      </c>
      <c r="FG52" s="201">
        <f t="shared" si="25"/>
        <v>819614400.02999997</v>
      </c>
      <c r="FH52" s="201">
        <f t="shared" si="25"/>
        <v>854311485.0999999</v>
      </c>
      <c r="FI52" s="201">
        <f t="shared" si="25"/>
        <v>852941467.75999999</v>
      </c>
      <c r="FJ52" s="201">
        <f t="shared" si="25"/>
        <v>851231695.21000004</v>
      </c>
      <c r="FK52" s="201">
        <f t="shared" si="25"/>
        <v>861779905.04999995</v>
      </c>
      <c r="FL52" s="201">
        <f t="shared" si="25"/>
        <v>822865477.79999995</v>
      </c>
      <c r="FM52" s="201">
        <f t="shared" si="25"/>
        <v>863637140.87000012</v>
      </c>
      <c r="FN52" s="201">
        <f t="shared" si="25"/>
        <v>854242385.24000001</v>
      </c>
      <c r="FO52" s="295">
        <f t="shared" si="25"/>
        <v>880009706.35000002</v>
      </c>
      <c r="FP52" s="201">
        <f t="shared" si="25"/>
        <v>841222999.41000009</v>
      </c>
      <c r="FQ52" s="201">
        <f t="shared" si="25"/>
        <v>874477168.63</v>
      </c>
      <c r="FR52" s="201">
        <f t="shared" si="25"/>
        <v>860470243.87000012</v>
      </c>
      <c r="FS52" s="201">
        <f t="shared" si="25"/>
        <v>879604028.81999993</v>
      </c>
      <c r="FT52" s="201">
        <f t="shared" si="25"/>
        <v>839135663.28999996</v>
      </c>
      <c r="FU52" s="201">
        <f t="shared" si="25"/>
        <v>839632021.47000003</v>
      </c>
      <c r="FV52" s="201">
        <f>FV50+FV48</f>
        <v>838727911.8499999</v>
      </c>
      <c r="FW52" s="201">
        <f>FW50+FW48</f>
        <v>812085920.88</v>
      </c>
      <c r="FX52" s="201">
        <f>FX50+FX48</f>
        <v>824225832.69000006</v>
      </c>
      <c r="FY52" s="201">
        <v>835143355.96999991</v>
      </c>
      <c r="FZ52" s="201">
        <f t="shared" ref="FZ52:GE52" si="26">FZ50+FZ48</f>
        <v>830292434.32999992</v>
      </c>
      <c r="GA52" s="201">
        <f t="shared" si="26"/>
        <v>835123995.53999996</v>
      </c>
      <c r="GB52" s="201">
        <f t="shared" si="26"/>
        <v>771329065.37999988</v>
      </c>
      <c r="GC52" s="201">
        <f t="shared" si="26"/>
        <v>845441655.65999985</v>
      </c>
      <c r="GD52" s="201">
        <f t="shared" si="26"/>
        <v>838301194.06999993</v>
      </c>
      <c r="GE52" s="201">
        <f t="shared" si="26"/>
        <v>951238209.14999986</v>
      </c>
      <c r="GF52" s="201">
        <v>963617594.7299999</v>
      </c>
      <c r="GG52" s="201">
        <f t="shared" ref="GG52:GL52" si="27">GG50+GG48</f>
        <v>919317450.11999989</v>
      </c>
      <c r="GH52" s="201">
        <f t="shared" si="27"/>
        <v>949787873.23999989</v>
      </c>
      <c r="GI52" s="201">
        <f t="shared" si="27"/>
        <v>950714648.50999999</v>
      </c>
      <c r="GJ52" s="293">
        <f t="shared" si="27"/>
        <v>987279698.59000003</v>
      </c>
      <c r="GK52" s="201">
        <f t="shared" si="27"/>
        <v>956340784.79999995</v>
      </c>
      <c r="GL52" s="201">
        <f t="shared" si="27"/>
        <v>956340784.79999995</v>
      </c>
    </row>
    <row r="53" spans="1:194" ht="14.25" customHeight="1" x14ac:dyDescent="0.2">
      <c r="A53" s="202"/>
      <c r="B53" s="202"/>
      <c r="C53" s="202"/>
      <c r="D53" s="230"/>
      <c r="E53" s="231"/>
      <c r="F53" s="296"/>
      <c r="G53" s="296"/>
      <c r="H53" s="296"/>
      <c r="I53" s="202"/>
      <c r="J53" s="202"/>
      <c r="K53" s="202"/>
      <c r="L53" s="202"/>
      <c r="M53" s="202"/>
      <c r="N53" s="202"/>
      <c r="O53" s="202"/>
      <c r="P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30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97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19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19"/>
      <c r="DC53" s="202"/>
      <c r="DD53" s="202"/>
      <c r="DE53" s="202"/>
      <c r="DF53" s="202"/>
      <c r="DG53" s="202"/>
      <c r="DH53" s="202"/>
      <c r="DI53" s="202"/>
      <c r="DJ53" s="202"/>
      <c r="DK53" s="202"/>
      <c r="DL53" s="202"/>
      <c r="DM53" s="202"/>
      <c r="DN53" s="202"/>
      <c r="DO53" s="202"/>
      <c r="DP53" s="202"/>
      <c r="DQ53" s="202"/>
      <c r="DR53" s="202"/>
      <c r="DS53" s="202"/>
      <c r="DT53" s="202"/>
      <c r="DU53" s="202"/>
      <c r="DV53" s="202"/>
      <c r="DW53" s="202"/>
      <c r="DX53" s="287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20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21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K53" s="202"/>
      <c r="GL53" s="202"/>
    </row>
    <row r="54" spans="1:194" ht="18" customHeight="1" x14ac:dyDescent="0.2">
      <c r="A54" s="206" t="s">
        <v>479</v>
      </c>
      <c r="B54" s="195"/>
      <c r="C54" s="195"/>
      <c r="D54" s="298">
        <f t="shared" ref="D54:BO54" si="28">D48/D13</f>
        <v>7.4576408631475744E-2</v>
      </c>
      <c r="E54" s="299">
        <v>7.9087031396609594E-2</v>
      </c>
      <c r="F54" s="300">
        <f t="shared" si="28"/>
        <v>7.0455052770853413E-2</v>
      </c>
      <c r="G54" s="300">
        <f t="shared" si="28"/>
        <v>7.3537015137542697E-2</v>
      </c>
      <c r="H54" s="300">
        <f t="shared" si="28"/>
        <v>8.3729139179579457E-2</v>
      </c>
      <c r="I54" s="300">
        <f t="shared" si="28"/>
        <v>8.524217758999654E-2</v>
      </c>
      <c r="J54" s="300">
        <f t="shared" si="28"/>
        <v>8.2850841885526466E-2</v>
      </c>
      <c r="K54" s="300">
        <f t="shared" si="28"/>
        <v>8.2551136489162708E-2</v>
      </c>
      <c r="L54" s="300">
        <f t="shared" si="28"/>
        <v>8.5103007957580884E-2</v>
      </c>
      <c r="M54" s="300">
        <f t="shared" si="28"/>
        <v>8.5220101277242888E-2</v>
      </c>
      <c r="N54" s="300">
        <f t="shared" si="28"/>
        <v>8.320240295271257E-2</v>
      </c>
      <c r="O54" s="300">
        <f t="shared" si="28"/>
        <v>8.6359150776200599E-2</v>
      </c>
      <c r="P54" s="300">
        <f t="shared" si="28"/>
        <v>8.4684480892644173E-2</v>
      </c>
      <c r="Q54" s="298">
        <f t="shared" si="28"/>
        <v>8.6343200126099764E-2</v>
      </c>
      <c r="R54" s="300">
        <f t="shared" si="28"/>
        <v>7.8864602700935718E-2</v>
      </c>
      <c r="S54" s="300">
        <f t="shared" si="28"/>
        <v>8.6161287567177988E-2</v>
      </c>
      <c r="T54" s="300">
        <f t="shared" si="28"/>
        <v>8.1295506877795479E-2</v>
      </c>
      <c r="U54" s="300">
        <f t="shared" si="28"/>
        <v>9.3363809321628202E-2</v>
      </c>
      <c r="V54" s="300">
        <f t="shared" si="28"/>
        <v>9.1098508809316511E-2</v>
      </c>
      <c r="W54" s="300">
        <f t="shared" si="28"/>
        <v>8.7850273739330603E-2</v>
      </c>
      <c r="X54" s="300">
        <f t="shared" si="28"/>
        <v>8.8872447775666816E-2</v>
      </c>
      <c r="Y54" s="300">
        <f t="shared" si="28"/>
        <v>8.7230023334726944E-2</v>
      </c>
      <c r="Z54" s="300">
        <f t="shared" si="28"/>
        <v>8.6223737943985329E-2</v>
      </c>
      <c r="AA54" s="300">
        <f t="shared" si="28"/>
        <v>8.8323723574225535E-2</v>
      </c>
      <c r="AB54" s="300">
        <f t="shared" si="28"/>
        <v>8.6771496438744336E-2</v>
      </c>
      <c r="AC54" s="300">
        <f t="shared" si="28"/>
        <v>8.6748913521276547E-2</v>
      </c>
      <c r="AD54" s="300">
        <f t="shared" si="28"/>
        <v>8.5235393083677405E-2</v>
      </c>
      <c r="AE54" s="300">
        <f t="shared" si="28"/>
        <v>8.472026332123149E-2</v>
      </c>
      <c r="AF54" s="300">
        <f t="shared" si="28"/>
        <v>8.948546179273742E-2</v>
      </c>
      <c r="AG54" s="300">
        <f t="shared" si="28"/>
        <v>8.437079941189593E-2</v>
      </c>
      <c r="AH54" s="300">
        <f t="shared" si="28"/>
        <v>8.6767806702484004E-2</v>
      </c>
      <c r="AI54" s="300">
        <f t="shared" si="28"/>
        <v>8.5572987202733167E-2</v>
      </c>
      <c r="AJ54" s="300">
        <f t="shared" si="28"/>
        <v>8.8384242126805249E-2</v>
      </c>
      <c r="AK54" s="300">
        <f t="shared" si="28"/>
        <v>8.7026489027683007E-2</v>
      </c>
      <c r="AL54" s="300">
        <f t="shared" si="28"/>
        <v>9.1671273053610974E-2</v>
      </c>
      <c r="AM54" s="298">
        <f>AM48/AM13</f>
        <v>8.7974137570982242E-2</v>
      </c>
      <c r="AN54" s="300">
        <f t="shared" si="28"/>
        <v>8.9121117383544668E-2</v>
      </c>
      <c r="AO54" s="300">
        <f t="shared" si="28"/>
        <v>0.12163739902809466</v>
      </c>
      <c r="AP54" s="300">
        <f t="shared" si="28"/>
        <v>0.12215191236383403</v>
      </c>
      <c r="AQ54" s="300">
        <f t="shared" si="28"/>
        <v>0.12076089161887169</v>
      </c>
      <c r="AR54" s="300">
        <f t="shared" si="28"/>
        <v>0.11387601876202935</v>
      </c>
      <c r="AS54" s="300">
        <f t="shared" si="28"/>
        <v>0.11107337567427482</v>
      </c>
      <c r="AT54" s="300">
        <f t="shared" si="28"/>
        <v>0.12683873471855464</v>
      </c>
      <c r="AU54" s="300">
        <f t="shared" si="28"/>
        <v>0.12874609584580687</v>
      </c>
      <c r="AV54" s="300">
        <f t="shared" si="28"/>
        <v>0.11752569375340599</v>
      </c>
      <c r="AW54" s="300">
        <f t="shared" si="28"/>
        <v>0.11985090330020284</v>
      </c>
      <c r="AX54" s="300">
        <f t="shared" si="28"/>
        <v>0.11900837555517983</v>
      </c>
      <c r="AY54" s="300">
        <f t="shared" si="28"/>
        <v>0.11719798245582499</v>
      </c>
      <c r="AZ54" s="300">
        <f t="shared" si="28"/>
        <v>0.1179775759926676</v>
      </c>
      <c r="BA54" s="300">
        <f t="shared" si="28"/>
        <v>0.11479445244430238</v>
      </c>
      <c r="BB54" s="300">
        <f t="shared" si="28"/>
        <v>0.1157663069513232</v>
      </c>
      <c r="BC54" s="300">
        <f t="shared" si="28"/>
        <v>0.11659401170783014</v>
      </c>
      <c r="BD54" s="300">
        <f t="shared" si="28"/>
        <v>0.11427900299537004</v>
      </c>
      <c r="BE54" s="300">
        <f t="shared" si="28"/>
        <v>0.11352403015371612</v>
      </c>
      <c r="BF54" s="300">
        <f t="shared" si="28"/>
        <v>0.11029181707567198</v>
      </c>
      <c r="BG54" s="300">
        <f t="shared" si="28"/>
        <v>0.11179124651349105</v>
      </c>
      <c r="BH54" s="300">
        <f t="shared" si="28"/>
        <v>0.11494224551292381</v>
      </c>
      <c r="BI54" s="300">
        <f t="shared" si="28"/>
        <v>0.11452416107627153</v>
      </c>
      <c r="BJ54" s="299">
        <f t="shared" si="28"/>
        <v>0.11145028187388753</v>
      </c>
      <c r="BK54" s="301">
        <f t="shared" si="28"/>
        <v>0.10880412901477934</v>
      </c>
      <c r="BL54" s="300">
        <f t="shared" si="28"/>
        <v>0.11271620154769679</v>
      </c>
      <c r="BM54" s="300">
        <f t="shared" si="28"/>
        <v>0.10910007253030582</v>
      </c>
      <c r="BN54" s="300">
        <f t="shared" si="28"/>
        <v>0.10803850998142486</v>
      </c>
      <c r="BO54" s="300">
        <f t="shared" si="28"/>
        <v>0.10623447318437795</v>
      </c>
      <c r="BP54" s="300">
        <f t="shared" ref="BP54:EA54" si="29">BP48/BP13</f>
        <v>0.10107675626853507</v>
      </c>
      <c r="BQ54" s="300">
        <f t="shared" si="29"/>
        <v>0.10394215482022759</v>
      </c>
      <c r="BR54" s="300">
        <f t="shared" si="29"/>
        <v>0.104083992882924</v>
      </c>
      <c r="BS54" s="300">
        <f t="shared" si="29"/>
        <v>0.10229204558682842</v>
      </c>
      <c r="BT54" s="300">
        <f t="shared" si="29"/>
        <v>0.10660125334522016</v>
      </c>
      <c r="BU54" s="300">
        <f t="shared" si="29"/>
        <v>0.10038125314435101</v>
      </c>
      <c r="BV54" s="300">
        <f t="shared" si="29"/>
        <v>0.10648534697101872</v>
      </c>
      <c r="BW54" s="300">
        <f t="shared" si="29"/>
        <v>0.10610709564095976</v>
      </c>
      <c r="BX54" s="300">
        <f t="shared" si="29"/>
        <v>0.10341950423550446</v>
      </c>
      <c r="BY54" s="300">
        <f t="shared" si="29"/>
        <v>0.10391765840853807</v>
      </c>
      <c r="BZ54" s="300">
        <f t="shared" si="29"/>
        <v>0.10028102282250355</v>
      </c>
      <c r="CA54" s="300">
        <f t="shared" si="29"/>
        <v>0.10233983242982085</v>
      </c>
      <c r="CB54" s="300">
        <f t="shared" si="29"/>
        <v>0.1006651809628611</v>
      </c>
      <c r="CC54" s="300">
        <f t="shared" si="29"/>
        <v>0.10208675527424861</v>
      </c>
      <c r="CD54" s="300">
        <f t="shared" si="29"/>
        <v>0.1078760405954589</v>
      </c>
      <c r="CE54" s="299">
        <f t="shared" si="29"/>
        <v>0.10809651096456357</v>
      </c>
      <c r="CF54" s="300">
        <f t="shared" si="29"/>
        <v>0.10383616554081884</v>
      </c>
      <c r="CG54" s="300">
        <f t="shared" si="29"/>
        <v>0.1090153194032622</v>
      </c>
      <c r="CH54" s="300">
        <f t="shared" si="29"/>
        <v>0.10702966288361736</v>
      </c>
      <c r="CI54" s="300">
        <f t="shared" si="29"/>
        <v>0.10662559247972046</v>
      </c>
      <c r="CJ54" s="300">
        <f t="shared" si="29"/>
        <v>0.10283099184386366</v>
      </c>
      <c r="CK54" s="300">
        <f t="shared" si="29"/>
        <v>0.10187216979419911</v>
      </c>
      <c r="CL54" s="300">
        <f t="shared" si="29"/>
        <v>0.10131093043385188</v>
      </c>
      <c r="CM54" s="300">
        <f t="shared" si="29"/>
        <v>0.10084178690787315</v>
      </c>
      <c r="CN54" s="300">
        <f t="shared" si="29"/>
        <v>0.10096052884058629</v>
      </c>
      <c r="CO54" s="300">
        <f t="shared" si="29"/>
        <v>9.5508401515143504E-2</v>
      </c>
      <c r="CP54" s="300">
        <f t="shared" si="29"/>
        <v>9.8600196934073417E-2</v>
      </c>
      <c r="CQ54" s="300">
        <f t="shared" si="29"/>
        <v>9.8169566746323156E-2</v>
      </c>
      <c r="CR54" s="300">
        <f t="shared" si="29"/>
        <v>9.8946115416347735E-2</v>
      </c>
      <c r="CS54" s="300">
        <f t="shared" si="29"/>
        <v>0.1004372437815487</v>
      </c>
      <c r="CT54" s="300">
        <f t="shared" si="29"/>
        <v>9.5059989554547891E-2</v>
      </c>
      <c r="CU54" s="300">
        <f t="shared" si="29"/>
        <v>9.9523224527129056E-2</v>
      </c>
      <c r="CV54" s="300">
        <f t="shared" si="29"/>
        <v>9.8466406029892359E-2</v>
      </c>
      <c r="CW54" s="300">
        <f t="shared" si="29"/>
        <v>9.8824822578272159E-2</v>
      </c>
      <c r="CX54" s="300">
        <f t="shared" si="29"/>
        <v>0.10049883496063183</v>
      </c>
      <c r="CY54" s="300">
        <f t="shared" si="29"/>
        <v>9.6096715443475006E-2</v>
      </c>
      <c r="CZ54" s="300">
        <f t="shared" si="29"/>
        <v>0.10278697292861033</v>
      </c>
      <c r="DA54" s="300">
        <f t="shared" si="29"/>
        <v>0.10121575253133885</v>
      </c>
      <c r="DB54" s="299">
        <f>DB48/DB13</f>
        <v>0.10279246050466465</v>
      </c>
      <c r="DC54" s="300">
        <f t="shared" si="29"/>
        <v>0.10197667289581702</v>
      </c>
      <c r="DD54" s="300">
        <f t="shared" si="29"/>
        <v>0.10400323019148366</v>
      </c>
      <c r="DE54" s="300">
        <f t="shared" si="29"/>
        <v>9.7971772679330715E-2</v>
      </c>
      <c r="DF54" s="300">
        <f t="shared" si="29"/>
        <v>0.10306491396362209</v>
      </c>
      <c r="DG54" s="300">
        <f t="shared" si="29"/>
        <v>9.8860880904235351E-2</v>
      </c>
      <c r="DH54" s="300">
        <f t="shared" si="29"/>
        <v>9.7422746061401416E-2</v>
      </c>
      <c r="DI54" s="300">
        <f t="shared" si="29"/>
        <v>9.1723593498107242E-2</v>
      </c>
      <c r="DJ54" s="300">
        <f t="shared" si="29"/>
        <v>9.6990906637721294E-2</v>
      </c>
      <c r="DK54" s="300">
        <f t="shared" si="29"/>
        <v>9.6639685286134841E-2</v>
      </c>
      <c r="DL54" s="300">
        <f t="shared" si="29"/>
        <v>9.4863949804226716E-2</v>
      </c>
      <c r="DM54" s="300">
        <f t="shared" si="29"/>
        <v>9.3948736269326649E-2</v>
      </c>
      <c r="DN54" s="300">
        <f t="shared" si="29"/>
        <v>9.2729228305925337E-2</v>
      </c>
      <c r="DO54" s="300">
        <f t="shared" si="29"/>
        <v>9.4845980487038226E-2</v>
      </c>
      <c r="DP54" s="300">
        <f t="shared" si="29"/>
        <v>9.5572020835649668E-2</v>
      </c>
      <c r="DQ54" s="300">
        <f t="shared" si="29"/>
        <v>9.473855686185137E-2</v>
      </c>
      <c r="DR54" s="300">
        <f t="shared" si="29"/>
        <v>9.7077591991755446E-2</v>
      </c>
      <c r="DS54" s="300">
        <f t="shared" si="29"/>
        <v>9.3179952475612143E-2</v>
      </c>
      <c r="DT54" s="300">
        <f t="shared" si="29"/>
        <v>9.4272314999525486E-2</v>
      </c>
      <c r="DU54" s="300">
        <f t="shared" si="29"/>
        <v>0.1113892144292086</v>
      </c>
      <c r="DV54" s="300">
        <f t="shared" si="29"/>
        <v>0.11267988470428439</v>
      </c>
      <c r="DW54" s="302">
        <f t="shared" si="29"/>
        <v>0.11107221769460504</v>
      </c>
      <c r="DX54" s="299">
        <f>DX48/DX13</f>
        <v>0.11862645417662232</v>
      </c>
      <c r="DY54" s="301">
        <f t="shared" si="29"/>
        <v>0.11137790689614578</v>
      </c>
      <c r="DZ54" s="300">
        <f t="shared" si="29"/>
        <v>0.11797305336929595</v>
      </c>
      <c r="EA54" s="300">
        <f t="shared" si="29"/>
        <v>0.11446436032970431</v>
      </c>
      <c r="EB54" s="300">
        <f t="shared" ref="EB54:ER54" si="30">EB48/EB13</f>
        <v>0.11425535666657811</v>
      </c>
      <c r="EC54" s="300">
        <f t="shared" si="30"/>
        <v>0.11455706544895917</v>
      </c>
      <c r="ED54" s="300">
        <f t="shared" si="30"/>
        <v>0.11317777134348553</v>
      </c>
      <c r="EE54" s="300">
        <f t="shared" si="30"/>
        <v>0.11134320281259132</v>
      </c>
      <c r="EF54" s="300">
        <f t="shared" si="30"/>
        <v>0.10947471377062674</v>
      </c>
      <c r="EG54" s="300">
        <f t="shared" si="30"/>
        <v>0.10923253859295369</v>
      </c>
      <c r="EH54" s="300">
        <f t="shared" si="30"/>
        <v>0.10758238275044897</v>
      </c>
      <c r="EI54" s="300">
        <f t="shared" si="30"/>
        <v>0.10867798308651323</v>
      </c>
      <c r="EJ54" s="300">
        <f t="shared" si="30"/>
        <v>0.10853922142929272</v>
      </c>
      <c r="EK54" s="300">
        <f t="shared" si="30"/>
        <v>0.11002749253150335</v>
      </c>
      <c r="EL54" s="300">
        <f t="shared" si="30"/>
        <v>0.11318261895222564</v>
      </c>
      <c r="EM54" s="300">
        <f t="shared" si="30"/>
        <v>0.10964704273063319</v>
      </c>
      <c r="EN54" s="300">
        <f t="shared" si="30"/>
        <v>0.1175365568459328</v>
      </c>
      <c r="EO54" s="300">
        <f t="shared" si="30"/>
        <v>0.11639955517668628</v>
      </c>
      <c r="EP54" s="300">
        <f t="shared" si="30"/>
        <v>0.11537390543720118</v>
      </c>
      <c r="EQ54" s="300">
        <f t="shared" si="30"/>
        <v>0.11987235396772344</v>
      </c>
      <c r="ER54" s="300">
        <f t="shared" si="30"/>
        <v>0.12328140392398584</v>
      </c>
      <c r="ES54" s="298">
        <f>ES48/ES13</f>
        <v>0.12671550845212659</v>
      </c>
      <c r="ET54" s="300">
        <f t="shared" ref="ET54:FX54" si="31">ET48/ET13</f>
        <v>0.12506565860325775</v>
      </c>
      <c r="EU54" s="300">
        <f t="shared" si="31"/>
        <v>0.12583800387480953</v>
      </c>
      <c r="EV54" s="300">
        <f t="shared" si="31"/>
        <v>0.12778862351418954</v>
      </c>
      <c r="EW54" s="300">
        <f t="shared" si="31"/>
        <v>0.12503304769981863</v>
      </c>
      <c r="EX54" s="300">
        <f t="shared" si="31"/>
        <v>0.1209959802203051</v>
      </c>
      <c r="EY54" s="300">
        <f t="shared" si="31"/>
        <v>0.11929163673341034</v>
      </c>
      <c r="EZ54" s="300">
        <f t="shared" si="31"/>
        <v>0.11717042723899</v>
      </c>
      <c r="FA54" s="300">
        <f t="shared" si="31"/>
        <v>0.1183955510859403</v>
      </c>
      <c r="FB54" s="300">
        <f t="shared" si="31"/>
        <v>0.1160920199026656</v>
      </c>
      <c r="FC54" s="300">
        <f t="shared" si="31"/>
        <v>0.12090547064595346</v>
      </c>
      <c r="FD54" s="300">
        <f t="shared" si="31"/>
        <v>0.11861347590330071</v>
      </c>
      <c r="FE54" s="300">
        <f t="shared" si="31"/>
        <v>0.11868031144498976</v>
      </c>
      <c r="FF54" s="300">
        <f t="shared" si="31"/>
        <v>0.12116646646182157</v>
      </c>
      <c r="FG54" s="300">
        <f t="shared" si="31"/>
        <v>0.11666626160757018</v>
      </c>
      <c r="FH54" s="300">
        <f t="shared" si="31"/>
        <v>0.1212462762520919</v>
      </c>
      <c r="FI54" s="300">
        <f t="shared" si="31"/>
        <v>0.12095864859232278</v>
      </c>
      <c r="FJ54" s="300">
        <f t="shared" si="31"/>
        <v>0.12074794610142488</v>
      </c>
      <c r="FK54" s="300">
        <f t="shared" si="31"/>
        <v>0.12219212698007154</v>
      </c>
      <c r="FL54" s="300">
        <f t="shared" si="31"/>
        <v>0.11737547917908356</v>
      </c>
      <c r="FM54" s="300">
        <f t="shared" si="31"/>
        <v>0.12259331515837878</v>
      </c>
      <c r="FN54" s="300">
        <f t="shared" si="31"/>
        <v>0.12124792267472639</v>
      </c>
      <c r="FO54" s="303">
        <f t="shared" si="31"/>
        <v>0.12504236321596038</v>
      </c>
      <c r="FP54" s="300">
        <f t="shared" si="31"/>
        <v>0.11975528137666315</v>
      </c>
      <c r="FQ54" s="300">
        <f t="shared" si="31"/>
        <v>0.12388329271175115</v>
      </c>
      <c r="FR54" s="300">
        <f t="shared" si="31"/>
        <v>0.12216621054792809</v>
      </c>
      <c r="FS54" s="300">
        <f t="shared" si="31"/>
        <v>0.12454233329264831</v>
      </c>
      <c r="FT54" s="300">
        <f t="shared" si="31"/>
        <v>0.11874633710911772</v>
      </c>
      <c r="FU54" s="300">
        <f t="shared" si="31"/>
        <v>0.11884816135094876</v>
      </c>
      <c r="FV54" s="300">
        <f t="shared" si="31"/>
        <v>0.11856701680072856</v>
      </c>
      <c r="FW54" s="300">
        <f t="shared" si="31"/>
        <v>0.11517662114114327</v>
      </c>
      <c r="FX54" s="300">
        <f t="shared" si="31"/>
        <v>0.11663558574560123</v>
      </c>
      <c r="FY54" s="300">
        <v>0.11826803248195671</v>
      </c>
      <c r="FZ54" s="300">
        <f t="shared" ref="FZ54:GE54" si="32">FZ48/FZ13</f>
        <v>0.11752716011128787</v>
      </c>
      <c r="GA54" s="300">
        <f t="shared" si="32"/>
        <v>0.11811271023973016</v>
      </c>
      <c r="GB54" s="300">
        <f t="shared" si="32"/>
        <v>0.10993597938580196</v>
      </c>
      <c r="GC54" s="300">
        <f t="shared" si="32"/>
        <v>0.11955561721489595</v>
      </c>
      <c r="GD54" s="300">
        <f t="shared" si="32"/>
        <v>0.1185448909689633</v>
      </c>
      <c r="GE54" s="300">
        <f t="shared" si="32"/>
        <v>0.13434583645565809</v>
      </c>
      <c r="GF54" s="300">
        <v>0.13374245156971123</v>
      </c>
      <c r="GG54" s="300">
        <f t="shared" ref="GG54:GL54" si="33">GG48/GG13</f>
        <v>0.12843429942560972</v>
      </c>
      <c r="GH54" s="300">
        <f t="shared" si="33"/>
        <v>0.13228119747018741</v>
      </c>
      <c r="GI54" s="300">
        <f t="shared" si="33"/>
        <v>0.13225804745807404</v>
      </c>
      <c r="GJ54" s="298">
        <f t="shared" si="33"/>
        <v>0.13704284894336208</v>
      </c>
      <c r="GK54" s="300">
        <f t="shared" si="33"/>
        <v>0.13318086714828237</v>
      </c>
      <c r="GL54" s="300">
        <f t="shared" si="33"/>
        <v>0.13318086714828237</v>
      </c>
    </row>
    <row r="55" spans="1:194" x14ac:dyDescent="0.2">
      <c r="A55" s="178" t="s">
        <v>480</v>
      </c>
      <c r="D55" s="304">
        <f t="shared" ref="D55:BO55" si="34">D52/D13</f>
        <v>7.4723332372683804E-2</v>
      </c>
      <c r="E55" s="305">
        <v>7.9234964019368928E-2</v>
      </c>
      <c r="F55" s="306">
        <f t="shared" si="34"/>
        <v>7.0602171528868898E-2</v>
      </c>
      <c r="G55" s="306">
        <f t="shared" si="34"/>
        <v>7.368358337612213E-2</v>
      </c>
      <c r="H55" s="306">
        <f t="shared" si="34"/>
        <v>8.3874210670173824E-2</v>
      </c>
      <c r="I55" s="306">
        <f t="shared" si="34"/>
        <v>8.538715727282542E-2</v>
      </c>
      <c r="J55" s="306">
        <f t="shared" si="34"/>
        <v>8.2995933918088002E-2</v>
      </c>
      <c r="K55" s="306">
        <f t="shared" si="34"/>
        <v>8.2696420038866195E-2</v>
      </c>
      <c r="L55" s="306">
        <f t="shared" si="34"/>
        <v>8.52480071001573E-2</v>
      </c>
      <c r="M55" s="306">
        <f t="shared" si="34"/>
        <v>8.5365100150114226E-2</v>
      </c>
      <c r="N55" s="306">
        <f t="shared" si="34"/>
        <v>8.3347712727341441E-2</v>
      </c>
      <c r="O55" s="306">
        <f t="shared" si="34"/>
        <v>8.650394101950816E-2</v>
      </c>
      <c r="P55" s="306">
        <f t="shared" si="34"/>
        <v>8.4829256077879972E-2</v>
      </c>
      <c r="Q55" s="304">
        <f t="shared" si="34"/>
        <v>8.6486153399914611E-2</v>
      </c>
      <c r="R55" s="306">
        <f t="shared" si="34"/>
        <v>7.9010006100124541E-2</v>
      </c>
      <c r="S55" s="306">
        <f t="shared" si="34"/>
        <v>8.6305700093229618E-2</v>
      </c>
      <c r="T55" s="306">
        <f t="shared" si="34"/>
        <v>8.1440043918892577E-2</v>
      </c>
      <c r="U55" s="306">
        <f t="shared" si="34"/>
        <v>9.3506111487318341E-2</v>
      </c>
      <c r="V55" s="306">
        <f t="shared" si="34"/>
        <v>9.1240408892430763E-2</v>
      </c>
      <c r="W55" s="306">
        <f t="shared" si="34"/>
        <v>8.7992640035594011E-2</v>
      </c>
      <c r="X55" s="306">
        <f t="shared" si="34"/>
        <v>8.9014937157261317E-2</v>
      </c>
      <c r="Y55" s="306">
        <f t="shared" si="34"/>
        <v>8.7372676685908507E-2</v>
      </c>
      <c r="Z55" s="306">
        <f t="shared" si="34"/>
        <v>8.6366450653978549E-2</v>
      </c>
      <c r="AA55" s="306">
        <f t="shared" si="34"/>
        <v>8.8466336756687025E-2</v>
      </c>
      <c r="AB55" s="306">
        <f t="shared" si="34"/>
        <v>8.6914647544673651E-2</v>
      </c>
      <c r="AC55" s="306">
        <f t="shared" si="34"/>
        <v>8.689221682338312E-2</v>
      </c>
      <c r="AD55" s="306">
        <f t="shared" si="34"/>
        <v>8.5378644990853764E-2</v>
      </c>
      <c r="AE55" s="306">
        <f t="shared" si="34"/>
        <v>8.4863491116757631E-2</v>
      </c>
      <c r="AF55" s="306">
        <f t="shared" si="34"/>
        <v>8.9627818844828469E-2</v>
      </c>
      <c r="AG55" s="306">
        <f t="shared" si="34"/>
        <v>8.4514056881850541E-2</v>
      </c>
      <c r="AH55" s="306">
        <f t="shared" si="34"/>
        <v>8.691079375608711E-2</v>
      </c>
      <c r="AI55" s="306">
        <f t="shared" si="34"/>
        <v>8.5716062786327693E-2</v>
      </c>
      <c r="AJ55" s="306">
        <f t="shared" si="34"/>
        <v>8.8527037525997235E-2</v>
      </c>
      <c r="AK55" s="306">
        <f t="shared" si="34"/>
        <v>8.716936307466347E-2</v>
      </c>
      <c r="AL55" s="306">
        <f t="shared" si="34"/>
        <v>9.181331038384738E-2</v>
      </c>
      <c r="AM55" s="304">
        <f>AM52/AM13</f>
        <v>8.8115890867427438E-2</v>
      </c>
      <c r="AN55" s="306">
        <f t="shared" si="34"/>
        <v>8.926377180648995E-2</v>
      </c>
      <c r="AO55" s="306">
        <f t="shared" si="34"/>
        <v>0.12175341874500874</v>
      </c>
      <c r="AP55" s="306">
        <f t="shared" si="34"/>
        <v>0.12226780349081003</v>
      </c>
      <c r="AQ55" s="306">
        <f t="shared" si="34"/>
        <v>0.12087687185270225</v>
      </c>
      <c r="AR55" s="306">
        <f t="shared" si="34"/>
        <v>0.11399304816698261</v>
      </c>
      <c r="AS55" s="306">
        <f t="shared" si="34"/>
        <v>0.11119032724523119</v>
      </c>
      <c r="AT55" s="306">
        <f t="shared" si="34"/>
        <v>0.12695585407360035</v>
      </c>
      <c r="AU55" s="306">
        <f t="shared" si="34"/>
        <v>0.12886301839409983</v>
      </c>
      <c r="AV55" s="306">
        <f t="shared" si="34"/>
        <v>0.11764412179856448</v>
      </c>
      <c r="AW55" s="306">
        <f t="shared" si="34"/>
        <v>0.1199691454106539</v>
      </c>
      <c r="AX55" s="306">
        <f t="shared" si="34"/>
        <v>0.11912651371403793</v>
      </c>
      <c r="AY55" s="306">
        <f t="shared" si="34"/>
        <v>0.11731624625069442</v>
      </c>
      <c r="AZ55" s="306">
        <f t="shared" si="34"/>
        <v>0.11809577370403783</v>
      </c>
      <c r="BA55" s="306">
        <f t="shared" si="34"/>
        <v>0.11491289259477468</v>
      </c>
      <c r="BB55" s="306">
        <f t="shared" si="34"/>
        <v>0.11588459545611833</v>
      </c>
      <c r="BC55" s="306">
        <f t="shared" si="34"/>
        <v>0.11671231346170893</v>
      </c>
      <c r="BD55" s="306">
        <f t="shared" si="34"/>
        <v>0.11439736639595909</v>
      </c>
      <c r="BE55" s="306">
        <f t="shared" si="34"/>
        <v>0.11364248390831133</v>
      </c>
      <c r="BF55" s="306">
        <f t="shared" si="34"/>
        <v>0.11041067661982033</v>
      </c>
      <c r="BG55" s="306">
        <f t="shared" si="34"/>
        <v>0.11191001944820302</v>
      </c>
      <c r="BH55" s="306">
        <f t="shared" si="34"/>
        <v>0.11506073987520934</v>
      </c>
      <c r="BI55" s="306">
        <f t="shared" si="34"/>
        <v>0.11464263730399939</v>
      </c>
      <c r="BJ55" s="305">
        <f t="shared" si="34"/>
        <v>0.11156882804895689</v>
      </c>
      <c r="BK55" s="307">
        <f t="shared" si="34"/>
        <v>0.10892361550982252</v>
      </c>
      <c r="BL55" s="306">
        <f t="shared" si="34"/>
        <v>0.11283517793005239</v>
      </c>
      <c r="BM55" s="306">
        <f t="shared" si="34"/>
        <v>0.10921904554559153</v>
      </c>
      <c r="BN55" s="306">
        <f t="shared" si="34"/>
        <v>0.10815729067804514</v>
      </c>
      <c r="BO55" s="306">
        <f t="shared" si="34"/>
        <v>0.10635294230339268</v>
      </c>
      <c r="BP55" s="306">
        <f t="shared" ref="BP55:EA55" si="35">BP52/BP13</f>
        <v>0.10119598003860437</v>
      </c>
      <c r="BQ55" s="306">
        <f t="shared" si="35"/>
        <v>0.10406108177738158</v>
      </c>
      <c r="BR55" s="306">
        <f t="shared" si="35"/>
        <v>0.10420287891832419</v>
      </c>
      <c r="BS55" s="306">
        <f t="shared" si="35"/>
        <v>0.10241089304791229</v>
      </c>
      <c r="BT55" s="306">
        <f t="shared" si="35"/>
        <v>0.10671971326545344</v>
      </c>
      <c r="BU55" s="306">
        <f t="shared" si="35"/>
        <v>0.1005003797316539</v>
      </c>
      <c r="BV55" s="306">
        <f t="shared" si="35"/>
        <v>0.10660385872740266</v>
      </c>
      <c r="BW55" s="306">
        <f t="shared" si="35"/>
        <v>0.10622546376958429</v>
      </c>
      <c r="BX55" s="306">
        <f t="shared" si="35"/>
        <v>0.10353796219094651</v>
      </c>
      <c r="BY55" s="306">
        <f t="shared" si="35"/>
        <v>0.10403596626066328</v>
      </c>
      <c r="BZ55" s="306">
        <f t="shared" si="35"/>
        <v>0.10039976005266803</v>
      </c>
      <c r="CA55" s="306">
        <f t="shared" si="35"/>
        <v>0.10245844605576401</v>
      </c>
      <c r="CB55" s="306">
        <f t="shared" si="35"/>
        <v>0.10078377138505494</v>
      </c>
      <c r="CC55" s="306">
        <f t="shared" si="35"/>
        <v>0.10220514914064723</v>
      </c>
      <c r="CD55" s="306">
        <f t="shared" si="35"/>
        <v>0.10799386771554374</v>
      </c>
      <c r="CE55" s="305">
        <f t="shared" si="35"/>
        <v>0.10821408265522733</v>
      </c>
      <c r="CF55" s="306">
        <f t="shared" si="35"/>
        <v>0.10395483381547382</v>
      </c>
      <c r="CG55" s="306">
        <f t="shared" si="35"/>
        <v>0.10913352736015486</v>
      </c>
      <c r="CH55" s="306">
        <f t="shared" si="35"/>
        <v>0.10714787430183048</v>
      </c>
      <c r="CI55" s="306">
        <f t="shared" si="35"/>
        <v>0.10674365589519695</v>
      </c>
      <c r="CJ55" s="306">
        <f t="shared" si="35"/>
        <v>0.10294926665027213</v>
      </c>
      <c r="CK55" s="306">
        <f t="shared" si="35"/>
        <v>0.10199040607888769</v>
      </c>
      <c r="CL55" s="306">
        <f t="shared" si="35"/>
        <v>0.10142907664677414</v>
      </c>
      <c r="CM55" s="306">
        <f t="shared" si="35"/>
        <v>0.10096009287048673</v>
      </c>
      <c r="CN55" s="306">
        <f t="shared" si="35"/>
        <v>0.101078678229472</v>
      </c>
      <c r="CO55" s="306">
        <f t="shared" si="35"/>
        <v>9.5627068645981667E-2</v>
      </c>
      <c r="CP55" s="306">
        <f t="shared" si="35"/>
        <v>9.8718610201486159E-2</v>
      </c>
      <c r="CQ55" s="306">
        <f t="shared" si="35"/>
        <v>9.828798824739654E-2</v>
      </c>
      <c r="CR55" s="306">
        <f t="shared" si="35"/>
        <v>9.9064262180182147E-2</v>
      </c>
      <c r="CS55" s="306">
        <f t="shared" si="35"/>
        <v>0.10055517907721813</v>
      </c>
      <c r="CT55" s="306">
        <f t="shared" si="35"/>
        <v>9.5178433187475944E-2</v>
      </c>
      <c r="CU55" s="306">
        <f t="shared" si="35"/>
        <v>9.9641277095256497E-2</v>
      </c>
      <c r="CV55" s="306">
        <f t="shared" si="35"/>
        <v>9.8584517031210767E-2</v>
      </c>
      <c r="CW55" s="306">
        <f t="shared" si="35"/>
        <v>9.8942856465749393E-2</v>
      </c>
      <c r="CX55" s="306">
        <f t="shared" si="35"/>
        <v>0.10061689660892452</v>
      </c>
      <c r="CY55" s="306">
        <f t="shared" si="35"/>
        <v>9.6215161656934112E-2</v>
      </c>
      <c r="CZ55" s="306">
        <f t="shared" si="35"/>
        <v>0.10290482642556451</v>
      </c>
      <c r="DA55" s="306">
        <f t="shared" si="35"/>
        <v>0.10133368528093256</v>
      </c>
      <c r="DB55" s="305">
        <f>DB52/DB13</f>
        <v>0.10291030417399608</v>
      </c>
      <c r="DC55" s="306">
        <f t="shared" si="35"/>
        <v>0.10209485065933691</v>
      </c>
      <c r="DD55" s="306">
        <f t="shared" si="35"/>
        <v>0.10412103825315866</v>
      </c>
      <c r="DE55" s="306">
        <f t="shared" si="35"/>
        <v>9.8090043506513347E-2</v>
      </c>
      <c r="DF55" s="306">
        <f t="shared" si="35"/>
        <v>0.10318273256244857</v>
      </c>
      <c r="DG55" s="306">
        <f t="shared" si="35"/>
        <v>9.8978360310111327E-2</v>
      </c>
      <c r="DH55" s="306">
        <f t="shared" si="35"/>
        <v>9.7540058915801628E-2</v>
      </c>
      <c r="DI55" s="306">
        <f t="shared" si="35"/>
        <v>9.1841559895095515E-2</v>
      </c>
      <c r="DJ55" s="306">
        <f t="shared" si="35"/>
        <v>9.7108393801203993E-2</v>
      </c>
      <c r="DK55" s="306">
        <f t="shared" si="35"/>
        <v>9.6757065008752405E-2</v>
      </c>
      <c r="DL55" s="306">
        <f t="shared" si="35"/>
        <v>9.4981476220147812E-2</v>
      </c>
      <c r="DM55" s="306">
        <f t="shared" si="35"/>
        <v>9.4066272739622772E-2</v>
      </c>
      <c r="DN55" s="306">
        <f t="shared" si="35"/>
        <v>9.2847043533589788E-2</v>
      </c>
      <c r="DO55" s="306">
        <f t="shared" si="35"/>
        <v>9.4963548097693029E-2</v>
      </c>
      <c r="DP55" s="306">
        <f t="shared" si="35"/>
        <v>9.5689578610959475E-2</v>
      </c>
      <c r="DQ55" s="306">
        <f t="shared" si="35"/>
        <v>9.4856123106673101E-2</v>
      </c>
      <c r="DR55" s="306">
        <f t="shared" si="35"/>
        <v>9.7194809750705352E-2</v>
      </c>
      <c r="DS55" s="306">
        <f t="shared" si="35"/>
        <v>9.3297802349858197E-2</v>
      </c>
      <c r="DT55" s="306">
        <f t="shared" si="35"/>
        <v>9.438997650001095E-2</v>
      </c>
      <c r="DU55" s="306">
        <f t="shared" si="35"/>
        <v>0.1115043340164423</v>
      </c>
      <c r="DV55" s="306">
        <f t="shared" si="35"/>
        <v>0.11279455031775158</v>
      </c>
      <c r="DW55" s="308">
        <f t="shared" si="35"/>
        <v>0.11118692746229214</v>
      </c>
      <c r="DX55" s="305">
        <f>DX52/DX13</f>
        <v>0.11874095422370452</v>
      </c>
      <c r="DY55" s="307">
        <f t="shared" si="35"/>
        <v>0.11149276805219197</v>
      </c>
      <c r="DZ55" s="306">
        <f t="shared" si="35"/>
        <v>0.11808735172449047</v>
      </c>
      <c r="EA55" s="306">
        <f t="shared" si="35"/>
        <v>0.11457868686124151</v>
      </c>
      <c r="EB55" s="306">
        <f t="shared" ref="EB55:ER55" si="36">EB52/EB13</f>
        <v>0.11436952000416045</v>
      </c>
      <c r="EC55" s="306">
        <f t="shared" si="36"/>
        <v>0.11467099357365727</v>
      </c>
      <c r="ED55" s="306">
        <f t="shared" si="36"/>
        <v>0.11329193704335422</v>
      </c>
      <c r="EE55" s="306">
        <f t="shared" si="36"/>
        <v>0.11145733319389846</v>
      </c>
      <c r="EF55" s="306">
        <f t="shared" si="36"/>
        <v>0.10958903854491733</v>
      </c>
      <c r="EG55" s="306">
        <f t="shared" si="36"/>
        <v>0.10934673143616357</v>
      </c>
      <c r="EH55" s="306">
        <f t="shared" si="36"/>
        <v>0.10769690634289142</v>
      </c>
      <c r="EI55" s="306">
        <f t="shared" si="36"/>
        <v>0.10879258334598067</v>
      </c>
      <c r="EJ55" s="306">
        <f t="shared" si="36"/>
        <v>0.10865367929130124</v>
      </c>
      <c r="EK55" s="306">
        <f t="shared" si="36"/>
        <v>0.11014169466099448</v>
      </c>
      <c r="EL55" s="306">
        <f t="shared" si="36"/>
        <v>0.11329661528546034</v>
      </c>
      <c r="EM55" s="306">
        <f t="shared" si="36"/>
        <v>0.10976138981742527</v>
      </c>
      <c r="EN55" s="306">
        <f t="shared" si="36"/>
        <v>0.11764996812998495</v>
      </c>
      <c r="EO55" s="306">
        <f t="shared" si="36"/>
        <v>0.11651309093848415</v>
      </c>
      <c r="EP55" s="306">
        <f t="shared" si="36"/>
        <v>0.11548746971527479</v>
      </c>
      <c r="EQ55" s="306">
        <f t="shared" si="36"/>
        <v>0.11998546948837513</v>
      </c>
      <c r="ER55" s="306">
        <f t="shared" si="36"/>
        <v>0.12339403353495092</v>
      </c>
      <c r="ES55" s="304">
        <f>ES52/ES13</f>
        <v>0.12682807381093639</v>
      </c>
      <c r="ET55" s="306">
        <f t="shared" ref="ET55:FX55" si="37">ET52/ET13</f>
        <v>0.12517830154355686</v>
      </c>
      <c r="EU55" s="306">
        <f t="shared" si="37"/>
        <v>0.125950300578025</v>
      </c>
      <c r="EV55" s="306">
        <f t="shared" si="37"/>
        <v>0.12790077497390848</v>
      </c>
      <c r="EW55" s="306">
        <f t="shared" si="37"/>
        <v>0.12514521064603806</v>
      </c>
      <c r="EX55" s="306">
        <f t="shared" si="37"/>
        <v>0.12110828429481003</v>
      </c>
      <c r="EY55" s="306">
        <f t="shared" si="37"/>
        <v>0.11940391414810773</v>
      </c>
      <c r="EZ55" s="306">
        <f t="shared" si="37"/>
        <v>0.11728280623028692</v>
      </c>
      <c r="FA55" s="306">
        <f t="shared" si="37"/>
        <v>0.11850777187688442</v>
      </c>
      <c r="FB55" s="306">
        <f t="shared" si="37"/>
        <v>0.11620466889766823</v>
      </c>
      <c r="FC55" s="306">
        <f t="shared" si="37"/>
        <v>0.12101773100785415</v>
      </c>
      <c r="FD55" s="306">
        <f t="shared" si="37"/>
        <v>0.11872577117594871</v>
      </c>
      <c r="FE55" s="306">
        <f t="shared" si="37"/>
        <v>0.11879243065451379</v>
      </c>
      <c r="FF55" s="306">
        <f t="shared" si="37"/>
        <v>0.12127830885934597</v>
      </c>
      <c r="FG55" s="306">
        <f t="shared" si="37"/>
        <v>0.11677870686897314</v>
      </c>
      <c r="FH55" s="306">
        <f t="shared" si="37"/>
        <v>0.12135838528883128</v>
      </c>
      <c r="FI55" s="306">
        <f t="shared" si="37"/>
        <v>0.12107067148902877</v>
      </c>
      <c r="FJ55" s="306">
        <f t="shared" si="37"/>
        <v>0.12085999868534439</v>
      </c>
      <c r="FK55" s="306">
        <f t="shared" si="37"/>
        <v>0.12230413054299859</v>
      </c>
      <c r="FL55" s="306">
        <f t="shared" si="37"/>
        <v>0.11748816060618425</v>
      </c>
      <c r="FM55" s="306">
        <f t="shared" si="37"/>
        <v>0.12270544458436483</v>
      </c>
      <c r="FN55" s="306">
        <f t="shared" si="37"/>
        <v>0.12136004231084678</v>
      </c>
      <c r="FO55" s="309">
        <f t="shared" si="37"/>
        <v>0.12515460290138322</v>
      </c>
      <c r="FP55" s="306">
        <f t="shared" si="37"/>
        <v>0.11986773624000731</v>
      </c>
      <c r="FQ55" s="306">
        <f t="shared" si="37"/>
        <v>0.12399519615796825</v>
      </c>
      <c r="FR55" s="306">
        <f t="shared" si="37"/>
        <v>0.12227836094841896</v>
      </c>
      <c r="FS55" s="306">
        <f t="shared" si="37"/>
        <v>0.12465417574934257</v>
      </c>
      <c r="FT55" s="306">
        <f t="shared" si="37"/>
        <v>0.1188581221685772</v>
      </c>
      <c r="FU55" s="306">
        <f t="shared" si="37"/>
        <v>0.11895997606347597</v>
      </c>
      <c r="FV55" s="306">
        <f t="shared" si="37"/>
        <v>0.11867868736605254</v>
      </c>
      <c r="FW55" s="306">
        <f t="shared" si="37"/>
        <v>0.11528866077727787</v>
      </c>
      <c r="FX55" s="306">
        <f t="shared" si="37"/>
        <v>0.11674737188750474</v>
      </c>
      <c r="FY55" s="306">
        <v>0.11837990000316087</v>
      </c>
      <c r="FZ55" s="306">
        <f t="shared" ref="FZ55:GE55" si="38">FZ52/FZ13</f>
        <v>0.11763897695650458</v>
      </c>
      <c r="GA55" s="306">
        <f t="shared" si="38"/>
        <v>0.11822443343696404</v>
      </c>
      <c r="GB55" s="306">
        <f t="shared" si="38"/>
        <v>0.11004857768062022</v>
      </c>
      <c r="GC55" s="306">
        <f t="shared" si="38"/>
        <v>0.11966732386119021</v>
      </c>
      <c r="GD55" s="306">
        <f t="shared" si="38"/>
        <v>0.11865659758166273</v>
      </c>
      <c r="GE55" s="306">
        <f t="shared" si="38"/>
        <v>0.1344573897668932</v>
      </c>
      <c r="GF55" s="306">
        <v>0.13385207602964255</v>
      </c>
      <c r="GG55" s="306">
        <f t="shared" ref="GG55:GL55" si="39">GG52/GG13</f>
        <v>0.12854465024943409</v>
      </c>
      <c r="GH55" s="306">
        <f t="shared" si="39"/>
        <v>0.13239120428472495</v>
      </c>
      <c r="GI55" s="306">
        <f t="shared" si="39"/>
        <v>0.1323679277136432</v>
      </c>
      <c r="GJ55" s="304">
        <f t="shared" si="39"/>
        <v>0.1371524842784623</v>
      </c>
      <c r="GK55" s="306">
        <f t="shared" si="39"/>
        <v>0.13329086261270873</v>
      </c>
      <c r="GL55" s="306">
        <f t="shared" si="39"/>
        <v>0.13329086261270873</v>
      </c>
    </row>
    <row r="56" spans="1:194" x14ac:dyDescent="0.2">
      <c r="DX56" s="312"/>
    </row>
    <row r="57" spans="1:194" x14ac:dyDescent="0.2">
      <c r="A57" s="181"/>
      <c r="B57" s="181"/>
      <c r="C57" s="181"/>
      <c r="DX57" s="313"/>
    </row>
    <row r="58" spans="1:194" x14ac:dyDescent="0.2">
      <c r="C58" s="181"/>
      <c r="D58" s="314"/>
      <c r="E58" s="315"/>
      <c r="AM58" s="314"/>
      <c r="DX58" s="316"/>
    </row>
    <row r="59" spans="1:194" x14ac:dyDescent="0.2">
      <c r="A59" s="181" t="s">
        <v>481</v>
      </c>
      <c r="C59" s="181"/>
    </row>
    <row r="60" spans="1:194" x14ac:dyDescent="0.2">
      <c r="C60" s="181"/>
    </row>
    <row r="61" spans="1:194" x14ac:dyDescent="0.2">
      <c r="A61" s="181" t="s">
        <v>481</v>
      </c>
    </row>
    <row r="64" spans="1:194" x14ac:dyDescent="0.2">
      <c r="C64" s="181"/>
    </row>
    <row r="65" spans="1:39" x14ac:dyDescent="0.2">
      <c r="A65" s="181" t="s">
        <v>481</v>
      </c>
    </row>
    <row r="68" spans="1:39" x14ac:dyDescent="0.2">
      <c r="D68" s="314" t="s">
        <v>481</v>
      </c>
      <c r="E68" s="315"/>
      <c r="AM68" s="314"/>
    </row>
  </sheetData>
  <phoneticPr fontId="52" type="noConversion"/>
  <pageMargins left="0.75" right="0.75" top="1" bottom="1" header="0.5" footer="0.5"/>
  <pageSetup orientation="portrait" verticalDpi="18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AK314"/>
  <sheetViews>
    <sheetView topLeftCell="A162" workbookViewId="0">
      <selection activeCell="C182" sqref="C182"/>
    </sheetView>
  </sheetViews>
  <sheetFormatPr defaultRowHeight="12.75" x14ac:dyDescent="0.2"/>
  <cols>
    <col min="1" max="1" width="30" customWidth="1"/>
    <col min="2" max="2" width="19.42578125" bestFit="1" customWidth="1"/>
    <col min="3" max="3" width="11.5703125" customWidth="1"/>
    <col min="4" max="4" width="36.85546875" bestFit="1" customWidth="1"/>
    <col min="5" max="5" width="15.85546875" bestFit="1" customWidth="1"/>
    <col min="6" max="6" width="14.7109375" bestFit="1" customWidth="1"/>
    <col min="7" max="7" width="13.7109375" bestFit="1" customWidth="1"/>
    <col min="8" max="8" width="1.140625" customWidth="1"/>
    <col min="9" max="9" width="9.85546875" bestFit="1" customWidth="1"/>
    <col min="10" max="10" width="12" bestFit="1" customWidth="1"/>
    <col min="11" max="11" width="13.42578125" bestFit="1" customWidth="1"/>
    <col min="12" max="12" width="12.5703125" bestFit="1" customWidth="1"/>
    <col min="13" max="13" width="14.28515625" bestFit="1" customWidth="1"/>
    <col min="14" max="14" width="13.7109375" bestFit="1" customWidth="1"/>
    <col min="15" max="15" width="7" customWidth="1"/>
    <col min="16" max="16" width="6" customWidth="1"/>
    <col min="17" max="17" width="2.140625" customWidth="1"/>
    <col min="18" max="18" width="2.42578125" customWidth="1"/>
    <col min="19" max="19" width="33.42578125" bestFit="1" customWidth="1"/>
    <col min="20" max="20" width="13.5703125" bestFit="1" customWidth="1"/>
    <col min="21" max="26" width="13.5703125" customWidth="1"/>
    <col min="27" max="27" width="12.85546875" bestFit="1" customWidth="1"/>
    <col min="28" max="28" width="13.7109375" bestFit="1" customWidth="1"/>
    <col min="29" max="29" width="17.28515625" customWidth="1"/>
    <col min="30" max="30" width="13" bestFit="1" customWidth="1"/>
    <col min="31" max="31" width="9" customWidth="1"/>
    <col min="32" max="32" width="12" bestFit="1" customWidth="1"/>
    <col min="35" max="37" width="12" bestFit="1" customWidth="1"/>
  </cols>
  <sheetData>
    <row r="1" spans="1:31" ht="30" customHeight="1" thickBot="1" x14ac:dyDescent="0.25">
      <c r="A1" s="40" t="s">
        <v>111</v>
      </c>
      <c r="B1" s="40" t="s">
        <v>112</v>
      </c>
      <c r="C1" s="40" t="s">
        <v>113</v>
      </c>
      <c r="D1" s="40" t="s">
        <v>114</v>
      </c>
      <c r="E1" s="40" t="s">
        <v>115</v>
      </c>
      <c r="F1" s="40" t="s">
        <v>417</v>
      </c>
      <c r="G1" s="40" t="s">
        <v>418</v>
      </c>
      <c r="I1" s="41" t="s">
        <v>419</v>
      </c>
      <c r="J1" s="41" t="s">
        <v>420</v>
      </c>
      <c r="K1" s="41" t="s">
        <v>421</v>
      </c>
      <c r="L1" s="41" t="s">
        <v>422</v>
      </c>
      <c r="M1" s="41" t="s">
        <v>423</v>
      </c>
      <c r="N1" s="41" t="s">
        <v>424</v>
      </c>
      <c r="O1" s="41"/>
      <c r="P1" s="41"/>
      <c r="Q1" s="41"/>
      <c r="R1" s="41"/>
      <c r="S1" s="42" t="s">
        <v>425</v>
      </c>
      <c r="T1" s="42" t="s">
        <v>426</v>
      </c>
      <c r="U1" s="42" t="s">
        <v>427</v>
      </c>
      <c r="V1" s="42" t="s">
        <v>428</v>
      </c>
      <c r="W1" s="42" t="s">
        <v>429</v>
      </c>
      <c r="X1" s="42" t="s">
        <v>430</v>
      </c>
      <c r="Y1" s="42" t="s">
        <v>431</v>
      </c>
      <c r="Z1" s="42" t="s">
        <v>432</v>
      </c>
      <c r="AA1" s="42" t="s">
        <v>418</v>
      </c>
    </row>
    <row r="2" spans="1:31" ht="13.5" thickBot="1" x14ac:dyDescent="0.25">
      <c r="A2" s="553" t="s">
        <v>779</v>
      </c>
      <c r="B2" s="513"/>
      <c r="C2" s="513"/>
      <c r="D2" s="513"/>
      <c r="E2" s="513"/>
      <c r="F2" s="513"/>
      <c r="G2" s="513"/>
      <c r="S2" s="43"/>
      <c r="T2" s="44"/>
      <c r="U2" s="44"/>
      <c r="V2" s="44"/>
      <c r="W2" s="44"/>
      <c r="X2" s="44"/>
      <c r="Y2" s="44"/>
      <c r="Z2" s="44"/>
      <c r="AA2" s="45"/>
      <c r="AD2" s="46"/>
    </row>
    <row r="3" spans="1:31" x14ac:dyDescent="0.2">
      <c r="A3" s="546" t="s">
        <v>433</v>
      </c>
      <c r="B3" s="555">
        <v>54464.345999999998</v>
      </c>
      <c r="C3" s="21" t="s">
        <v>194</v>
      </c>
      <c r="D3" s="21" t="s">
        <v>434</v>
      </c>
      <c r="E3" s="150">
        <v>36891536</v>
      </c>
      <c r="F3" s="151">
        <v>36891506.73044502</v>
      </c>
      <c r="G3" s="128">
        <v>29.269554980099201</v>
      </c>
      <c r="I3" s="46">
        <v>0</v>
      </c>
      <c r="J3" s="48"/>
      <c r="L3" s="48"/>
      <c r="M3" s="46">
        <v>0</v>
      </c>
      <c r="N3" s="49">
        <v>29.269554980099201</v>
      </c>
      <c r="O3" s="49"/>
      <c r="P3" s="49"/>
      <c r="Q3" s="47"/>
      <c r="R3" s="47"/>
      <c r="S3" s="50" t="s">
        <v>433</v>
      </c>
      <c r="T3" s="51">
        <v>17290.470160000001</v>
      </c>
      <c r="U3" s="51"/>
      <c r="V3" s="51"/>
      <c r="W3" s="51"/>
      <c r="X3" s="51"/>
      <c r="Y3" s="51"/>
      <c r="Z3" s="51"/>
      <c r="AA3" s="52">
        <v>-34119.559909999996</v>
      </c>
      <c r="AB3" t="s">
        <v>435</v>
      </c>
      <c r="AC3" s="53"/>
      <c r="AD3" s="46">
        <v>2836068.59</v>
      </c>
      <c r="AE3" t="s">
        <v>436</v>
      </c>
    </row>
    <row r="4" spans="1:31" ht="13.5" thickBot="1" x14ac:dyDescent="0.25">
      <c r="A4" s="554"/>
      <c r="B4" s="556"/>
      <c r="C4" s="21" t="s">
        <v>196</v>
      </c>
      <c r="D4" s="21" t="s">
        <v>437</v>
      </c>
      <c r="E4" s="150">
        <v>17572810</v>
      </c>
      <c r="F4" s="151">
        <v>17572809.57</v>
      </c>
      <c r="G4" s="128">
        <v>0.42999999970197678</v>
      </c>
      <c r="I4" s="46">
        <v>0</v>
      </c>
      <c r="J4" s="48"/>
      <c r="L4" s="48"/>
      <c r="M4" s="46">
        <v>0</v>
      </c>
      <c r="N4" s="49">
        <v>0.42999999970197678</v>
      </c>
      <c r="O4" s="49"/>
      <c r="P4" s="49"/>
      <c r="Q4" s="47"/>
      <c r="R4" s="47"/>
      <c r="S4" s="50" t="s">
        <v>438</v>
      </c>
      <c r="T4" s="51">
        <v>2447.0047000000004</v>
      </c>
      <c r="U4" s="51"/>
      <c r="V4" s="51"/>
      <c r="W4" s="51"/>
      <c r="X4" s="51"/>
      <c r="Y4" s="51"/>
      <c r="Z4" s="51"/>
      <c r="AA4" s="54"/>
      <c r="AD4" s="46">
        <v>0</v>
      </c>
      <c r="AE4" t="s">
        <v>439</v>
      </c>
    </row>
    <row r="5" spans="1:31" ht="13.5" thickBot="1" x14ac:dyDescent="0.25">
      <c r="A5" s="152" t="s">
        <v>440</v>
      </c>
      <c r="B5" s="153">
        <v>2874.2020000000002</v>
      </c>
      <c r="C5" s="21" t="s">
        <v>571</v>
      </c>
      <c r="D5" s="21" t="s">
        <v>441</v>
      </c>
      <c r="E5" s="150">
        <v>2874202</v>
      </c>
      <c r="F5" s="151">
        <v>2874201.89</v>
      </c>
      <c r="G5" s="128">
        <v>0.11000000033527613</v>
      </c>
      <c r="I5" s="46">
        <v>0</v>
      </c>
      <c r="J5" s="48"/>
      <c r="L5" s="48"/>
      <c r="M5" s="46">
        <v>0</v>
      </c>
      <c r="N5" s="49">
        <v>0.11000000033527613</v>
      </c>
      <c r="O5" s="49"/>
      <c r="P5" s="49"/>
      <c r="Q5" s="47"/>
      <c r="R5" s="47"/>
      <c r="S5" s="50"/>
      <c r="T5" s="51"/>
      <c r="U5" s="51"/>
      <c r="V5" s="51"/>
      <c r="W5" s="51"/>
      <c r="X5" s="51"/>
      <c r="Y5" s="51"/>
      <c r="Z5" s="51"/>
      <c r="AA5" s="54"/>
      <c r="AD5" s="46"/>
    </row>
    <row r="6" spans="1:31" ht="12.75" customHeight="1" x14ac:dyDescent="0.2">
      <c r="A6" s="509" t="s">
        <v>442</v>
      </c>
      <c r="B6" s="555">
        <v>540808.22600000002</v>
      </c>
      <c r="C6" s="21" t="s">
        <v>575</v>
      </c>
      <c r="D6" s="21" t="s">
        <v>443</v>
      </c>
      <c r="E6" s="150">
        <v>1219729</v>
      </c>
      <c r="F6" s="151">
        <v>0</v>
      </c>
      <c r="G6" s="128">
        <v>1219729</v>
      </c>
      <c r="I6" s="46">
        <v>0</v>
      </c>
      <c r="J6" s="48"/>
      <c r="L6" s="48"/>
      <c r="M6" s="46">
        <v>0</v>
      </c>
      <c r="N6" s="49">
        <v>1219729</v>
      </c>
      <c r="O6" s="49"/>
      <c r="P6" s="49"/>
      <c r="Q6" s="47"/>
      <c r="R6" s="47"/>
      <c r="S6" s="58" t="s">
        <v>444</v>
      </c>
      <c r="T6" s="59">
        <v>607.31123000000002</v>
      </c>
      <c r="U6" s="59"/>
      <c r="V6" s="59"/>
      <c r="W6" s="59"/>
      <c r="X6" s="59"/>
      <c r="Y6" s="59"/>
      <c r="Z6" s="59"/>
      <c r="AA6" s="60"/>
      <c r="AD6" s="46">
        <v>0</v>
      </c>
      <c r="AE6" t="s">
        <v>445</v>
      </c>
    </row>
    <row r="7" spans="1:31" x14ac:dyDescent="0.2">
      <c r="A7" s="510"/>
      <c r="B7" s="557"/>
      <c r="C7" s="21" t="s">
        <v>576</v>
      </c>
      <c r="D7" s="21" t="s">
        <v>446</v>
      </c>
      <c r="E7" s="150">
        <v>535648764</v>
      </c>
      <c r="F7" s="151">
        <v>64038151.640000001</v>
      </c>
      <c r="G7" s="128">
        <v>471610612.36000001</v>
      </c>
      <c r="I7" s="46">
        <v>0</v>
      </c>
      <c r="J7" s="48"/>
      <c r="L7" s="48"/>
      <c r="M7" s="46">
        <v>0</v>
      </c>
      <c r="N7" s="49">
        <v>471610612.36000001</v>
      </c>
      <c r="O7" s="49"/>
      <c r="P7" s="49"/>
      <c r="Q7" s="47"/>
      <c r="R7" s="47"/>
      <c r="S7" s="61" t="s">
        <v>447</v>
      </c>
      <c r="T7" s="51">
        <v>122427.32979999999</v>
      </c>
      <c r="U7" s="51"/>
      <c r="V7" s="51"/>
      <c r="W7" s="51"/>
      <c r="X7" s="51"/>
      <c r="Y7" s="51"/>
      <c r="Z7" s="51"/>
      <c r="AA7" s="62">
        <v>64054.273369999952</v>
      </c>
      <c r="AB7" t="s">
        <v>448</v>
      </c>
      <c r="AC7" s="53"/>
      <c r="AD7" s="46">
        <v>3585.31</v>
      </c>
      <c r="AE7" t="s">
        <v>449</v>
      </c>
    </row>
    <row r="8" spans="1:31" x14ac:dyDescent="0.2">
      <c r="A8" s="510"/>
      <c r="B8" s="557"/>
      <c r="C8" s="21" t="s">
        <v>570</v>
      </c>
      <c r="D8" s="21" t="s">
        <v>191</v>
      </c>
      <c r="E8" s="150">
        <v>0</v>
      </c>
      <c r="F8" s="151">
        <v>0</v>
      </c>
      <c r="G8" s="128">
        <v>0</v>
      </c>
      <c r="I8" s="46">
        <v>0</v>
      </c>
      <c r="J8" s="48"/>
      <c r="L8" s="48"/>
      <c r="M8" s="46">
        <v>0</v>
      </c>
      <c r="N8" s="49">
        <v>0</v>
      </c>
      <c r="O8" s="49"/>
      <c r="P8" s="49"/>
      <c r="Q8" s="47"/>
      <c r="R8" s="47"/>
      <c r="S8" s="61" t="s">
        <v>192</v>
      </c>
      <c r="T8" s="51">
        <v>315974.88141000003</v>
      </c>
      <c r="U8" s="51"/>
      <c r="V8" s="51"/>
      <c r="W8" s="51"/>
      <c r="X8" s="51"/>
      <c r="Y8" s="51"/>
      <c r="Z8" s="51"/>
      <c r="AA8" s="63"/>
      <c r="AB8" s="64"/>
      <c r="AD8" s="46">
        <v>731671.47</v>
      </c>
      <c r="AE8" t="s">
        <v>193</v>
      </c>
    </row>
    <row r="9" spans="1:31" x14ac:dyDescent="0.2">
      <c r="A9" s="510"/>
      <c r="B9" s="557"/>
      <c r="C9" s="21" t="s">
        <v>581</v>
      </c>
      <c r="D9" s="21" t="s">
        <v>178</v>
      </c>
      <c r="E9" s="150">
        <v>3939733</v>
      </c>
      <c r="F9" s="151">
        <v>3939732.56</v>
      </c>
      <c r="G9" s="128">
        <v>0.43999999994412065</v>
      </c>
      <c r="I9" s="46">
        <v>0</v>
      </c>
      <c r="J9" s="48"/>
      <c r="L9" s="48"/>
      <c r="M9" s="46">
        <v>0</v>
      </c>
      <c r="N9" s="49">
        <v>0.43999999994412065</v>
      </c>
      <c r="O9" s="49"/>
      <c r="P9" s="49"/>
      <c r="Q9" s="47"/>
      <c r="R9" s="47"/>
      <c r="S9" s="61" t="s">
        <v>179</v>
      </c>
      <c r="T9" s="51">
        <v>58020</v>
      </c>
      <c r="U9" s="51"/>
      <c r="V9" s="51"/>
      <c r="W9" s="51"/>
      <c r="X9" s="51"/>
      <c r="Y9" s="51"/>
      <c r="Z9" s="51"/>
      <c r="AA9" s="63"/>
      <c r="AB9" s="7"/>
      <c r="AD9" s="46">
        <v>12139333.307370001</v>
      </c>
      <c r="AE9" t="s">
        <v>180</v>
      </c>
    </row>
    <row r="10" spans="1:31" ht="13.5" thickBot="1" x14ac:dyDescent="0.25">
      <c r="A10" s="511"/>
      <c r="B10" s="558"/>
      <c r="C10" s="21" t="s">
        <v>86</v>
      </c>
      <c r="D10" s="21" t="s">
        <v>181</v>
      </c>
      <c r="E10" s="150">
        <v>0</v>
      </c>
      <c r="F10" s="151">
        <v>0</v>
      </c>
      <c r="G10" s="128">
        <v>0</v>
      </c>
      <c r="I10" s="46">
        <v>0</v>
      </c>
      <c r="J10" s="48"/>
      <c r="L10" s="48"/>
      <c r="M10" s="46">
        <v>0</v>
      </c>
      <c r="N10" s="49">
        <v>0</v>
      </c>
      <c r="O10" s="49"/>
      <c r="P10" s="49"/>
      <c r="Q10" s="47"/>
      <c r="R10" s="47"/>
      <c r="S10" s="61" t="s">
        <v>182</v>
      </c>
      <c r="T10" s="51">
        <v>50858.26973</v>
      </c>
      <c r="U10" s="51"/>
      <c r="V10" s="51"/>
      <c r="W10" s="51"/>
      <c r="X10" s="51"/>
      <c r="Y10" s="51"/>
      <c r="Z10" s="51"/>
      <c r="AA10" s="63"/>
      <c r="AD10" s="46">
        <v>4027073.6130750002</v>
      </c>
      <c r="AE10" t="s">
        <v>183</v>
      </c>
    </row>
    <row r="11" spans="1:31" x14ac:dyDescent="0.2">
      <c r="A11" s="549" t="s">
        <v>88</v>
      </c>
      <c r="B11" s="551">
        <v>33380.288</v>
      </c>
      <c r="C11" s="21" t="s">
        <v>578</v>
      </c>
      <c r="D11" s="21" t="s">
        <v>184</v>
      </c>
      <c r="E11" s="150">
        <v>177121</v>
      </c>
      <c r="F11" s="151">
        <v>177120.68</v>
      </c>
      <c r="G11" s="128">
        <v>0.32000000000698492</v>
      </c>
      <c r="I11" s="46">
        <v>0</v>
      </c>
      <c r="J11" s="48"/>
      <c r="L11" s="48"/>
      <c r="M11" s="46">
        <v>0</v>
      </c>
      <c r="N11" s="49">
        <v>0.32000000000698492</v>
      </c>
      <c r="O11" s="49"/>
      <c r="P11" s="49"/>
      <c r="Q11" s="47"/>
      <c r="R11" s="47"/>
      <c r="S11" s="61" t="s">
        <v>829</v>
      </c>
      <c r="T11" s="51">
        <v>53911.175080000001</v>
      </c>
      <c r="U11" s="51"/>
      <c r="V11" s="51"/>
      <c r="W11" s="51"/>
      <c r="X11" s="51"/>
      <c r="Y11" s="51"/>
      <c r="Z11" s="51"/>
      <c r="AA11" s="63"/>
      <c r="AD11" s="46">
        <v>0</v>
      </c>
      <c r="AE11" t="s">
        <v>830</v>
      </c>
    </row>
    <row r="12" spans="1:31" ht="13.5" thickBot="1" x14ac:dyDescent="0.25">
      <c r="A12" s="550"/>
      <c r="B12" s="552"/>
      <c r="C12" s="21" t="s">
        <v>579</v>
      </c>
      <c r="D12" s="21" t="s">
        <v>831</v>
      </c>
      <c r="E12" s="150">
        <v>33203167</v>
      </c>
      <c r="F12" s="151">
        <v>33203166.829999998</v>
      </c>
      <c r="G12" s="128">
        <v>0.17000000178813934</v>
      </c>
      <c r="I12" s="46">
        <v>0</v>
      </c>
      <c r="J12" s="48"/>
      <c r="L12" s="48"/>
      <c r="M12" s="46">
        <v>0</v>
      </c>
      <c r="N12" s="49">
        <v>0.17000000178813934</v>
      </c>
      <c r="O12" s="49"/>
      <c r="P12" s="49"/>
      <c r="Q12" s="47"/>
      <c r="R12" s="47"/>
      <c r="S12" s="61" t="s">
        <v>832</v>
      </c>
      <c r="T12" s="51">
        <v>3670.8433500000001</v>
      </c>
      <c r="U12" s="51"/>
      <c r="V12" s="51"/>
      <c r="W12" s="51"/>
      <c r="X12" s="51"/>
      <c r="Y12" s="51"/>
      <c r="Z12" s="51"/>
      <c r="AA12" s="63"/>
      <c r="AD12" s="66">
        <v>19737732.290445</v>
      </c>
    </row>
    <row r="13" spans="1:31" ht="13.5" thickBot="1" x14ac:dyDescent="0.25">
      <c r="A13" s="161" t="s">
        <v>833</v>
      </c>
      <c r="B13" s="158">
        <v>22260.311000000002</v>
      </c>
      <c r="C13" s="21" t="s">
        <v>577</v>
      </c>
      <c r="D13" s="162" t="s">
        <v>833</v>
      </c>
      <c r="E13" s="150">
        <v>22260311</v>
      </c>
      <c r="F13" s="151">
        <v>22260310.579999998</v>
      </c>
      <c r="G13" s="128">
        <v>0.42000000178813934</v>
      </c>
      <c r="I13" s="46"/>
      <c r="J13" s="48"/>
      <c r="L13" s="48"/>
      <c r="M13" s="46"/>
      <c r="N13" s="49">
        <v>0.42000000178813934</v>
      </c>
      <c r="O13" s="49"/>
      <c r="P13" s="49"/>
      <c r="Q13" s="47"/>
      <c r="R13" s="47"/>
      <c r="S13" s="61"/>
      <c r="T13" s="51"/>
      <c r="U13" s="51"/>
      <c r="V13" s="51"/>
      <c r="W13" s="51"/>
      <c r="X13" s="51"/>
      <c r="Y13" s="51"/>
      <c r="Z13" s="51"/>
      <c r="AA13" s="63"/>
    </row>
    <row r="14" spans="1:31" ht="13.5" thickBot="1" x14ac:dyDescent="0.25">
      <c r="A14" s="161" t="s">
        <v>795</v>
      </c>
      <c r="B14" s="163">
        <v>2037.172</v>
      </c>
      <c r="C14" s="21" t="s">
        <v>566</v>
      </c>
      <c r="D14" s="164" t="s">
        <v>795</v>
      </c>
      <c r="E14" s="150">
        <v>2037172</v>
      </c>
      <c r="F14" s="151">
        <v>2037172.42</v>
      </c>
      <c r="G14" s="128">
        <v>-0.41999999992549419</v>
      </c>
      <c r="I14" s="46">
        <v>0</v>
      </c>
      <c r="J14" s="48"/>
      <c r="L14" s="48"/>
      <c r="M14" s="46">
        <v>0</v>
      </c>
      <c r="N14" s="49">
        <v>-0.41999999992549419</v>
      </c>
      <c r="O14" s="49"/>
      <c r="P14" s="49"/>
      <c r="Q14" s="47"/>
      <c r="R14" s="47"/>
      <c r="S14" s="68"/>
      <c r="T14" s="59"/>
      <c r="U14" s="59"/>
      <c r="V14" s="59"/>
      <c r="W14" s="59"/>
      <c r="X14" s="59"/>
      <c r="Y14" s="59"/>
      <c r="Z14" s="59"/>
      <c r="AA14" s="69"/>
    </row>
    <row r="15" spans="1:31" ht="13.5" thickBot="1" x14ac:dyDescent="0.25">
      <c r="A15" s="70"/>
      <c r="B15" s="70"/>
      <c r="C15" s="48"/>
      <c r="D15" s="67"/>
      <c r="E15" s="55"/>
      <c r="F15" s="56"/>
      <c r="G15" s="57"/>
      <c r="I15" s="46"/>
      <c r="J15" s="48"/>
      <c r="L15" s="48"/>
      <c r="M15" s="46"/>
      <c r="N15" s="49"/>
      <c r="O15" s="49"/>
      <c r="P15" s="49"/>
      <c r="Q15" s="47"/>
      <c r="R15" s="47"/>
      <c r="S15" s="61"/>
      <c r="T15" s="51"/>
      <c r="U15" s="51"/>
      <c r="V15" s="51"/>
      <c r="W15" s="51"/>
      <c r="X15" s="51"/>
      <c r="Y15" s="51"/>
      <c r="Z15" s="51"/>
      <c r="AA15" s="63"/>
    </row>
    <row r="16" spans="1:31" x14ac:dyDescent="0.2">
      <c r="A16" s="509" t="s">
        <v>834</v>
      </c>
      <c r="B16" s="506">
        <v>1316642.2890000001</v>
      </c>
      <c r="C16" s="21" t="s">
        <v>277</v>
      </c>
      <c r="D16" s="21" t="s">
        <v>383</v>
      </c>
      <c r="E16" s="150">
        <v>296566933</v>
      </c>
      <c r="F16" s="151">
        <v>296570705.84999961</v>
      </c>
      <c r="G16" s="128">
        <v>-3772.8499996066093</v>
      </c>
      <c r="I16" s="46">
        <v>0</v>
      </c>
      <c r="J16" s="48"/>
      <c r="K16" s="46">
        <v>8270.8695456817914</v>
      </c>
      <c r="L16" s="48"/>
      <c r="M16" s="46">
        <v>0</v>
      </c>
      <c r="N16" s="49">
        <v>4498.019546075182</v>
      </c>
      <c r="O16" s="49"/>
      <c r="P16" s="49"/>
      <c r="Q16" s="47"/>
      <c r="R16" s="47"/>
      <c r="S16" s="61" t="s">
        <v>384</v>
      </c>
      <c r="T16" s="51">
        <v>322797.30673000001</v>
      </c>
      <c r="U16" s="51">
        <v>0</v>
      </c>
      <c r="V16" s="72"/>
      <c r="W16" s="72"/>
      <c r="X16" s="72"/>
      <c r="Y16" s="72"/>
      <c r="Z16" s="72"/>
      <c r="AA16" s="73">
        <v>8813.6233499995433</v>
      </c>
      <c r="AB16" s="49">
        <v>-4527.1199994444905</v>
      </c>
      <c r="AC16" s="74"/>
    </row>
    <row r="17" spans="1:31" x14ac:dyDescent="0.2">
      <c r="A17" s="510"/>
      <c r="B17" s="507"/>
      <c r="C17" s="21" t="s">
        <v>927</v>
      </c>
      <c r="D17" s="21" t="s">
        <v>385</v>
      </c>
      <c r="E17" s="150">
        <v>0</v>
      </c>
      <c r="F17" s="151">
        <v>0</v>
      </c>
      <c r="G17" s="128">
        <v>0</v>
      </c>
      <c r="I17" s="46">
        <v>0</v>
      </c>
      <c r="J17" s="48"/>
      <c r="L17" s="48"/>
      <c r="M17" s="46">
        <v>0</v>
      </c>
      <c r="N17" s="49">
        <v>0</v>
      </c>
      <c r="O17" s="49"/>
      <c r="P17" s="49"/>
      <c r="Q17" s="47"/>
      <c r="R17" s="47"/>
      <c r="S17" s="61" t="s">
        <v>386</v>
      </c>
      <c r="T17" s="51">
        <v>299391.06756999984</v>
      </c>
      <c r="U17" s="72"/>
      <c r="V17" s="72"/>
      <c r="W17" s="72"/>
      <c r="X17" s="72"/>
      <c r="Y17" s="72"/>
      <c r="Z17" s="72"/>
      <c r="AA17" s="63"/>
      <c r="AC17" s="10"/>
    </row>
    <row r="18" spans="1:31" x14ac:dyDescent="0.2">
      <c r="A18" s="510"/>
      <c r="B18" s="507"/>
      <c r="C18" s="21" t="s">
        <v>278</v>
      </c>
      <c r="D18" s="21" t="s">
        <v>387</v>
      </c>
      <c r="E18" s="150">
        <v>102406</v>
      </c>
      <c r="F18" s="151">
        <v>102405.65</v>
      </c>
      <c r="G18" s="128">
        <v>0.35000000000582077</v>
      </c>
      <c r="I18" s="46">
        <v>0</v>
      </c>
      <c r="J18" s="48"/>
      <c r="L18" s="48"/>
      <c r="M18" s="46">
        <v>0</v>
      </c>
      <c r="N18" s="49">
        <v>0.35000000000582077</v>
      </c>
      <c r="O18" s="49"/>
      <c r="P18" s="49"/>
      <c r="Q18" s="47"/>
      <c r="R18" s="47"/>
      <c r="S18" s="61" t="s">
        <v>388</v>
      </c>
      <c r="T18" s="51">
        <v>694160.35970000003</v>
      </c>
      <c r="U18" s="72"/>
      <c r="V18" s="72"/>
      <c r="W18" s="72"/>
      <c r="X18" s="72"/>
      <c r="Y18" s="72"/>
      <c r="Z18" s="72"/>
      <c r="AA18" s="63"/>
      <c r="AC18" s="10"/>
    </row>
    <row r="19" spans="1:31" ht="13.5" thickBot="1" x14ac:dyDescent="0.25">
      <c r="A19" s="511"/>
      <c r="B19" s="508"/>
      <c r="C19" s="21" t="s">
        <v>1004</v>
      </c>
      <c r="D19" s="21" t="s">
        <v>389</v>
      </c>
      <c r="E19" s="150">
        <v>1019972950</v>
      </c>
      <c r="F19" s="151">
        <v>1019964650.3800009</v>
      </c>
      <c r="G19" s="128">
        <v>8299.6199990510941</v>
      </c>
      <c r="I19" s="46">
        <v>0</v>
      </c>
      <c r="J19" s="48"/>
      <c r="K19" s="46">
        <v>-8270.8695456817914</v>
      </c>
      <c r="L19" s="48"/>
      <c r="M19" s="46">
        <v>0</v>
      </c>
      <c r="N19" s="49">
        <v>28.750453369302704</v>
      </c>
      <c r="O19" s="49"/>
      <c r="P19" s="49"/>
      <c r="Q19" s="47"/>
      <c r="R19" s="47"/>
      <c r="S19" s="61" t="s">
        <v>390</v>
      </c>
      <c r="T19" s="51">
        <v>9107.1783500000001</v>
      </c>
      <c r="U19" s="72"/>
      <c r="V19" s="72"/>
      <c r="W19" s="72"/>
      <c r="X19" s="72"/>
      <c r="Y19" s="72"/>
      <c r="Z19" s="72"/>
      <c r="AA19" s="63"/>
      <c r="AC19" s="10"/>
    </row>
    <row r="20" spans="1:31" ht="13.5" thickBot="1" x14ac:dyDescent="0.25">
      <c r="A20" s="21"/>
      <c r="B20" s="156"/>
      <c r="C20" s="21"/>
      <c r="D20" s="21"/>
      <c r="E20" s="150"/>
      <c r="F20" s="150"/>
      <c r="G20" s="128"/>
      <c r="I20" s="46">
        <v>0</v>
      </c>
      <c r="J20" s="48"/>
      <c r="L20" s="48"/>
      <c r="M20" s="46">
        <v>0</v>
      </c>
      <c r="N20" s="49">
        <v>0</v>
      </c>
      <c r="O20" s="49"/>
      <c r="P20" s="49"/>
      <c r="Q20" s="47"/>
      <c r="R20" s="47"/>
      <c r="S20" s="68"/>
      <c r="T20" s="59"/>
      <c r="U20" s="59"/>
      <c r="V20" s="59"/>
      <c r="W20" s="59"/>
      <c r="X20" s="59"/>
      <c r="Y20" s="59"/>
      <c r="Z20" s="59"/>
      <c r="AA20" s="69"/>
      <c r="AC20" s="10"/>
    </row>
    <row r="21" spans="1:31" x14ac:dyDescent="0.2">
      <c r="A21" s="509" t="s">
        <v>391</v>
      </c>
      <c r="B21" s="506">
        <v>116377.29300000001</v>
      </c>
      <c r="C21" s="21" t="s">
        <v>276</v>
      </c>
      <c r="D21" s="21" t="s">
        <v>392</v>
      </c>
      <c r="E21" s="150">
        <v>8065337</v>
      </c>
      <c r="F21" s="151">
        <v>8065336.6699999999</v>
      </c>
      <c r="G21" s="128">
        <v>0.33000000007450581</v>
      </c>
      <c r="H21" s="46"/>
      <c r="I21" s="46">
        <v>0</v>
      </c>
      <c r="J21" s="55"/>
      <c r="K21" s="46"/>
      <c r="L21" s="55"/>
      <c r="M21" s="46">
        <v>0</v>
      </c>
      <c r="N21" s="49">
        <v>0.33000000007450581</v>
      </c>
      <c r="O21" s="49"/>
      <c r="P21" s="49"/>
      <c r="Q21" s="47"/>
      <c r="R21" s="47"/>
      <c r="S21" s="61" t="s">
        <v>393</v>
      </c>
      <c r="T21" s="51">
        <v>91207.181650000013</v>
      </c>
      <c r="U21" s="51">
        <v>0</v>
      </c>
      <c r="V21" s="72"/>
      <c r="W21" s="72"/>
      <c r="X21" s="72"/>
      <c r="Y21" s="72"/>
      <c r="Z21" s="72"/>
      <c r="AA21" s="77">
        <v>417.34185000001162</v>
      </c>
      <c r="AB21" s="49">
        <v>-0.84999983499801601</v>
      </c>
      <c r="AC21" s="16" t="s">
        <v>394</v>
      </c>
      <c r="AD21" s="78"/>
    </row>
    <row r="22" spans="1:31" x14ac:dyDescent="0.2">
      <c r="A22" s="510"/>
      <c r="B22" s="507"/>
      <c r="C22" s="21" t="s">
        <v>197</v>
      </c>
      <c r="D22" s="21" t="s">
        <v>395</v>
      </c>
      <c r="E22" s="150">
        <v>1616330</v>
      </c>
      <c r="F22" s="151">
        <v>1616330.15</v>
      </c>
      <c r="G22" s="128">
        <v>-0.14999999990686774</v>
      </c>
      <c r="H22" s="46"/>
      <c r="I22" s="46">
        <v>0</v>
      </c>
      <c r="J22" s="55"/>
      <c r="K22" s="46"/>
      <c r="L22" s="55"/>
      <c r="M22" s="46">
        <v>0</v>
      </c>
      <c r="N22" s="49">
        <v>-0.14999999990686774</v>
      </c>
      <c r="O22" s="49"/>
      <c r="P22" s="49"/>
      <c r="Q22" s="47"/>
      <c r="R22" s="47"/>
      <c r="S22" s="61" t="s">
        <v>396</v>
      </c>
      <c r="T22" s="51">
        <v>8479.6800899999998</v>
      </c>
      <c r="U22" s="72"/>
      <c r="V22" s="72"/>
      <c r="W22" s="72"/>
      <c r="X22" s="72"/>
      <c r="Y22" s="72"/>
      <c r="Z22" s="72"/>
      <c r="AA22" s="63"/>
      <c r="AB22" s="46"/>
      <c r="AC22" t="s">
        <v>397</v>
      </c>
      <c r="AD22">
        <v>1181</v>
      </c>
      <c r="AE22" t="s">
        <v>398</v>
      </c>
    </row>
    <row r="23" spans="1:31" x14ac:dyDescent="0.2">
      <c r="A23" s="510"/>
      <c r="B23" s="507"/>
      <c r="C23" s="21" t="s">
        <v>1005</v>
      </c>
      <c r="D23" s="21" t="s">
        <v>399</v>
      </c>
      <c r="E23" s="150">
        <v>74454127</v>
      </c>
      <c r="F23" s="151">
        <v>74454127.16000019</v>
      </c>
      <c r="G23" s="128">
        <v>-0.16000019013881683</v>
      </c>
      <c r="I23" s="46">
        <v>0</v>
      </c>
      <c r="J23" s="55"/>
      <c r="K23" s="46"/>
      <c r="L23" s="55"/>
      <c r="M23" s="46">
        <v>0</v>
      </c>
      <c r="N23" s="49">
        <v>-0.16000019013881683</v>
      </c>
      <c r="O23" s="49"/>
      <c r="P23" s="49"/>
      <c r="S23" s="61" t="s">
        <v>400</v>
      </c>
      <c r="T23" s="51">
        <v>9095.0575600000011</v>
      </c>
      <c r="U23" s="72"/>
      <c r="V23" s="72"/>
      <c r="W23" s="72"/>
      <c r="X23" s="72"/>
      <c r="Y23" s="72"/>
      <c r="Z23" s="72"/>
      <c r="AA23" s="63"/>
      <c r="AB23" s="47">
        <v>0</v>
      </c>
      <c r="AC23" t="s">
        <v>401</v>
      </c>
      <c r="AD23">
        <v>1182</v>
      </c>
      <c r="AE23" t="s">
        <v>398</v>
      </c>
    </row>
    <row r="24" spans="1:31" x14ac:dyDescent="0.2">
      <c r="A24" s="510"/>
      <c r="B24" s="507"/>
      <c r="C24" s="21" t="s">
        <v>205</v>
      </c>
      <c r="D24" s="21" t="s">
        <v>402</v>
      </c>
      <c r="E24" s="150">
        <v>483250</v>
      </c>
      <c r="F24" s="151">
        <v>483250</v>
      </c>
      <c r="G24" s="128">
        <v>0</v>
      </c>
      <c r="I24" s="46">
        <v>0</v>
      </c>
      <c r="J24" s="55"/>
      <c r="K24" s="46"/>
      <c r="L24" s="55"/>
      <c r="M24" s="46">
        <v>0</v>
      </c>
      <c r="N24" s="49">
        <v>0</v>
      </c>
      <c r="O24" s="49"/>
      <c r="P24" s="49"/>
      <c r="Q24" s="47"/>
      <c r="R24" s="47"/>
      <c r="S24" s="61" t="s">
        <v>403</v>
      </c>
      <c r="T24" s="79">
        <v>7623.902</v>
      </c>
      <c r="U24" s="80"/>
      <c r="V24" s="80"/>
      <c r="W24" s="80"/>
      <c r="X24" s="80"/>
      <c r="Y24" s="80"/>
      <c r="Z24" s="80"/>
      <c r="AA24" s="63"/>
      <c r="AB24" s="47">
        <v>0</v>
      </c>
      <c r="AC24" t="s">
        <v>404</v>
      </c>
      <c r="AD24">
        <v>1183</v>
      </c>
      <c r="AE24" t="s">
        <v>398</v>
      </c>
    </row>
    <row r="25" spans="1:31" x14ac:dyDescent="0.2">
      <c r="A25" s="510"/>
      <c r="B25" s="507"/>
      <c r="C25" s="21" t="s">
        <v>279</v>
      </c>
      <c r="D25" s="21" t="s">
        <v>405</v>
      </c>
      <c r="E25" s="150">
        <v>22185402</v>
      </c>
      <c r="F25" s="151">
        <v>22185401.539999977</v>
      </c>
      <c r="G25" s="128">
        <v>0.46000002324581146</v>
      </c>
      <c r="I25" s="46">
        <v>0</v>
      </c>
      <c r="J25" s="55"/>
      <c r="K25" s="46"/>
      <c r="L25" s="55"/>
      <c r="M25" s="46">
        <v>0</v>
      </c>
      <c r="N25" s="49">
        <v>0.46000002324581146</v>
      </c>
      <c r="O25" s="49"/>
      <c r="P25" s="49"/>
      <c r="Q25" s="47"/>
      <c r="R25" s="47"/>
      <c r="S25" s="61" t="s">
        <v>406</v>
      </c>
      <c r="T25" s="51">
        <v>0</v>
      </c>
      <c r="U25" s="72"/>
      <c r="V25" s="72"/>
      <c r="W25" s="72"/>
      <c r="X25" s="72"/>
      <c r="Y25" s="72"/>
      <c r="Z25" s="72"/>
      <c r="AA25" s="63"/>
      <c r="AB25" s="81">
        <v>-0.84999983499801601</v>
      </c>
    </row>
    <row r="26" spans="1:31" x14ac:dyDescent="0.2">
      <c r="A26" s="510"/>
      <c r="B26" s="507"/>
      <c r="C26" s="21" t="s">
        <v>926</v>
      </c>
      <c r="D26" s="21" t="s">
        <v>407</v>
      </c>
      <c r="E26" s="150">
        <v>1822705</v>
      </c>
      <c r="F26" s="151">
        <v>1822704.91</v>
      </c>
      <c r="G26" s="128">
        <v>9.0000000083819032E-2</v>
      </c>
      <c r="I26" s="46">
        <v>0</v>
      </c>
      <c r="J26" s="55"/>
      <c r="K26" s="46"/>
      <c r="L26" s="55"/>
      <c r="M26" s="46">
        <v>0</v>
      </c>
      <c r="N26" s="49">
        <v>9.0000000083819032E-2</v>
      </c>
      <c r="O26" s="49"/>
      <c r="P26" s="49"/>
      <c r="Q26" s="47"/>
      <c r="R26" s="47"/>
      <c r="S26" s="61" t="s">
        <v>408</v>
      </c>
      <c r="T26" s="51">
        <v>0</v>
      </c>
      <c r="U26" s="51"/>
      <c r="V26" s="51"/>
      <c r="W26" s="51"/>
      <c r="X26" s="51"/>
      <c r="Y26" s="51"/>
      <c r="Z26" s="51"/>
      <c r="AA26" s="63"/>
    </row>
    <row r="27" spans="1:31" x14ac:dyDescent="0.2">
      <c r="A27" s="510"/>
      <c r="B27" s="507"/>
      <c r="C27" s="21" t="s">
        <v>1010</v>
      </c>
      <c r="D27" s="21" t="s">
        <v>409</v>
      </c>
      <c r="E27" s="151">
        <v>6275</v>
      </c>
      <c r="F27" s="151">
        <v>6274.98</v>
      </c>
      <c r="G27" s="128">
        <v>2.0000000000436557E-2</v>
      </c>
      <c r="I27" s="46">
        <v>0</v>
      </c>
      <c r="J27" s="55"/>
      <c r="K27" s="46"/>
      <c r="L27" s="55"/>
      <c r="M27" s="46">
        <v>0</v>
      </c>
      <c r="N27" s="49">
        <v>2.0000000000436557E-2</v>
      </c>
      <c r="O27" s="49"/>
      <c r="P27" s="49"/>
      <c r="Q27" s="47"/>
      <c r="R27" s="47"/>
      <c r="S27" s="61" t="s">
        <v>410</v>
      </c>
      <c r="T27" s="51">
        <v>388.81354999999996</v>
      </c>
      <c r="U27" s="51"/>
      <c r="V27" s="51"/>
      <c r="W27" s="51"/>
      <c r="X27" s="51"/>
      <c r="Y27" s="51"/>
      <c r="Z27" s="51"/>
      <c r="AA27" s="63"/>
    </row>
    <row r="28" spans="1:31" ht="13.5" thickBot="1" x14ac:dyDescent="0.25">
      <c r="A28" s="511"/>
      <c r="B28" s="508"/>
      <c r="C28" s="21" t="s">
        <v>1011</v>
      </c>
      <c r="D28" s="21" t="s">
        <v>411</v>
      </c>
      <c r="E28" s="151">
        <v>7743867</v>
      </c>
      <c r="F28" s="151">
        <v>7743866.7399999984</v>
      </c>
      <c r="G28" s="128">
        <v>0.26000000163912773</v>
      </c>
      <c r="I28" s="46">
        <v>0</v>
      </c>
      <c r="J28" s="55"/>
      <c r="K28" s="46"/>
      <c r="L28" s="55"/>
      <c r="M28" s="46">
        <v>0</v>
      </c>
      <c r="N28" s="49">
        <v>0.26000000163912773</v>
      </c>
      <c r="O28" s="49"/>
      <c r="P28" s="49"/>
      <c r="Q28" s="47"/>
      <c r="R28" s="47"/>
      <c r="S28" s="68"/>
      <c r="T28" s="59"/>
      <c r="U28" s="59"/>
      <c r="V28" s="59"/>
      <c r="W28" s="59"/>
      <c r="X28" s="59"/>
      <c r="Y28" s="59"/>
      <c r="Z28" s="59"/>
      <c r="AA28" s="69"/>
      <c r="AB28" s="7"/>
    </row>
    <row r="29" spans="1:31" x14ac:dyDescent="0.2">
      <c r="A29" s="509" t="s">
        <v>412</v>
      </c>
      <c r="B29" s="506">
        <v>388591.35999999999</v>
      </c>
      <c r="C29" s="21" t="s">
        <v>201</v>
      </c>
      <c r="D29" s="21" t="s">
        <v>413</v>
      </c>
      <c r="E29" s="150">
        <v>336219668</v>
      </c>
      <c r="F29" s="151">
        <v>337781980.16999996</v>
      </c>
      <c r="G29" s="128">
        <v>-1562312.1699999571</v>
      </c>
      <c r="I29" s="46">
        <v>0</v>
      </c>
      <c r="J29" s="55"/>
      <c r="K29" s="46"/>
      <c r="L29" s="46">
        <v>1562312.7099999785</v>
      </c>
      <c r="M29" s="46">
        <v>0</v>
      </c>
      <c r="N29" s="49">
        <v>0.54000002145767212</v>
      </c>
      <c r="O29" s="49"/>
      <c r="P29" s="49"/>
      <c r="Q29" s="47"/>
      <c r="R29" s="47"/>
      <c r="S29" s="61" t="s">
        <v>658</v>
      </c>
      <c r="T29" s="51">
        <v>359077.02224000002</v>
      </c>
      <c r="U29" s="51"/>
      <c r="V29" s="51">
        <v>-1523.6614599999782</v>
      </c>
      <c r="W29" s="51"/>
      <c r="X29" s="51"/>
      <c r="Y29" s="51"/>
      <c r="Z29" s="51">
        <v>2.9356500000003506E-3</v>
      </c>
      <c r="AA29" s="73">
        <v>-30538.623794349958</v>
      </c>
      <c r="AB29" s="81">
        <v>-106408.93435000538</v>
      </c>
      <c r="AC29" t="s">
        <v>394</v>
      </c>
    </row>
    <row r="30" spans="1:31" x14ac:dyDescent="0.2">
      <c r="A30" s="510"/>
      <c r="B30" s="507"/>
      <c r="C30" s="21" t="s">
        <v>199</v>
      </c>
      <c r="D30" s="21" t="s">
        <v>659</v>
      </c>
      <c r="E30" s="150">
        <v>48784044</v>
      </c>
      <c r="F30" s="151">
        <v>48778844.140000015</v>
      </c>
      <c r="G30" s="128">
        <v>5199.8599999845028</v>
      </c>
      <c r="I30" s="2">
        <v>0</v>
      </c>
      <c r="J30" s="55"/>
      <c r="K30" s="46">
        <v>-5159.6184922618031</v>
      </c>
      <c r="L30" s="46"/>
      <c r="M30" s="46">
        <v>0</v>
      </c>
      <c r="N30" s="49">
        <v>40.24150772269968</v>
      </c>
      <c r="O30" s="49"/>
      <c r="P30" s="49"/>
      <c r="Q30" s="47"/>
      <c r="R30" s="47"/>
      <c r="S30" s="61" t="s">
        <v>2</v>
      </c>
      <c r="T30" s="51">
        <v>499.37248999999997</v>
      </c>
      <c r="U30" s="51"/>
      <c r="V30" s="51"/>
      <c r="W30" s="51"/>
      <c r="X30" s="51"/>
      <c r="Y30" s="51"/>
      <c r="Z30" s="51"/>
      <c r="AA30" s="63"/>
    </row>
    <row r="31" spans="1:31" x14ac:dyDescent="0.2">
      <c r="A31" s="510"/>
      <c r="B31" s="507"/>
      <c r="C31" s="21" t="s">
        <v>204</v>
      </c>
      <c r="D31" s="21" t="s">
        <v>3</v>
      </c>
      <c r="E31" s="150">
        <v>162344</v>
      </c>
      <c r="F31" s="151">
        <v>4736</v>
      </c>
      <c r="G31" s="128">
        <v>157608</v>
      </c>
      <c r="I31" s="46">
        <v>0</v>
      </c>
      <c r="J31" s="55"/>
      <c r="K31" s="46"/>
      <c r="L31" s="46">
        <v>-51239.89</v>
      </c>
      <c r="M31" s="46">
        <v>0</v>
      </c>
      <c r="N31" s="49">
        <v>106368.11</v>
      </c>
      <c r="O31" s="49"/>
      <c r="P31" s="49"/>
      <c r="Q31" s="47"/>
      <c r="R31" s="47"/>
      <c r="S31" s="61"/>
      <c r="T31" s="51"/>
      <c r="U31" s="51"/>
      <c r="V31" s="51"/>
      <c r="W31" s="51"/>
      <c r="X31" s="51"/>
      <c r="Y31" s="51"/>
      <c r="Z31" s="51"/>
      <c r="AA31" s="63"/>
    </row>
    <row r="32" spans="1:31" ht="13.5" thickBot="1" x14ac:dyDescent="0.25">
      <c r="A32" s="511"/>
      <c r="B32" s="508"/>
      <c r="C32" s="21" t="s">
        <v>202</v>
      </c>
      <c r="D32" s="21" t="s">
        <v>4</v>
      </c>
      <c r="E32" s="150">
        <v>3425304</v>
      </c>
      <c r="F32" s="151">
        <v>3443049.28</v>
      </c>
      <c r="G32" s="128">
        <v>-17745.280000000261</v>
      </c>
      <c r="I32" s="46">
        <v>0</v>
      </c>
      <c r="J32" s="55"/>
      <c r="K32" s="46">
        <v>5156.6828422618028</v>
      </c>
      <c r="L32" s="46">
        <v>12588.639999999665</v>
      </c>
      <c r="M32" s="46">
        <v>0</v>
      </c>
      <c r="N32" s="49">
        <v>4.2842261205805698E-2</v>
      </c>
      <c r="O32" s="49"/>
      <c r="P32" s="49"/>
      <c r="Q32" s="47"/>
      <c r="R32" s="47"/>
      <c r="S32" s="68"/>
      <c r="T32" s="82"/>
      <c r="U32" s="82"/>
      <c r="V32" s="83"/>
      <c r="W32" s="83"/>
      <c r="X32" s="83"/>
      <c r="Y32" s="83"/>
      <c r="Z32" s="83"/>
      <c r="AA32" s="69"/>
    </row>
    <row r="33" spans="1:31" x14ac:dyDescent="0.2">
      <c r="A33" s="509" t="s">
        <v>5</v>
      </c>
      <c r="B33" s="506">
        <v>690821.10800000001</v>
      </c>
      <c r="C33" s="21" t="s">
        <v>487</v>
      </c>
      <c r="D33" s="21" t="s">
        <v>6</v>
      </c>
      <c r="E33" s="150">
        <v>141114876</v>
      </c>
      <c r="F33" s="151">
        <v>141114875.71000022</v>
      </c>
      <c r="G33" s="128">
        <v>0.28999978303909302</v>
      </c>
      <c r="I33" s="46">
        <v>0</v>
      </c>
      <c r="J33" s="55"/>
      <c r="K33" s="46"/>
      <c r="L33" s="46">
        <v>0</v>
      </c>
      <c r="M33" s="46">
        <v>0</v>
      </c>
      <c r="N33" s="49">
        <v>0.28999978303909302</v>
      </c>
      <c r="O33" s="49"/>
      <c r="P33" s="49"/>
      <c r="Q33" s="47"/>
      <c r="R33" s="47"/>
      <c r="S33" s="61" t="s">
        <v>7</v>
      </c>
      <c r="T33" s="51">
        <v>530325.131149997</v>
      </c>
      <c r="U33" s="51"/>
      <c r="V33" s="51">
        <v>-1822.6521700001033</v>
      </c>
      <c r="W33" s="51"/>
      <c r="X33" s="51"/>
      <c r="Y33" s="51"/>
      <c r="Z33" s="51">
        <v>-2.9356500000003506E-3</v>
      </c>
      <c r="AA33" s="84">
        <v>-84.091205653152429</v>
      </c>
      <c r="AB33" s="85">
        <v>-5606.1756489993777</v>
      </c>
      <c r="AC33" t="s">
        <v>394</v>
      </c>
    </row>
    <row r="34" spans="1:31" x14ac:dyDescent="0.2">
      <c r="A34" s="538"/>
      <c r="B34" s="540"/>
      <c r="C34" s="21" t="s">
        <v>488</v>
      </c>
      <c r="D34" s="21" t="s">
        <v>8</v>
      </c>
      <c r="E34" s="150">
        <v>12562968</v>
      </c>
      <c r="F34" s="151">
        <v>12562968.270000007</v>
      </c>
      <c r="G34" s="128">
        <v>-0.27000000700354576</v>
      </c>
      <c r="I34" s="46">
        <v>0</v>
      </c>
      <c r="J34" s="55"/>
      <c r="K34" s="46"/>
      <c r="L34" s="46">
        <v>0</v>
      </c>
      <c r="M34" s="46">
        <v>0</v>
      </c>
      <c r="N34" s="49">
        <v>-0.27000000700354576</v>
      </c>
      <c r="O34" s="49"/>
      <c r="P34" s="49"/>
      <c r="Q34" s="47"/>
      <c r="R34" s="47"/>
      <c r="S34" s="61" t="s">
        <v>9</v>
      </c>
      <c r="T34" s="51">
        <v>159681.83762999999</v>
      </c>
      <c r="U34" s="72"/>
      <c r="V34" s="72"/>
      <c r="W34" s="72"/>
      <c r="X34" s="72"/>
      <c r="Y34" s="72"/>
      <c r="Z34" s="72"/>
      <c r="AA34" s="63"/>
      <c r="AB34" s="46">
        <v>0</v>
      </c>
      <c r="AC34" t="s">
        <v>10</v>
      </c>
      <c r="AD34">
        <v>1182</v>
      </c>
      <c r="AE34" t="s">
        <v>398</v>
      </c>
    </row>
    <row r="35" spans="1:31" x14ac:dyDescent="0.2">
      <c r="A35" s="538"/>
      <c r="B35" s="540"/>
      <c r="C35" s="21" t="s">
        <v>198</v>
      </c>
      <c r="D35" s="21" t="s">
        <v>11</v>
      </c>
      <c r="E35" s="150">
        <v>405414</v>
      </c>
      <c r="F35" s="151">
        <v>412327.28</v>
      </c>
      <c r="G35" s="128">
        <v>-6913.2799999999697</v>
      </c>
      <c r="I35" s="46">
        <v>0</v>
      </c>
      <c r="J35" s="55"/>
      <c r="K35" s="46"/>
      <c r="L35" s="46">
        <v>6913.4500000001281</v>
      </c>
      <c r="M35" s="46">
        <v>0</v>
      </c>
      <c r="N35" s="49">
        <v>0.17000000015832484</v>
      </c>
      <c r="O35" s="49"/>
      <c r="P35" s="49"/>
      <c r="Q35" s="47"/>
      <c r="R35" s="47"/>
      <c r="S35" s="61" t="s">
        <v>12</v>
      </c>
      <c r="T35" s="86">
        <v>-273.30315000000002</v>
      </c>
      <c r="U35" s="51"/>
      <c r="V35" s="51"/>
      <c r="W35" s="51"/>
      <c r="X35" s="51"/>
      <c r="Y35" s="51"/>
      <c r="Z35" s="51"/>
      <c r="AA35" s="63"/>
      <c r="AB35" s="81">
        <v>-5606.1756489993777</v>
      </c>
    </row>
    <row r="36" spans="1:31" x14ac:dyDescent="0.2">
      <c r="A36" s="538"/>
      <c r="B36" s="540"/>
      <c r="C36" s="21" t="s">
        <v>200</v>
      </c>
      <c r="D36" s="21" t="s">
        <v>13</v>
      </c>
      <c r="E36" s="150">
        <v>7095507</v>
      </c>
      <c r="F36" s="151">
        <v>7200631.579999988</v>
      </c>
      <c r="G36" s="128">
        <v>-105124.57999998797</v>
      </c>
      <c r="I36" s="46">
        <v>0</v>
      </c>
      <c r="J36" s="55"/>
      <c r="K36" s="46"/>
      <c r="L36" s="46">
        <v>110829.51999999583</v>
      </c>
      <c r="M36" s="46">
        <v>0</v>
      </c>
      <c r="N36" s="49">
        <v>5704.9400000078604</v>
      </c>
      <c r="O36" s="49"/>
      <c r="P36" s="49"/>
      <c r="Q36" s="47"/>
      <c r="R36" s="47"/>
      <c r="S36" s="50" t="s">
        <v>14</v>
      </c>
      <c r="T36" s="51">
        <v>2826.0062699999999</v>
      </c>
      <c r="U36" s="51"/>
      <c r="V36" s="51"/>
      <c r="W36" s="51"/>
      <c r="X36" s="51"/>
      <c r="Y36" s="51"/>
      <c r="Z36" s="51"/>
      <c r="AA36" s="63"/>
      <c r="AB36" s="7"/>
      <c r="AC36" s="78" t="s">
        <v>841</v>
      </c>
    </row>
    <row r="37" spans="1:31" x14ac:dyDescent="0.2">
      <c r="A37" s="538"/>
      <c r="B37" s="540"/>
      <c r="C37" s="21" t="s">
        <v>1009</v>
      </c>
      <c r="D37" s="21" t="s">
        <v>842</v>
      </c>
      <c r="E37" s="150">
        <v>526663455</v>
      </c>
      <c r="F37" s="151">
        <v>528368364.69000089</v>
      </c>
      <c r="G37" s="128">
        <v>-1704909.6900008917</v>
      </c>
      <c r="I37" s="46">
        <v>0</v>
      </c>
      <c r="J37" s="55"/>
      <c r="K37" s="46"/>
      <c r="L37" s="46">
        <v>1704909.2000001073</v>
      </c>
      <c r="M37" s="46">
        <v>0</v>
      </c>
      <c r="N37" s="49">
        <v>-0.49000078439712524</v>
      </c>
      <c r="O37" s="49"/>
      <c r="P37" s="49"/>
      <c r="Q37" s="47"/>
      <c r="R37" s="47"/>
      <c r="S37" s="61"/>
      <c r="T37" s="4"/>
      <c r="U37" s="4"/>
      <c r="V37" s="4"/>
      <c r="W37" s="4"/>
      <c r="X37" s="4"/>
      <c r="Y37" s="4"/>
      <c r="Z37" s="4"/>
      <c r="AA37" s="63"/>
    </row>
    <row r="38" spans="1:31" x14ac:dyDescent="0.2">
      <c r="A38" s="538"/>
      <c r="B38" s="540"/>
      <c r="C38" s="21" t="s">
        <v>203</v>
      </c>
      <c r="D38" s="21" t="s">
        <v>843</v>
      </c>
      <c r="E38" s="150">
        <v>1856</v>
      </c>
      <c r="F38" s="151">
        <v>1957.1</v>
      </c>
      <c r="G38" s="128">
        <v>-101.1</v>
      </c>
      <c r="I38" s="46">
        <v>0</v>
      </c>
      <c r="J38" s="55"/>
      <c r="K38" s="46">
        <v>2.9356500000001109</v>
      </c>
      <c r="L38" s="46">
        <v>0</v>
      </c>
      <c r="M38" s="46">
        <v>0</v>
      </c>
      <c r="N38" s="49">
        <v>-98.1643499999998</v>
      </c>
      <c r="O38" s="49"/>
      <c r="P38" s="49"/>
      <c r="Q38" s="47"/>
      <c r="R38" s="47"/>
      <c r="S38" s="61"/>
      <c r="T38" s="4"/>
      <c r="U38" s="4"/>
      <c r="V38" s="4"/>
      <c r="W38" s="4"/>
      <c r="X38" s="4"/>
      <c r="Y38" s="4"/>
      <c r="Z38" s="4"/>
      <c r="AA38" s="63"/>
    </row>
    <row r="39" spans="1:31" ht="13.5" thickBot="1" x14ac:dyDescent="0.25">
      <c r="A39" s="539"/>
      <c r="B39" s="541"/>
      <c r="C39" s="21" t="s">
        <v>870</v>
      </c>
      <c r="D39" s="21" t="s">
        <v>844</v>
      </c>
      <c r="E39" s="150">
        <v>2977032</v>
      </c>
      <c r="F39" s="151">
        <v>2977032.3</v>
      </c>
      <c r="G39" s="128">
        <v>-0.30000000027939677</v>
      </c>
      <c r="I39" s="46">
        <v>0</v>
      </c>
      <c r="J39" s="55"/>
      <c r="K39" s="46"/>
      <c r="L39" s="46">
        <v>0</v>
      </c>
      <c r="M39" s="46">
        <v>0</v>
      </c>
      <c r="N39" s="49">
        <v>-0.30000000027939677</v>
      </c>
      <c r="O39" s="49"/>
      <c r="P39" s="49"/>
      <c r="Q39" s="47"/>
      <c r="R39" s="47"/>
      <c r="S39" s="68"/>
      <c r="T39" s="82"/>
      <c r="U39" s="82"/>
      <c r="V39" s="82"/>
      <c r="W39" s="82"/>
      <c r="X39" s="82"/>
      <c r="Y39" s="82"/>
      <c r="Z39" s="82"/>
      <c r="AA39" s="69"/>
    </row>
    <row r="40" spans="1:31" x14ac:dyDescent="0.2">
      <c r="A40" s="509" t="s">
        <v>845</v>
      </c>
      <c r="B40" s="506">
        <v>85685.437999999995</v>
      </c>
      <c r="C40" s="21" t="s">
        <v>469</v>
      </c>
      <c r="D40" s="21" t="s">
        <v>846</v>
      </c>
      <c r="E40" s="150">
        <v>76563243</v>
      </c>
      <c r="F40" s="151">
        <v>76563242.819999978</v>
      </c>
      <c r="G40" s="128">
        <v>0.18000002205371857</v>
      </c>
      <c r="I40" s="46">
        <v>0</v>
      </c>
      <c r="J40" s="55"/>
      <c r="K40" s="46"/>
      <c r="L40" s="55"/>
      <c r="M40" s="46">
        <v>0</v>
      </c>
      <c r="N40" s="49">
        <v>0.18000002205371857</v>
      </c>
      <c r="O40" s="49"/>
      <c r="P40" s="49"/>
      <c r="Q40" s="47"/>
      <c r="R40" s="47"/>
      <c r="S40" s="87" t="s">
        <v>847</v>
      </c>
      <c r="T40" s="51">
        <v>2403.2726299999999</v>
      </c>
      <c r="U40" s="51">
        <v>0</v>
      </c>
      <c r="V40" s="72"/>
      <c r="W40" s="72"/>
      <c r="X40" s="72"/>
      <c r="Y40" s="72"/>
      <c r="Z40" s="72"/>
      <c r="AA40" s="88">
        <v>1904.0660100000096</v>
      </c>
      <c r="AB40" s="47">
        <v>0.57000002136919647</v>
      </c>
      <c r="AC40" s="89"/>
      <c r="AD40" s="90"/>
      <c r="AE40" s="91"/>
    </row>
    <row r="41" spans="1:31" x14ac:dyDescent="0.2">
      <c r="A41" s="542"/>
      <c r="B41" s="544"/>
      <c r="C41" s="21" t="s">
        <v>254</v>
      </c>
      <c r="D41" s="21" t="s">
        <v>848</v>
      </c>
      <c r="E41" s="150">
        <v>6751225</v>
      </c>
      <c r="F41" s="151">
        <v>6751224.6800000006</v>
      </c>
      <c r="G41" s="128">
        <v>0.31999999936670065</v>
      </c>
      <c r="I41" s="46">
        <v>0</v>
      </c>
      <c r="J41" s="55"/>
      <c r="K41" s="46"/>
      <c r="L41" s="55"/>
      <c r="M41" s="46">
        <v>0</v>
      </c>
      <c r="N41" s="49">
        <v>0.31999999936670065</v>
      </c>
      <c r="O41" s="49"/>
      <c r="P41" s="49"/>
      <c r="Q41" s="47"/>
      <c r="R41" s="47"/>
      <c r="S41" s="87" t="s">
        <v>849</v>
      </c>
      <c r="T41" s="51">
        <v>1457.6552199999999</v>
      </c>
      <c r="U41" s="51"/>
      <c r="V41" s="51"/>
      <c r="W41" s="51"/>
      <c r="X41" s="51"/>
      <c r="Y41" s="51"/>
      <c r="Z41" s="51"/>
      <c r="AA41" s="63"/>
      <c r="AC41" s="89"/>
      <c r="AD41" s="92"/>
    </row>
    <row r="42" spans="1:31" x14ac:dyDescent="0.2">
      <c r="A42" s="542"/>
      <c r="B42" s="544"/>
      <c r="C42" s="21" t="s">
        <v>252</v>
      </c>
      <c r="D42" s="21" t="s">
        <v>850</v>
      </c>
      <c r="E42" s="150">
        <v>0</v>
      </c>
      <c r="F42" s="151">
        <v>0</v>
      </c>
      <c r="G42" s="128">
        <v>0</v>
      </c>
      <c r="I42" s="46">
        <v>0</v>
      </c>
      <c r="J42" s="55"/>
      <c r="K42" s="46"/>
      <c r="L42" s="55"/>
      <c r="M42" s="46">
        <v>0</v>
      </c>
      <c r="N42" s="49">
        <v>0</v>
      </c>
      <c r="O42" s="49"/>
      <c r="P42" s="49"/>
      <c r="Q42" s="47"/>
      <c r="R42" s="47"/>
      <c r="S42" s="87" t="s">
        <v>851</v>
      </c>
      <c r="T42" s="51">
        <v>6881.1684800000003</v>
      </c>
      <c r="U42" s="51"/>
      <c r="V42" s="51"/>
      <c r="W42" s="51"/>
      <c r="X42" s="51"/>
      <c r="Y42" s="51"/>
      <c r="Z42" s="51"/>
      <c r="AA42" s="63"/>
      <c r="AC42" s="89"/>
      <c r="AD42" s="90"/>
    </row>
    <row r="43" spans="1:31" x14ac:dyDescent="0.2">
      <c r="A43" s="542"/>
      <c r="B43" s="544"/>
      <c r="C43" s="21" t="s">
        <v>255</v>
      </c>
      <c r="D43" s="21" t="s">
        <v>852</v>
      </c>
      <c r="E43" s="150">
        <v>0</v>
      </c>
      <c r="F43" s="151">
        <v>0</v>
      </c>
      <c r="G43" s="128">
        <v>0</v>
      </c>
      <c r="I43" s="46">
        <v>0</v>
      </c>
      <c r="J43" s="55"/>
      <c r="K43" s="46"/>
      <c r="L43" s="55"/>
      <c r="M43" s="46">
        <v>0</v>
      </c>
      <c r="N43" s="49">
        <v>0</v>
      </c>
      <c r="O43" s="49"/>
      <c r="P43" s="49"/>
      <c r="Q43" s="47"/>
      <c r="R43" s="47"/>
      <c r="S43" s="87" t="s">
        <v>853</v>
      </c>
      <c r="T43" s="51">
        <v>9090.8808100000006</v>
      </c>
      <c r="U43" s="51"/>
      <c r="V43" s="51"/>
      <c r="W43" s="51"/>
      <c r="X43" s="51"/>
      <c r="Y43" s="51"/>
      <c r="Z43" s="51"/>
      <c r="AA43" s="63"/>
      <c r="AC43" s="89"/>
      <c r="AD43" s="90"/>
    </row>
    <row r="44" spans="1:31" x14ac:dyDescent="0.2">
      <c r="A44" s="542"/>
      <c r="B44" s="544"/>
      <c r="C44" s="21" t="s">
        <v>253</v>
      </c>
      <c r="D44" s="21" t="s">
        <v>854</v>
      </c>
      <c r="E44" s="150">
        <v>0</v>
      </c>
      <c r="F44" s="151">
        <v>0</v>
      </c>
      <c r="G44" s="128">
        <v>0</v>
      </c>
      <c r="I44" s="46">
        <v>0</v>
      </c>
      <c r="J44" s="55"/>
      <c r="K44" s="46"/>
      <c r="L44" s="55"/>
      <c r="M44" s="46">
        <v>0</v>
      </c>
      <c r="N44" s="49">
        <v>0</v>
      </c>
      <c r="O44" s="49"/>
      <c r="P44" s="49"/>
      <c r="Q44" s="47"/>
      <c r="R44" s="47"/>
      <c r="S44" s="87" t="s">
        <v>855</v>
      </c>
      <c r="T44" s="51">
        <v>9108.354949999999</v>
      </c>
      <c r="U44" s="51"/>
      <c r="V44" s="51"/>
      <c r="W44" s="51"/>
      <c r="X44" s="51"/>
      <c r="Y44" s="51"/>
      <c r="Z44" s="51"/>
      <c r="AA44" s="63"/>
      <c r="AC44" s="89"/>
      <c r="AD44" s="92"/>
    </row>
    <row r="45" spans="1:31" x14ac:dyDescent="0.2">
      <c r="A45" s="542"/>
      <c r="B45" s="544"/>
      <c r="C45" s="21" t="s">
        <v>256</v>
      </c>
      <c r="D45" s="21" t="s">
        <v>856</v>
      </c>
      <c r="E45" s="150">
        <v>673520</v>
      </c>
      <c r="F45" s="151">
        <v>673519.87</v>
      </c>
      <c r="G45" s="128">
        <v>0.13000000000465661</v>
      </c>
      <c r="I45" s="46">
        <v>0</v>
      </c>
      <c r="J45" s="55"/>
      <c r="K45" s="46"/>
      <c r="L45" s="55"/>
      <c r="M45" s="46">
        <v>0</v>
      </c>
      <c r="N45" s="49">
        <v>0.13000000000465661</v>
      </c>
      <c r="O45" s="49"/>
      <c r="P45" s="49"/>
      <c r="Q45" s="47"/>
      <c r="R45" s="47"/>
      <c r="S45" s="87" t="s">
        <v>857</v>
      </c>
      <c r="T45" s="51">
        <v>7637.7091200000004</v>
      </c>
      <c r="U45" s="51"/>
      <c r="V45" s="51"/>
      <c r="W45" s="51"/>
      <c r="X45" s="51"/>
      <c r="Y45" s="51"/>
      <c r="Z45" s="51"/>
      <c r="AA45" s="63"/>
      <c r="AD45" s="47"/>
    </row>
    <row r="46" spans="1:31" ht="13.5" thickBot="1" x14ac:dyDescent="0.25">
      <c r="A46" s="543"/>
      <c r="B46" s="545"/>
      <c r="C46" s="21" t="s">
        <v>1008</v>
      </c>
      <c r="D46" s="21" t="s">
        <v>827</v>
      </c>
      <c r="E46" s="150">
        <v>1697450</v>
      </c>
      <c r="F46" s="151">
        <v>1697450.06</v>
      </c>
      <c r="G46" s="128">
        <v>-6.0000000055879354E-2</v>
      </c>
      <c r="I46" s="46">
        <v>0</v>
      </c>
      <c r="J46" s="55"/>
      <c r="K46" s="46"/>
      <c r="L46" s="55"/>
      <c r="M46" s="46">
        <v>0</v>
      </c>
      <c r="N46" s="49">
        <v>-6.0000000055879354E-2</v>
      </c>
      <c r="O46" s="49"/>
      <c r="P46" s="49"/>
      <c r="Q46" s="47"/>
      <c r="R46" s="47"/>
      <c r="S46" s="93" t="s">
        <v>828</v>
      </c>
      <c r="T46" s="59">
        <v>51010.462799999994</v>
      </c>
      <c r="U46" s="59"/>
      <c r="V46" s="59"/>
      <c r="W46" s="59"/>
      <c r="X46" s="59"/>
      <c r="Y46" s="59"/>
      <c r="Z46" s="59"/>
      <c r="AA46" s="69"/>
      <c r="AD46" s="53"/>
    </row>
    <row r="47" spans="1:31" ht="13.5" thickBot="1" x14ac:dyDescent="0.25">
      <c r="A47" s="157" t="s">
        <v>620</v>
      </c>
      <c r="B47" s="158">
        <v>560413.12100000004</v>
      </c>
      <c r="C47" s="21" t="s">
        <v>414</v>
      </c>
      <c r="D47" s="21" t="s">
        <v>621</v>
      </c>
      <c r="E47" s="150">
        <v>560413121</v>
      </c>
      <c r="F47" s="151">
        <v>560413120.7299999</v>
      </c>
      <c r="G47" s="128">
        <v>0.27000010013580322</v>
      </c>
      <c r="I47" s="46">
        <v>0</v>
      </c>
      <c r="J47" s="55"/>
      <c r="K47" s="46"/>
      <c r="L47" s="55"/>
      <c r="M47" s="46">
        <v>0</v>
      </c>
      <c r="N47" s="49">
        <v>0.27000010013580322</v>
      </c>
      <c r="O47" s="49"/>
      <c r="P47" s="49"/>
      <c r="Q47" s="47"/>
      <c r="R47" s="47"/>
      <c r="S47" s="87"/>
      <c r="T47" s="51"/>
      <c r="U47" s="51"/>
      <c r="V47" s="51"/>
      <c r="W47" s="51"/>
      <c r="X47" s="51"/>
      <c r="Y47" s="51"/>
      <c r="Z47" s="51"/>
      <c r="AA47" s="63"/>
      <c r="AD47" s="53"/>
    </row>
    <row r="48" spans="1:31" x14ac:dyDescent="0.2">
      <c r="A48" s="532" t="s">
        <v>622</v>
      </c>
      <c r="B48" s="506">
        <v>1933580.1869999999</v>
      </c>
      <c r="C48" s="21" t="s">
        <v>1012</v>
      </c>
      <c r="D48" s="21" t="s">
        <v>623</v>
      </c>
      <c r="E48" s="150">
        <v>12494176</v>
      </c>
      <c r="F48" s="151">
        <v>12494176.170000004</v>
      </c>
      <c r="G48" s="128">
        <v>-0.17000000365078449</v>
      </c>
      <c r="I48" s="46">
        <v>0</v>
      </c>
      <c r="J48" s="55"/>
      <c r="K48" s="46"/>
      <c r="L48" s="55"/>
      <c r="M48" s="46">
        <v>0</v>
      </c>
      <c r="N48" s="49">
        <v>-0.17000000365078449</v>
      </c>
      <c r="O48" s="49"/>
      <c r="P48" s="49"/>
      <c r="Q48" s="47"/>
      <c r="R48" s="47"/>
      <c r="S48" s="87" t="s">
        <v>624</v>
      </c>
      <c r="T48" s="51">
        <v>340410.36729000002</v>
      </c>
      <c r="U48" s="51">
        <v>0</v>
      </c>
      <c r="V48" s="51"/>
      <c r="W48" s="51"/>
      <c r="X48" s="51"/>
      <c r="Y48" s="51">
        <v>0</v>
      </c>
      <c r="Z48" s="51"/>
      <c r="AA48" s="94">
        <v>546205.4971599998</v>
      </c>
      <c r="AB48" s="46">
        <v>0</v>
      </c>
      <c r="AC48" t="s">
        <v>10</v>
      </c>
      <c r="AD48">
        <v>1183</v>
      </c>
      <c r="AE48" t="s">
        <v>398</v>
      </c>
    </row>
    <row r="49" spans="1:28" x14ac:dyDescent="0.2">
      <c r="A49" s="533"/>
      <c r="B49" s="507"/>
      <c r="C49" s="21" t="s">
        <v>266</v>
      </c>
      <c r="D49" s="21" t="s">
        <v>625</v>
      </c>
      <c r="E49" s="150">
        <v>1580979158</v>
      </c>
      <c r="F49" s="151">
        <v>1580979157.9099996</v>
      </c>
      <c r="G49" s="128">
        <v>9.0000391006469727E-2</v>
      </c>
      <c r="I49" s="46">
        <v>0</v>
      </c>
      <c r="J49" s="55"/>
      <c r="K49" s="46"/>
      <c r="L49" s="55"/>
      <c r="M49" s="46">
        <v>0</v>
      </c>
      <c r="N49" s="49">
        <v>9.0000391006469727E-2</v>
      </c>
      <c r="O49" s="49"/>
      <c r="P49" s="49"/>
      <c r="Q49" s="47"/>
      <c r="R49" s="47"/>
      <c r="S49" s="87" t="s">
        <v>626</v>
      </c>
      <c r="T49" s="51">
        <v>2677.0819300000003</v>
      </c>
      <c r="U49" s="51"/>
      <c r="V49" s="51"/>
      <c r="W49" s="51"/>
      <c r="X49" s="51"/>
      <c r="Y49" s="51"/>
      <c r="Z49" s="51"/>
      <c r="AA49" s="63"/>
      <c r="AB49" s="7"/>
    </row>
    <row r="50" spans="1:28" x14ac:dyDescent="0.2">
      <c r="A50" s="533"/>
      <c r="B50" s="507"/>
      <c r="C50" s="21" t="s">
        <v>1</v>
      </c>
      <c r="D50" s="21" t="s">
        <v>627</v>
      </c>
      <c r="E50" s="150">
        <v>78930</v>
      </c>
      <c r="F50" s="151">
        <v>78930</v>
      </c>
      <c r="G50" s="128">
        <v>0</v>
      </c>
      <c r="I50" s="46">
        <v>0</v>
      </c>
      <c r="J50" s="55"/>
      <c r="K50" s="46"/>
      <c r="L50" s="55"/>
      <c r="M50" s="46">
        <v>0</v>
      </c>
      <c r="N50" s="49">
        <v>0</v>
      </c>
      <c r="O50" s="49"/>
      <c r="P50" s="49"/>
      <c r="Q50" s="47"/>
      <c r="R50" s="47"/>
      <c r="S50" s="87"/>
      <c r="T50" s="51"/>
      <c r="U50" s="51"/>
      <c r="V50" s="51"/>
      <c r="W50" s="51"/>
      <c r="X50" s="51"/>
      <c r="Y50" s="51"/>
      <c r="Z50" s="51"/>
      <c r="AA50" s="63"/>
      <c r="AB50" s="7"/>
    </row>
    <row r="51" spans="1:28" ht="13.5" thickBot="1" x14ac:dyDescent="0.25">
      <c r="A51" s="534"/>
      <c r="B51" s="508"/>
      <c r="C51" s="21" t="s">
        <v>1007</v>
      </c>
      <c r="D51" s="21" t="s">
        <v>628</v>
      </c>
      <c r="E51" s="150">
        <v>340027923</v>
      </c>
      <c r="F51" s="151">
        <v>340027922.52000058</v>
      </c>
      <c r="G51" s="128">
        <v>0.47999942302703857</v>
      </c>
      <c r="H51" s="46"/>
      <c r="I51" s="46">
        <v>0</v>
      </c>
      <c r="J51" s="55"/>
      <c r="K51" s="46"/>
      <c r="L51" s="55"/>
      <c r="M51" s="46">
        <v>0</v>
      </c>
      <c r="N51" s="49">
        <v>0.47999942302703857</v>
      </c>
      <c r="O51" s="49"/>
      <c r="P51" s="49"/>
      <c r="Q51" s="47"/>
      <c r="R51" s="47"/>
      <c r="S51" s="87" t="s">
        <v>629</v>
      </c>
      <c r="T51" s="51">
        <v>48234.081250000003</v>
      </c>
      <c r="U51" s="51"/>
      <c r="V51" s="51"/>
      <c r="W51" s="51"/>
      <c r="X51" s="51"/>
      <c r="Y51" s="51"/>
      <c r="Z51" s="51"/>
      <c r="AA51" s="63"/>
      <c r="AB51" s="47"/>
    </row>
    <row r="52" spans="1:28" x14ac:dyDescent="0.2">
      <c r="A52" s="532" t="s">
        <v>630</v>
      </c>
      <c r="B52" s="506">
        <v>79623.175000000003</v>
      </c>
      <c r="C52" s="21" t="s">
        <v>273</v>
      </c>
      <c r="D52" s="21" t="s">
        <v>631</v>
      </c>
      <c r="E52" s="150">
        <v>14437593</v>
      </c>
      <c r="F52" s="151">
        <v>14437593.149999993</v>
      </c>
      <c r="G52" s="128">
        <v>-0.14999999292194843</v>
      </c>
      <c r="H52" s="46"/>
      <c r="I52" s="46">
        <v>0</v>
      </c>
      <c r="J52" s="55"/>
      <c r="K52" s="46"/>
      <c r="L52" s="55"/>
      <c r="M52" s="46">
        <v>0</v>
      </c>
      <c r="N52" s="49">
        <v>-0.14999999292194843</v>
      </c>
      <c r="O52" s="49"/>
      <c r="P52" s="49"/>
      <c r="Q52" s="47"/>
      <c r="R52" s="47"/>
      <c r="S52" s="87" t="s">
        <v>632</v>
      </c>
      <c r="T52" s="51">
        <v>31480.469140000001</v>
      </c>
      <c r="U52" s="51"/>
      <c r="V52" s="51"/>
      <c r="W52" s="51"/>
      <c r="X52" s="51"/>
      <c r="Y52" s="51"/>
      <c r="Z52" s="51"/>
      <c r="AA52" s="63"/>
      <c r="AB52" s="76"/>
    </row>
    <row r="53" spans="1:28" x14ac:dyDescent="0.2">
      <c r="A53" s="533"/>
      <c r="B53" s="507"/>
      <c r="C53" s="21" t="s">
        <v>567</v>
      </c>
      <c r="D53" s="21" t="s">
        <v>633</v>
      </c>
      <c r="E53" s="150">
        <v>-81857</v>
      </c>
      <c r="F53" s="151">
        <v>-81857.379999999888</v>
      </c>
      <c r="G53" s="128">
        <v>0.37999999988824129</v>
      </c>
      <c r="H53" s="65"/>
      <c r="I53" s="46">
        <v>0</v>
      </c>
      <c r="J53" s="55"/>
      <c r="K53" s="46"/>
      <c r="L53" s="55"/>
      <c r="M53" s="46">
        <v>0</v>
      </c>
      <c r="N53" s="49">
        <v>0.37999999988824129</v>
      </c>
      <c r="O53" s="49"/>
      <c r="P53" s="49"/>
      <c r="Q53" s="47"/>
      <c r="R53" s="47"/>
      <c r="S53" s="87"/>
      <c r="T53" s="51"/>
      <c r="U53" s="51"/>
      <c r="V53" s="51"/>
      <c r="W53" s="51"/>
      <c r="X53" s="51"/>
      <c r="Y53" s="51"/>
      <c r="Z53" s="51"/>
      <c r="AA53" s="63"/>
      <c r="AB53" s="76"/>
    </row>
    <row r="54" spans="1:28" x14ac:dyDescent="0.2">
      <c r="A54" s="533"/>
      <c r="B54" s="507"/>
      <c r="C54" s="21" t="s">
        <v>485</v>
      </c>
      <c r="D54" s="21" t="s">
        <v>634</v>
      </c>
      <c r="E54" s="150">
        <v>115943488</v>
      </c>
      <c r="F54" s="151">
        <v>115947986.84000003</v>
      </c>
      <c r="G54" s="151">
        <v>-4498.8400000333786</v>
      </c>
      <c r="H54" s="46"/>
      <c r="I54" s="46">
        <v>0</v>
      </c>
      <c r="J54" s="55"/>
      <c r="K54" s="46"/>
      <c r="L54" s="55"/>
      <c r="M54" s="46">
        <v>0</v>
      </c>
      <c r="N54" s="49">
        <v>-4498.8400000333786</v>
      </c>
      <c r="O54" s="49"/>
      <c r="P54" s="49"/>
      <c r="Q54" s="47"/>
      <c r="R54" s="47"/>
      <c r="S54" s="87" t="s">
        <v>635</v>
      </c>
      <c r="T54" s="51">
        <v>62053.161169999999</v>
      </c>
      <c r="U54" s="51"/>
      <c r="V54" s="51"/>
      <c r="W54" s="51"/>
      <c r="X54" s="51"/>
      <c r="Y54" s="51"/>
      <c r="Z54" s="51"/>
      <c r="AA54" s="63"/>
    </row>
    <row r="55" spans="1:28" ht="13.5" thickBot="1" x14ac:dyDescent="0.25">
      <c r="A55" s="534"/>
      <c r="B55" s="508"/>
      <c r="C55" s="21" t="s">
        <v>1006</v>
      </c>
      <c r="D55" s="21" t="s">
        <v>636</v>
      </c>
      <c r="E55" s="150">
        <v>-50676049</v>
      </c>
      <c r="F55" s="151">
        <v>-50676048.670000002</v>
      </c>
      <c r="G55" s="128">
        <v>-0.32999999821186066</v>
      </c>
      <c r="H55" s="46"/>
      <c r="I55" s="46">
        <v>0</v>
      </c>
      <c r="J55" s="55"/>
      <c r="K55" s="46"/>
      <c r="L55" s="55"/>
      <c r="M55" s="46">
        <v>0</v>
      </c>
      <c r="N55" s="49">
        <v>-0.32999999821186066</v>
      </c>
      <c r="O55" s="49"/>
      <c r="P55" s="49"/>
      <c r="Q55" s="47"/>
      <c r="R55" s="47"/>
      <c r="S55" s="87" t="s">
        <v>637</v>
      </c>
      <c r="T55" s="51">
        <v>290704.97162000003</v>
      </c>
      <c r="U55" s="51"/>
      <c r="V55" s="51"/>
      <c r="W55" s="51"/>
      <c r="X55" s="51"/>
      <c r="Y55" s="51"/>
      <c r="Z55" s="51"/>
      <c r="AA55" s="63"/>
    </row>
    <row r="56" spans="1:28" x14ac:dyDescent="0.2">
      <c r="A56" s="546" t="s">
        <v>638</v>
      </c>
      <c r="B56" s="528">
        <v>22856.246999999999</v>
      </c>
      <c r="C56" s="21" t="s">
        <v>415</v>
      </c>
      <c r="D56" s="21"/>
      <c r="E56" s="150"/>
      <c r="F56" s="151"/>
      <c r="G56" s="128">
        <v>0</v>
      </c>
      <c r="H56" s="46"/>
      <c r="I56" s="46">
        <v>0</v>
      </c>
      <c r="J56" s="55"/>
      <c r="K56" s="46"/>
      <c r="L56" s="55"/>
      <c r="M56" s="46">
        <v>0</v>
      </c>
      <c r="N56" s="49">
        <v>0</v>
      </c>
      <c r="O56" s="49"/>
      <c r="P56" s="49"/>
      <c r="Q56" s="47"/>
      <c r="R56" s="47"/>
      <c r="S56" s="87" t="s">
        <v>639</v>
      </c>
      <c r="T56" s="51">
        <v>1061510.6865599989</v>
      </c>
      <c r="U56" s="51"/>
      <c r="V56" s="51"/>
      <c r="W56" s="51"/>
      <c r="X56" s="51"/>
      <c r="Y56" s="51"/>
      <c r="Z56" s="51"/>
      <c r="AA56" s="63"/>
    </row>
    <row r="57" spans="1:28" x14ac:dyDescent="0.2">
      <c r="A57" s="547"/>
      <c r="B57" s="529"/>
      <c r="C57" s="21" t="s">
        <v>755</v>
      </c>
      <c r="D57" s="21"/>
      <c r="E57" s="150"/>
      <c r="F57" s="151"/>
      <c r="G57" s="128"/>
      <c r="H57" s="46"/>
      <c r="I57" s="46"/>
      <c r="J57" s="55"/>
      <c r="K57" s="46"/>
      <c r="L57" s="55"/>
      <c r="M57" s="46"/>
      <c r="N57" s="49"/>
      <c r="O57" s="49"/>
      <c r="P57" s="49"/>
      <c r="Q57" s="47"/>
      <c r="R57" s="47"/>
      <c r="S57" s="87"/>
      <c r="T57" s="51"/>
      <c r="U57" s="51"/>
      <c r="V57" s="51"/>
      <c r="W57" s="51"/>
      <c r="X57" s="51"/>
      <c r="Y57" s="51"/>
      <c r="Z57" s="51"/>
      <c r="AA57" s="63"/>
    </row>
    <row r="58" spans="1:28" x14ac:dyDescent="0.2">
      <c r="A58" s="547"/>
      <c r="B58" s="529"/>
      <c r="C58" s="21" t="s">
        <v>265</v>
      </c>
      <c r="D58" s="21" t="s">
        <v>468</v>
      </c>
      <c r="E58" s="150">
        <v>158481</v>
      </c>
      <c r="F58" s="151">
        <v>158481.17000000001</v>
      </c>
      <c r="G58" s="128">
        <v>-0.16999999966355972</v>
      </c>
      <c r="H58" s="46"/>
      <c r="I58" s="46">
        <v>0</v>
      </c>
      <c r="J58" s="55"/>
      <c r="K58" s="46"/>
      <c r="L58" s="55"/>
      <c r="M58" s="46">
        <v>0</v>
      </c>
      <c r="N58" s="49">
        <v>-0.16999999966355972</v>
      </c>
      <c r="O58" s="49"/>
      <c r="P58" s="49"/>
      <c r="Q58" s="47"/>
      <c r="R58" s="47"/>
      <c r="S58" s="87"/>
      <c r="T58" s="51"/>
      <c r="U58" s="51"/>
      <c r="V58" s="51"/>
      <c r="W58" s="51"/>
      <c r="X58" s="51"/>
      <c r="Y58" s="51"/>
      <c r="Z58" s="51"/>
      <c r="AA58" s="63"/>
    </row>
    <row r="59" spans="1:28" x14ac:dyDescent="0.2">
      <c r="A59" s="547"/>
      <c r="B59" s="529"/>
      <c r="C59" s="21" t="s">
        <v>1013</v>
      </c>
      <c r="D59" s="21" t="s">
        <v>640</v>
      </c>
      <c r="E59" s="150">
        <v>-49911657</v>
      </c>
      <c r="F59" s="151">
        <v>-49911657.270000003</v>
      </c>
      <c r="G59" s="128">
        <v>0.27000000327825546</v>
      </c>
      <c r="H59" s="46"/>
      <c r="I59" s="46">
        <v>0</v>
      </c>
      <c r="J59" s="55"/>
      <c r="K59" s="46"/>
      <c r="L59" s="55"/>
      <c r="M59" s="46">
        <v>0</v>
      </c>
      <c r="N59" s="49">
        <v>0.27000000327825546</v>
      </c>
      <c r="O59" s="49"/>
      <c r="P59" s="49"/>
      <c r="Q59" s="47"/>
      <c r="R59" s="47"/>
      <c r="S59" s="87" t="s">
        <v>641</v>
      </c>
      <c r="T59" s="51">
        <v>48971.443359999997</v>
      </c>
      <c r="U59" s="51"/>
      <c r="V59" s="51"/>
      <c r="W59" s="51"/>
      <c r="X59" s="51"/>
      <c r="Y59" s="51"/>
      <c r="Z59" s="51"/>
      <c r="AA59" s="63"/>
    </row>
    <row r="60" spans="1:28" x14ac:dyDescent="0.2">
      <c r="A60" s="547"/>
      <c r="B60" s="529"/>
      <c r="C60" s="21" t="s">
        <v>483</v>
      </c>
      <c r="D60" s="21" t="s">
        <v>642</v>
      </c>
      <c r="E60" s="150">
        <v>7386027</v>
      </c>
      <c r="F60" s="151">
        <v>7386027.4199999999</v>
      </c>
      <c r="G60" s="128">
        <v>-0.41999999992549419</v>
      </c>
      <c r="H60" s="46"/>
      <c r="I60" s="46">
        <v>0</v>
      </c>
      <c r="J60" s="55"/>
      <c r="K60" s="46"/>
      <c r="L60" s="55"/>
      <c r="M60" s="46">
        <v>0</v>
      </c>
      <c r="N60" s="49">
        <v>-0.41999999992549419</v>
      </c>
      <c r="O60" s="49"/>
      <c r="P60" s="49"/>
      <c r="Q60" s="47"/>
      <c r="R60" s="47"/>
      <c r="S60" s="87" t="s">
        <v>643</v>
      </c>
      <c r="T60" s="51">
        <v>17944.054499999998</v>
      </c>
      <c r="U60" s="51"/>
      <c r="V60" s="51"/>
      <c r="W60" s="51"/>
      <c r="X60" s="51"/>
      <c r="Y60" s="51"/>
      <c r="Z60" s="51"/>
      <c r="AA60" s="63"/>
    </row>
    <row r="61" spans="1:28" x14ac:dyDescent="0.2">
      <c r="A61" s="547"/>
      <c r="B61" s="529"/>
      <c r="C61" s="21" t="s">
        <v>482</v>
      </c>
      <c r="D61" s="21" t="s">
        <v>644</v>
      </c>
      <c r="E61" s="150">
        <v>185240</v>
      </c>
      <c r="F61" s="151">
        <v>185240.43</v>
      </c>
      <c r="G61" s="128">
        <v>-0.42999999999301508</v>
      </c>
      <c r="H61" s="46"/>
      <c r="I61" s="46">
        <v>0</v>
      </c>
      <c r="J61" s="55"/>
      <c r="K61" s="46"/>
      <c r="L61" s="55"/>
      <c r="M61" s="46">
        <v>0</v>
      </c>
      <c r="N61" s="49">
        <v>-0.42999999999301508</v>
      </c>
      <c r="O61" s="49"/>
      <c r="P61" s="49"/>
      <c r="Q61" s="47"/>
      <c r="R61" s="47"/>
      <c r="S61" s="87" t="s">
        <v>645</v>
      </c>
      <c r="T61" s="51">
        <v>24387.319930000001</v>
      </c>
      <c r="U61" s="51"/>
      <c r="V61" s="51"/>
      <c r="W61" s="51"/>
      <c r="X61" s="51"/>
      <c r="Y61" s="51"/>
      <c r="Z61" s="51"/>
      <c r="AA61" s="63"/>
    </row>
    <row r="62" spans="1:28" x14ac:dyDescent="0.2">
      <c r="A62" s="547"/>
      <c r="B62" s="529"/>
      <c r="C62" s="21" t="s">
        <v>268</v>
      </c>
      <c r="D62" s="21" t="s">
        <v>646</v>
      </c>
      <c r="E62" s="150">
        <v>0</v>
      </c>
      <c r="F62" s="151">
        <v>0</v>
      </c>
      <c r="G62" s="128">
        <v>0</v>
      </c>
      <c r="H62" s="46"/>
      <c r="I62" s="46">
        <v>0</v>
      </c>
      <c r="J62" s="55"/>
      <c r="K62" s="46"/>
      <c r="L62" s="55"/>
      <c r="M62" s="46">
        <v>0</v>
      </c>
      <c r="N62" s="49">
        <v>0</v>
      </c>
      <c r="O62" s="49"/>
      <c r="P62" s="49"/>
      <c r="Q62" s="47"/>
      <c r="R62" s="47"/>
      <c r="S62" s="87" t="s">
        <v>647</v>
      </c>
      <c r="T62" s="51">
        <v>24581.808000000001</v>
      </c>
      <c r="AA62" s="63"/>
    </row>
    <row r="63" spans="1:28" x14ac:dyDescent="0.2">
      <c r="A63" s="547"/>
      <c r="B63" s="529"/>
      <c r="C63" s="21" t="s">
        <v>267</v>
      </c>
      <c r="D63" s="21" t="s">
        <v>648</v>
      </c>
      <c r="E63" s="150">
        <v>14365141</v>
      </c>
      <c r="F63" s="151">
        <v>14365140.770000001</v>
      </c>
      <c r="G63" s="128">
        <v>0.22999999858438969</v>
      </c>
      <c r="H63" s="46"/>
      <c r="I63" s="46">
        <v>0</v>
      </c>
      <c r="J63" s="55"/>
      <c r="K63" s="46"/>
      <c r="L63" s="55"/>
      <c r="M63" s="46">
        <v>0</v>
      </c>
      <c r="N63" s="49">
        <v>0.22999999858438969</v>
      </c>
      <c r="O63" s="49"/>
      <c r="P63" s="49"/>
      <c r="Q63" s="47"/>
      <c r="R63" s="47"/>
      <c r="S63" s="87" t="s">
        <v>523</v>
      </c>
      <c r="T63" s="51">
        <v>15395.090199999999</v>
      </c>
      <c r="AA63" s="63"/>
    </row>
    <row r="64" spans="1:28" x14ac:dyDescent="0.2">
      <c r="A64" s="547"/>
      <c r="B64" s="529"/>
      <c r="C64" s="21" t="s">
        <v>263</v>
      </c>
      <c r="D64" s="21" t="s">
        <v>524</v>
      </c>
      <c r="E64" s="150">
        <v>866179</v>
      </c>
      <c r="F64" s="151">
        <v>866179.41</v>
      </c>
      <c r="G64" s="128">
        <v>-0.40999999991618097</v>
      </c>
      <c r="H64" s="46"/>
      <c r="I64" s="46">
        <v>0</v>
      </c>
      <c r="J64" s="55"/>
      <c r="K64" s="46"/>
      <c r="L64" s="55"/>
      <c r="M64" s="46">
        <v>0</v>
      </c>
      <c r="N64" s="49">
        <v>-0.40999999991618097</v>
      </c>
      <c r="O64" s="49"/>
      <c r="P64" s="49"/>
      <c r="Q64" s="47"/>
      <c r="R64" s="47"/>
      <c r="S64" s="87" t="s">
        <v>525</v>
      </c>
      <c r="T64" s="51">
        <v>18068.81006</v>
      </c>
      <c r="AA64" s="63"/>
    </row>
    <row r="65" spans="1:32" x14ac:dyDescent="0.2">
      <c r="A65" s="547"/>
      <c r="B65" s="529"/>
      <c r="C65" s="21" t="s">
        <v>262</v>
      </c>
      <c r="D65" s="21" t="s">
        <v>863</v>
      </c>
      <c r="E65" s="150">
        <v>6252849</v>
      </c>
      <c r="F65" s="151">
        <v>6252849.4099999992</v>
      </c>
      <c r="G65" s="128">
        <v>-0.40999999921768904</v>
      </c>
      <c r="H65" s="46"/>
      <c r="I65" s="46">
        <v>0</v>
      </c>
      <c r="J65" s="55"/>
      <c r="K65" s="46"/>
      <c r="L65" s="55"/>
      <c r="M65" s="46">
        <v>0</v>
      </c>
      <c r="N65" s="49">
        <v>-0.40999999921768904</v>
      </c>
      <c r="O65" s="49"/>
      <c r="P65" s="49"/>
      <c r="Q65" s="47"/>
      <c r="R65" s="47"/>
      <c r="S65" s="87" t="s">
        <v>82</v>
      </c>
      <c r="T65" s="51">
        <v>17229.195820000001</v>
      </c>
      <c r="AA65" s="63"/>
    </row>
    <row r="66" spans="1:32" x14ac:dyDescent="0.2">
      <c r="A66" s="547"/>
      <c r="B66" s="529"/>
      <c r="C66" s="21" t="s">
        <v>261</v>
      </c>
      <c r="D66" s="21" t="s">
        <v>862</v>
      </c>
      <c r="E66" s="150">
        <v>8080642</v>
      </c>
      <c r="F66" s="151">
        <v>8080642.0500000007</v>
      </c>
      <c r="G66" s="128">
        <v>-5.000000074505806E-2</v>
      </c>
      <c r="H66" s="46"/>
      <c r="I66" s="46">
        <v>0</v>
      </c>
      <c r="J66" s="55"/>
      <c r="K66" s="46"/>
      <c r="L66" s="55"/>
      <c r="M66" s="46">
        <v>0</v>
      </c>
      <c r="N66" s="49">
        <v>-5.000000074505806E-2</v>
      </c>
      <c r="O66" s="49"/>
      <c r="P66" s="49"/>
      <c r="Q66" s="47"/>
      <c r="R66" s="47"/>
      <c r="S66" s="87" t="s">
        <v>83</v>
      </c>
      <c r="T66" s="51">
        <v>18943.562420000002</v>
      </c>
      <c r="AA66" s="63"/>
    </row>
    <row r="67" spans="1:32" x14ac:dyDescent="0.2">
      <c r="A67" s="547"/>
      <c r="B67" s="529"/>
      <c r="C67" s="21" t="s">
        <v>260</v>
      </c>
      <c r="D67" s="21" t="s">
        <v>527</v>
      </c>
      <c r="E67" s="150">
        <v>6106471</v>
      </c>
      <c r="F67" s="151">
        <v>5175220.05</v>
      </c>
      <c r="G67" s="128">
        <v>931250.95</v>
      </c>
      <c r="H67" s="46"/>
      <c r="I67" s="46">
        <v>0</v>
      </c>
      <c r="J67" s="55"/>
      <c r="K67" s="46"/>
      <c r="L67" s="55"/>
      <c r="M67" s="46">
        <v>0</v>
      </c>
      <c r="N67" s="49">
        <v>931250.95</v>
      </c>
      <c r="O67" s="49"/>
      <c r="P67" s="49"/>
      <c r="Q67" s="47"/>
      <c r="R67" s="47"/>
      <c r="S67" s="87" t="s">
        <v>528</v>
      </c>
      <c r="T67" s="51">
        <v>13628.936380000001</v>
      </c>
      <c r="AA67" s="63"/>
    </row>
    <row r="68" spans="1:32" x14ac:dyDescent="0.2">
      <c r="A68" s="547"/>
      <c r="B68" s="529"/>
      <c r="C68" s="21" t="s">
        <v>259</v>
      </c>
      <c r="D68" s="21" t="s">
        <v>529</v>
      </c>
      <c r="E68" s="150">
        <v>8860552</v>
      </c>
      <c r="F68" s="151">
        <v>8860552.4100000001</v>
      </c>
      <c r="G68" s="128">
        <v>-0.41000000014901161</v>
      </c>
      <c r="H68" s="46"/>
      <c r="I68" s="46">
        <v>0</v>
      </c>
      <c r="J68" s="55"/>
      <c r="K68" s="46"/>
      <c r="L68" s="55"/>
      <c r="M68" s="46">
        <v>0</v>
      </c>
      <c r="N68" s="49">
        <v>-0.41000000014901161</v>
      </c>
      <c r="O68" s="49"/>
      <c r="P68" s="49"/>
      <c r="Q68" s="47"/>
      <c r="R68" s="47"/>
      <c r="S68" s="87" t="s">
        <v>530</v>
      </c>
      <c r="T68" s="51">
        <v>10853.49706</v>
      </c>
      <c r="AA68" s="63"/>
    </row>
    <row r="69" spans="1:32" x14ac:dyDescent="0.2">
      <c r="A69" s="547"/>
      <c r="B69" s="529"/>
      <c r="C69" s="21" t="s">
        <v>258</v>
      </c>
      <c r="D69" s="21" t="s">
        <v>0</v>
      </c>
      <c r="E69" s="150">
        <v>2433180</v>
      </c>
      <c r="F69" s="151">
        <v>2433179.63</v>
      </c>
      <c r="G69" s="128">
        <v>0.37000000011175871</v>
      </c>
      <c r="H69" s="46"/>
      <c r="I69" s="46">
        <v>0</v>
      </c>
      <c r="J69" s="55"/>
      <c r="K69" s="46"/>
      <c r="L69" s="55"/>
      <c r="M69" s="46">
        <v>0</v>
      </c>
      <c r="N69" s="49">
        <v>0.37000000011175871</v>
      </c>
      <c r="O69" s="49"/>
      <c r="P69" s="49"/>
      <c r="Q69" s="47"/>
      <c r="R69" s="47"/>
      <c r="S69" s="87" t="s">
        <v>531</v>
      </c>
      <c r="T69" s="51">
        <v>30020.878000000001</v>
      </c>
      <c r="AA69" s="63"/>
    </row>
    <row r="70" spans="1:32" x14ac:dyDescent="0.2">
      <c r="A70" s="547"/>
      <c r="B70" s="529"/>
      <c r="C70" s="21" t="s">
        <v>755</v>
      </c>
      <c r="D70" s="21" t="s">
        <v>116</v>
      </c>
      <c r="E70" s="150">
        <v>9641</v>
      </c>
      <c r="F70" s="151">
        <v>9640.65</v>
      </c>
      <c r="G70" s="128">
        <v>0.3500000000003638</v>
      </c>
      <c r="H70" s="46"/>
      <c r="I70" s="46"/>
      <c r="J70" s="55"/>
      <c r="K70" s="46"/>
      <c r="L70" s="55"/>
      <c r="M70" s="46"/>
      <c r="N70" s="49">
        <v>0.3500000000003638</v>
      </c>
      <c r="O70" s="49"/>
      <c r="P70" s="49"/>
      <c r="Q70" s="47"/>
      <c r="R70" s="47"/>
      <c r="S70" s="87" t="s">
        <v>532</v>
      </c>
      <c r="T70" s="51">
        <v>19152.09893</v>
      </c>
      <c r="AA70" s="63"/>
    </row>
    <row r="71" spans="1:32" x14ac:dyDescent="0.2">
      <c r="A71" s="547"/>
      <c r="B71" s="529"/>
      <c r="C71" s="21" t="s">
        <v>415</v>
      </c>
      <c r="D71" s="21" t="s">
        <v>533</v>
      </c>
      <c r="E71" s="150">
        <v>3293773</v>
      </c>
      <c r="F71" s="151">
        <v>3293773</v>
      </c>
      <c r="G71" s="128">
        <v>0</v>
      </c>
      <c r="H71" s="46"/>
      <c r="I71" s="46"/>
      <c r="J71" s="55"/>
      <c r="K71" s="46"/>
      <c r="L71" s="55"/>
      <c r="M71" s="46"/>
      <c r="N71" s="49">
        <v>0</v>
      </c>
      <c r="O71" s="49"/>
      <c r="P71" s="49"/>
      <c r="Q71" s="47"/>
      <c r="R71" s="47"/>
      <c r="S71" s="87" t="s">
        <v>534</v>
      </c>
      <c r="T71" s="51">
        <v>102341.6783499999</v>
      </c>
      <c r="AA71" s="63"/>
    </row>
    <row r="72" spans="1:32" ht="13.5" thickBot="1" x14ac:dyDescent="0.25">
      <c r="A72" s="548"/>
      <c r="B72" s="530"/>
      <c r="C72" s="21" t="s">
        <v>264</v>
      </c>
      <c r="D72" s="21" t="s">
        <v>535</v>
      </c>
      <c r="E72" s="150">
        <v>14769728</v>
      </c>
      <c r="F72" s="151">
        <v>14769727.709999999</v>
      </c>
      <c r="G72" s="128">
        <v>0.29000000096857548</v>
      </c>
      <c r="H72" s="46"/>
      <c r="I72" s="46">
        <v>0</v>
      </c>
      <c r="J72" s="55"/>
      <c r="K72" s="46"/>
      <c r="L72" s="55"/>
      <c r="M72" s="46">
        <v>0</v>
      </c>
      <c r="N72" s="49">
        <v>0.29000000096857548</v>
      </c>
      <c r="O72" s="49"/>
      <c r="P72" s="49"/>
      <c r="Q72" s="47"/>
      <c r="R72" s="47"/>
      <c r="S72" s="87" t="s">
        <v>536</v>
      </c>
      <c r="T72" s="51">
        <v>75389.499169999996</v>
      </c>
      <c r="U72" s="51"/>
      <c r="V72" s="51"/>
      <c r="W72" s="51"/>
      <c r="X72" s="51"/>
      <c r="Y72" s="51"/>
      <c r="Z72" s="51"/>
      <c r="AA72" s="63"/>
    </row>
    <row r="73" spans="1:32" ht="23.25" customHeight="1" thickBot="1" x14ac:dyDescent="0.25">
      <c r="A73" s="159" t="s">
        <v>537</v>
      </c>
      <c r="B73" s="160">
        <v>29719.01</v>
      </c>
      <c r="C73" s="21" t="s">
        <v>484</v>
      </c>
      <c r="D73" s="21" t="s">
        <v>306</v>
      </c>
      <c r="E73" s="150">
        <v>29719010</v>
      </c>
      <c r="F73" s="151">
        <v>29719010.339999996</v>
      </c>
      <c r="G73" s="128">
        <v>-0.33999999612569809</v>
      </c>
      <c r="H73" s="46"/>
      <c r="I73" s="46">
        <v>0</v>
      </c>
      <c r="J73" s="55"/>
      <c r="K73" s="46"/>
      <c r="L73" s="55"/>
      <c r="M73" s="46">
        <v>0</v>
      </c>
      <c r="N73" s="49">
        <v>-0.33999999612569809</v>
      </c>
      <c r="O73" s="49"/>
      <c r="P73" s="49"/>
      <c r="Q73" s="47"/>
      <c r="R73" s="47"/>
      <c r="S73" s="87" t="s">
        <v>538</v>
      </c>
      <c r="T73" s="51">
        <v>95381.123069999987</v>
      </c>
      <c r="U73" s="51"/>
      <c r="V73" s="51"/>
      <c r="W73" s="51"/>
      <c r="X73" s="51"/>
      <c r="Y73" s="51"/>
      <c r="Z73" s="51"/>
      <c r="AA73" s="63"/>
    </row>
    <row r="74" spans="1:32" ht="23.25" customHeight="1" thickBot="1" x14ac:dyDescent="0.25">
      <c r="A74" s="71" t="s">
        <v>539</v>
      </c>
      <c r="B74" s="96">
        <v>0</v>
      </c>
      <c r="C74" s="48" t="s">
        <v>572</v>
      </c>
      <c r="D74" t="s">
        <v>539</v>
      </c>
      <c r="E74" s="65">
        <v>0</v>
      </c>
      <c r="F74" s="28">
        <v>0</v>
      </c>
      <c r="G74" s="47">
        <v>0</v>
      </c>
      <c r="H74" s="46"/>
      <c r="I74" s="46">
        <v>0</v>
      </c>
      <c r="J74" s="55"/>
      <c r="K74" s="46"/>
      <c r="L74" s="55"/>
      <c r="M74" s="46">
        <v>0</v>
      </c>
      <c r="N74" s="49">
        <v>0</v>
      </c>
      <c r="O74" s="49"/>
      <c r="P74" s="49"/>
      <c r="Q74" s="47"/>
      <c r="R74" s="47"/>
      <c r="S74" s="87"/>
      <c r="T74" s="51"/>
      <c r="U74" s="51"/>
      <c r="V74" s="51"/>
      <c r="W74" s="51"/>
      <c r="X74" s="51"/>
      <c r="Y74" s="51"/>
      <c r="Z74" s="51"/>
      <c r="AA74" s="63"/>
    </row>
    <row r="75" spans="1:32" ht="23.25" customHeight="1" thickBot="1" x14ac:dyDescent="0.25">
      <c r="A75" s="154" t="s">
        <v>540</v>
      </c>
      <c r="B75" s="160">
        <v>4398.1419999999998</v>
      </c>
      <c r="C75" s="21" t="s">
        <v>573</v>
      </c>
      <c r="D75" s="21" t="s">
        <v>540</v>
      </c>
      <c r="E75" s="150">
        <v>4398142</v>
      </c>
      <c r="F75" s="151">
        <v>4398142.08</v>
      </c>
      <c r="G75" s="128">
        <v>-8.0000000074505806E-2</v>
      </c>
      <c r="H75" s="46"/>
      <c r="I75" s="46">
        <v>0</v>
      </c>
      <c r="J75" s="55"/>
      <c r="K75" s="46"/>
      <c r="L75" s="55"/>
      <c r="M75" s="46">
        <v>0</v>
      </c>
      <c r="N75" s="49">
        <v>-8.0000000074505806E-2</v>
      </c>
      <c r="O75" s="49"/>
      <c r="P75" s="49"/>
      <c r="Q75" s="47"/>
      <c r="R75" s="47"/>
      <c r="S75" s="87"/>
      <c r="T75" s="51"/>
      <c r="U75" s="51"/>
      <c r="V75" s="51"/>
      <c r="W75" s="51"/>
      <c r="X75" s="51"/>
      <c r="Y75" s="51"/>
      <c r="Z75" s="51"/>
      <c r="AA75" s="63"/>
    </row>
    <row r="76" spans="1:32" ht="23.25" customHeight="1" thickBot="1" x14ac:dyDescent="0.25">
      <c r="A76" s="154" t="s">
        <v>541</v>
      </c>
      <c r="B76" s="160">
        <v>1448.6590000000001</v>
      </c>
      <c r="C76" s="21" t="s">
        <v>101</v>
      </c>
      <c r="D76" s="21" t="s">
        <v>754</v>
      </c>
      <c r="E76" s="150">
        <v>1448659</v>
      </c>
      <c r="F76" s="151">
        <v>1448659.33</v>
      </c>
      <c r="G76" s="128">
        <v>-0.32999999937601388</v>
      </c>
      <c r="H76" s="46"/>
      <c r="I76" s="46">
        <v>0</v>
      </c>
      <c r="J76" s="55"/>
      <c r="K76" s="46"/>
      <c r="L76" s="55"/>
      <c r="M76" s="46">
        <v>0</v>
      </c>
      <c r="N76" s="49">
        <v>-0.32999999937601388</v>
      </c>
      <c r="O76" s="49"/>
      <c r="P76" s="49"/>
      <c r="Q76" s="47"/>
      <c r="R76" s="47"/>
      <c r="S76" s="87" t="s">
        <v>542</v>
      </c>
      <c r="T76" s="51">
        <v>110425.86995000001</v>
      </c>
      <c r="U76" s="82"/>
      <c r="V76" s="82"/>
      <c r="W76" s="82"/>
      <c r="X76" s="82"/>
      <c r="Y76" s="82"/>
      <c r="Z76" s="82"/>
      <c r="AA76" s="69"/>
    </row>
    <row r="77" spans="1:32" ht="13.5" thickBot="1" x14ac:dyDescent="0.25">
      <c r="A77" s="154" t="s">
        <v>543</v>
      </c>
      <c r="B77" s="160">
        <v>4262.1589999999997</v>
      </c>
      <c r="C77" s="21" t="s">
        <v>195</v>
      </c>
      <c r="D77" s="21" t="s">
        <v>306</v>
      </c>
      <c r="E77" s="150">
        <v>4262159</v>
      </c>
      <c r="F77" s="151">
        <v>4262159.49</v>
      </c>
      <c r="G77" s="128">
        <v>-0.49000000022351742</v>
      </c>
      <c r="H77" s="46"/>
      <c r="I77" s="46">
        <v>0</v>
      </c>
      <c r="J77" s="55"/>
      <c r="K77" s="46"/>
      <c r="L77" s="55"/>
      <c r="M77" s="46">
        <v>0</v>
      </c>
      <c r="N77" s="49">
        <v>-0.49000000022351742</v>
      </c>
      <c r="O77" s="49"/>
      <c r="P77" s="49"/>
      <c r="Q77" s="47"/>
      <c r="R77" s="47"/>
      <c r="S77" s="87" t="s">
        <v>594</v>
      </c>
      <c r="T77" s="51">
        <v>-38446.757950000007</v>
      </c>
      <c r="U77" s="51"/>
      <c r="V77" s="51"/>
      <c r="W77" s="51"/>
      <c r="X77" s="51"/>
      <c r="Y77" s="51"/>
      <c r="Z77" s="51"/>
      <c r="AA77" s="73">
        <v>4511.6207100000029</v>
      </c>
      <c r="AB77" s="47">
        <v>4498.8400000333786</v>
      </c>
      <c r="AC77" t="s">
        <v>394</v>
      </c>
      <c r="AD77" s="78"/>
    </row>
    <row r="78" spans="1:32" ht="16.5" thickBot="1" x14ac:dyDescent="0.25">
      <c r="A78" s="97"/>
      <c r="B78" s="98">
        <v>5890242.733</v>
      </c>
      <c r="C78" s="526" t="s">
        <v>595</v>
      </c>
      <c r="D78" s="513"/>
      <c r="E78" s="513"/>
      <c r="F78" s="513"/>
      <c r="G78" s="527"/>
      <c r="H78" s="46"/>
      <c r="I78" s="46"/>
      <c r="J78" s="46"/>
      <c r="K78" s="46"/>
      <c r="L78" s="46"/>
      <c r="M78" s="46"/>
      <c r="N78" s="99">
        <v>473873666.39955318</v>
      </c>
      <c r="O78" s="99"/>
      <c r="P78" s="49"/>
      <c r="Q78" s="81"/>
      <c r="R78" s="81"/>
      <c r="S78" s="87" t="s">
        <v>325</v>
      </c>
      <c r="T78" s="51">
        <v>6879.8331500000004</v>
      </c>
      <c r="U78" s="51"/>
      <c r="V78" s="51"/>
      <c r="W78" s="51"/>
      <c r="X78" s="51"/>
      <c r="Y78" s="51"/>
      <c r="Z78" s="51"/>
      <c r="AA78" s="63"/>
      <c r="AF78" s="91"/>
    </row>
    <row r="79" spans="1:32" ht="15.75" x14ac:dyDescent="0.2">
      <c r="A79" s="100"/>
      <c r="B79" s="100"/>
      <c r="C79" s="101"/>
      <c r="D79" s="102"/>
      <c r="E79" s="103"/>
      <c r="F79" s="103"/>
      <c r="G79" s="103"/>
      <c r="I79" s="46"/>
      <c r="J79" s="46"/>
      <c r="K79" s="46"/>
      <c r="L79" s="46"/>
      <c r="M79" s="46"/>
      <c r="N79" s="99"/>
      <c r="O79" s="99"/>
      <c r="P79" s="99"/>
      <c r="Q79" s="47"/>
      <c r="R79" s="47"/>
      <c r="S79" s="87" t="s">
        <v>326</v>
      </c>
      <c r="T79" s="51">
        <v>4753.03964</v>
      </c>
      <c r="U79" s="51"/>
      <c r="V79" s="51"/>
      <c r="W79" s="51"/>
      <c r="X79" s="51"/>
      <c r="Y79" s="51"/>
      <c r="Z79" s="51"/>
      <c r="AA79" s="63"/>
      <c r="AB79" s="81">
        <v>4498.8400000333786</v>
      </c>
      <c r="AF79" s="91"/>
    </row>
    <row r="80" spans="1:32" ht="15.75" x14ac:dyDescent="0.2">
      <c r="A80" s="100"/>
      <c r="B80" s="104"/>
      <c r="C80" s="101"/>
      <c r="D80" s="102"/>
      <c r="E80" s="103"/>
      <c r="F80" s="103"/>
      <c r="G80" s="103"/>
      <c r="I80" s="46"/>
      <c r="J80" s="46"/>
      <c r="K80" s="46"/>
      <c r="L80" s="46"/>
      <c r="M80" s="46"/>
      <c r="N80" s="99"/>
      <c r="O80" s="99"/>
      <c r="P80" s="99"/>
      <c r="Q80" s="47"/>
      <c r="R80" s="47"/>
      <c r="S80" s="87" t="s">
        <v>327</v>
      </c>
      <c r="T80" s="51">
        <v>97050.528250000003</v>
      </c>
      <c r="AA80" s="63"/>
      <c r="AF80" s="91"/>
    </row>
    <row r="81" spans="1:32" ht="15.75" x14ac:dyDescent="0.2">
      <c r="A81" s="100"/>
      <c r="B81" s="100"/>
      <c r="C81" s="101"/>
      <c r="D81" s="102"/>
      <c r="E81" s="105"/>
      <c r="F81" s="103"/>
      <c r="G81" s="103"/>
      <c r="I81" s="46"/>
      <c r="J81" s="46"/>
      <c r="K81" s="46"/>
      <c r="L81" s="46"/>
      <c r="M81" s="46"/>
      <c r="N81" s="99"/>
      <c r="O81" s="99"/>
      <c r="P81" s="99"/>
      <c r="Q81" s="47"/>
      <c r="R81" s="47"/>
      <c r="S81" s="87" t="s">
        <v>328</v>
      </c>
      <c r="T81" s="51">
        <v>2739.9486400000001</v>
      </c>
      <c r="AA81" s="63"/>
      <c r="AF81" s="91"/>
    </row>
    <row r="82" spans="1:32" ht="13.5" thickBot="1" x14ac:dyDescent="0.25">
      <c r="N82" s="49"/>
      <c r="O82" s="49"/>
      <c r="P82" s="49"/>
      <c r="Q82" s="47"/>
      <c r="R82" s="47"/>
      <c r="S82" s="87" t="s">
        <v>329</v>
      </c>
      <c r="T82" s="51">
        <v>11158.20398</v>
      </c>
      <c r="AA82" s="63"/>
    </row>
    <row r="83" spans="1:32" ht="13.5" thickBot="1" x14ac:dyDescent="0.25">
      <c r="A83" s="531" t="s">
        <v>961</v>
      </c>
      <c r="B83" s="513"/>
      <c r="C83" s="513"/>
      <c r="D83" s="513"/>
      <c r="E83" s="513"/>
      <c r="F83" s="513"/>
      <c r="G83" s="527"/>
      <c r="I83" t="s">
        <v>330</v>
      </c>
      <c r="J83" t="s">
        <v>331</v>
      </c>
      <c r="K83" t="s">
        <v>310</v>
      </c>
      <c r="L83" t="s">
        <v>311</v>
      </c>
      <c r="M83" t="s">
        <v>312</v>
      </c>
      <c r="N83" s="49"/>
      <c r="O83" s="49"/>
      <c r="P83" s="49"/>
      <c r="Q83" s="47"/>
      <c r="R83" s="47"/>
      <c r="S83" s="87"/>
      <c r="T83" s="51"/>
      <c r="U83" s="51"/>
      <c r="V83" s="51"/>
      <c r="W83" s="51"/>
      <c r="X83" s="51"/>
      <c r="Y83" s="51"/>
      <c r="Z83" s="51"/>
      <c r="AA83" s="63"/>
    </row>
    <row r="84" spans="1:32" x14ac:dyDescent="0.2">
      <c r="A84" s="509" t="s">
        <v>313</v>
      </c>
      <c r="B84" s="514">
        <v>213403.19899999999</v>
      </c>
      <c r="C84" s="21" t="s">
        <v>33</v>
      </c>
      <c r="D84" s="21" t="s">
        <v>314</v>
      </c>
      <c r="E84" s="151">
        <v>5659879</v>
      </c>
      <c r="F84" s="151">
        <v>5770297.6200000001</v>
      </c>
      <c r="G84" s="128">
        <v>-110418.62</v>
      </c>
      <c r="I84" s="106">
        <v>0</v>
      </c>
      <c r="J84" s="107"/>
      <c r="K84" s="107"/>
      <c r="L84" s="108">
        <v>110418.6400000006</v>
      </c>
      <c r="M84" s="107">
        <v>0</v>
      </c>
      <c r="N84" s="49">
        <v>2.0000000484287739E-2</v>
      </c>
      <c r="O84" s="49"/>
      <c r="P84" s="49"/>
      <c r="Q84" s="47"/>
      <c r="R84" s="47"/>
      <c r="S84" s="68"/>
      <c r="T84" s="82"/>
      <c r="U84" s="82"/>
      <c r="V84" s="82"/>
      <c r="W84" s="82"/>
      <c r="X84" s="82"/>
      <c r="Y84" s="82"/>
      <c r="Z84" s="82"/>
      <c r="AA84" s="69"/>
    </row>
    <row r="85" spans="1:32" ht="15" customHeight="1" x14ac:dyDescent="0.2">
      <c r="A85" s="510"/>
      <c r="B85" s="515"/>
      <c r="C85" s="21" t="s">
        <v>22</v>
      </c>
      <c r="D85" s="21" t="s">
        <v>315</v>
      </c>
      <c r="E85" s="151">
        <v>199859050</v>
      </c>
      <c r="F85" s="151">
        <v>230028799.0200001</v>
      </c>
      <c r="G85" s="128">
        <v>-30169749.0200001</v>
      </c>
      <c r="I85" s="106">
        <v>0</v>
      </c>
      <c r="J85" s="108">
        <v>28717762</v>
      </c>
      <c r="K85" s="107"/>
      <c r="L85" s="108">
        <v>1450084.2999999523</v>
      </c>
      <c r="M85" s="107">
        <v>0</v>
      </c>
      <c r="N85" s="49">
        <v>-1902.7200001478195</v>
      </c>
      <c r="O85" s="49"/>
      <c r="P85" s="49"/>
      <c r="Q85" s="47"/>
      <c r="R85" s="47"/>
      <c r="S85" s="87" t="s">
        <v>316</v>
      </c>
      <c r="T85" s="51">
        <v>25243.926640000001</v>
      </c>
      <c r="U85" s="51"/>
      <c r="V85" s="51"/>
      <c r="W85" s="51"/>
      <c r="X85" s="51"/>
      <c r="Y85" s="51"/>
      <c r="Z85" s="51"/>
      <c r="AA85" s="73">
        <v>2387.6796400000021</v>
      </c>
      <c r="AB85" s="47">
        <v>-931250.16000000353</v>
      </c>
      <c r="AC85" t="s">
        <v>394</v>
      </c>
      <c r="AE85" s="109"/>
    </row>
    <row r="86" spans="1:32" x14ac:dyDescent="0.2">
      <c r="A86" s="510"/>
      <c r="B86" s="515"/>
      <c r="C86" s="21" t="s">
        <v>34</v>
      </c>
      <c r="D86" s="21" t="s">
        <v>317</v>
      </c>
      <c r="E86" s="151">
        <v>7440967</v>
      </c>
      <c r="F86" s="151">
        <v>7444277.1600000011</v>
      </c>
      <c r="G86" s="128">
        <v>-3310.1600000010803</v>
      </c>
      <c r="I86" s="106">
        <v>0</v>
      </c>
      <c r="J86" s="108"/>
      <c r="K86" s="107"/>
      <c r="L86" s="108">
        <v>3309.7700000004843</v>
      </c>
      <c r="M86" s="107">
        <v>0</v>
      </c>
      <c r="N86" s="49">
        <v>-0.39000000059604645</v>
      </c>
      <c r="O86" s="49"/>
      <c r="P86" s="49"/>
      <c r="Q86" s="47"/>
      <c r="R86" s="47"/>
      <c r="S86" s="61"/>
      <c r="T86" s="4"/>
      <c r="U86" s="4"/>
      <c r="V86" s="4"/>
      <c r="W86" s="4"/>
      <c r="X86" s="4"/>
      <c r="Y86" s="4"/>
      <c r="Z86" s="4"/>
      <c r="AA86" s="63"/>
      <c r="AE86" s="91"/>
    </row>
    <row r="87" spans="1:32" x14ac:dyDescent="0.2">
      <c r="A87" s="510"/>
      <c r="B87" s="515"/>
      <c r="C87" s="21" t="s">
        <v>37</v>
      </c>
      <c r="D87" s="21" t="s">
        <v>318</v>
      </c>
      <c r="E87" s="151">
        <v>56291</v>
      </c>
      <c r="F87" s="151">
        <v>111360.06</v>
      </c>
      <c r="G87" s="128">
        <v>-55069.06</v>
      </c>
      <c r="I87" s="106">
        <v>0</v>
      </c>
      <c r="J87" s="108"/>
      <c r="K87" s="107"/>
      <c r="L87" s="108">
        <v>-51298.65</v>
      </c>
      <c r="M87" s="106">
        <v>0</v>
      </c>
      <c r="N87" s="49">
        <v>-106367.71</v>
      </c>
      <c r="O87" s="49"/>
      <c r="P87" s="49"/>
      <c r="Q87" s="47"/>
      <c r="R87" s="47"/>
      <c r="S87" s="68"/>
      <c r="T87" s="82"/>
      <c r="U87" s="82"/>
      <c r="V87" s="82"/>
      <c r="W87" s="82"/>
      <c r="X87" s="82"/>
      <c r="Y87" s="82"/>
      <c r="Z87" s="82"/>
      <c r="AA87" s="69"/>
      <c r="AE87" s="91"/>
    </row>
    <row r="88" spans="1:32" x14ac:dyDescent="0.2">
      <c r="A88" s="510"/>
      <c r="B88" s="515"/>
      <c r="C88" s="21" t="s">
        <v>36</v>
      </c>
      <c r="D88" s="21" t="s">
        <v>649</v>
      </c>
      <c r="E88" s="151">
        <v>-232140</v>
      </c>
      <c r="F88" s="151">
        <v>744655.19</v>
      </c>
      <c r="G88" s="128">
        <v>-976795.19</v>
      </c>
      <c r="I88" s="106">
        <v>0</v>
      </c>
      <c r="J88" s="108">
        <v>973483</v>
      </c>
      <c r="K88" s="107"/>
      <c r="L88" s="108">
        <v>3312.4800000000978</v>
      </c>
      <c r="M88" s="106">
        <v>0</v>
      </c>
      <c r="N88" s="49">
        <v>0.29000000015366822</v>
      </c>
      <c r="O88" s="49"/>
      <c r="P88" s="49"/>
      <c r="Q88" s="47"/>
      <c r="R88" s="47"/>
      <c r="S88" s="87" t="s">
        <v>650</v>
      </c>
      <c r="T88" s="51">
        <v>64637.43043</v>
      </c>
      <c r="U88" s="51"/>
      <c r="V88" s="51"/>
      <c r="W88" s="51"/>
      <c r="X88" s="51"/>
      <c r="Y88" s="51"/>
      <c r="Z88" s="51"/>
      <c r="AA88" s="73">
        <v>24809.460429999999</v>
      </c>
      <c r="AB88" s="47">
        <v>1.2399999957997352</v>
      </c>
      <c r="AC88" t="s">
        <v>394</v>
      </c>
      <c r="AE88" s="91"/>
    </row>
    <row r="89" spans="1:32" ht="13.5" thickBot="1" x14ac:dyDescent="0.25">
      <c r="A89" s="511"/>
      <c r="B89" s="535"/>
      <c r="C89" s="21" t="s">
        <v>38</v>
      </c>
      <c r="D89" s="21" t="s">
        <v>651</v>
      </c>
      <c r="E89" s="151">
        <v>619152</v>
      </c>
      <c r="F89" s="151">
        <v>619153.62</v>
      </c>
      <c r="G89" s="128">
        <v>-1.6199999999953434</v>
      </c>
      <c r="I89" s="106">
        <v>0</v>
      </c>
      <c r="J89" s="108"/>
      <c r="K89" s="107"/>
      <c r="L89" s="108">
        <v>1.2800000000279397</v>
      </c>
      <c r="M89" s="106">
        <v>0</v>
      </c>
      <c r="N89" s="49">
        <v>-0.33999999996740371</v>
      </c>
      <c r="O89" s="49"/>
      <c r="P89" s="49"/>
      <c r="Q89" s="47"/>
      <c r="R89" s="47"/>
      <c r="S89" s="110"/>
      <c r="T89" s="111">
        <v>5860985.2402399946</v>
      </c>
      <c r="U89" s="111">
        <v>0</v>
      </c>
      <c r="V89" s="111">
        <v>-3346.3136300000815</v>
      </c>
      <c r="W89" s="111"/>
      <c r="X89" s="111"/>
      <c r="Y89" s="111"/>
      <c r="Z89" s="111"/>
      <c r="AA89" s="112">
        <v>588361.28760999616</v>
      </c>
      <c r="AB89" s="47"/>
      <c r="AC89" s="53"/>
      <c r="AD89" s="113"/>
      <c r="AE89" s="91"/>
    </row>
    <row r="90" spans="1:32" x14ac:dyDescent="0.2">
      <c r="A90" s="509" t="s">
        <v>652</v>
      </c>
      <c r="B90" s="514">
        <v>331798.951</v>
      </c>
      <c r="C90" s="21" t="s">
        <v>164</v>
      </c>
      <c r="D90" s="21" t="s">
        <v>653</v>
      </c>
      <c r="E90" s="151">
        <v>1116822</v>
      </c>
      <c r="F90" s="151">
        <v>1116821.5900000001</v>
      </c>
      <c r="G90" s="128">
        <v>0.40999999991618097</v>
      </c>
      <c r="I90" s="106">
        <v>0</v>
      </c>
      <c r="J90" s="108"/>
      <c r="K90" s="106"/>
      <c r="L90" s="106"/>
      <c r="M90" s="106">
        <v>0</v>
      </c>
      <c r="N90" s="49">
        <v>0.40999999991618097</v>
      </c>
      <c r="O90" s="49"/>
      <c r="P90" s="49"/>
      <c r="Q90" s="47"/>
      <c r="R90" s="47"/>
      <c r="AA90" s="53"/>
      <c r="AB90" s="53"/>
      <c r="AC90" s="53"/>
      <c r="AD90" s="113"/>
    </row>
    <row r="91" spans="1:32" x14ac:dyDescent="0.2">
      <c r="A91" s="510"/>
      <c r="B91" s="515"/>
      <c r="C91" s="21" t="s">
        <v>163</v>
      </c>
      <c r="D91" s="21" t="s">
        <v>654</v>
      </c>
      <c r="E91" s="151">
        <v>56857507</v>
      </c>
      <c r="F91" s="151">
        <v>56857506.800000004</v>
      </c>
      <c r="G91" s="128">
        <v>0.19999999552965164</v>
      </c>
      <c r="I91" s="106">
        <v>0</v>
      </c>
      <c r="J91" s="108"/>
      <c r="K91" s="106"/>
      <c r="L91" s="106"/>
      <c r="M91" s="106">
        <v>0</v>
      </c>
      <c r="N91" s="49">
        <v>0.19999999552965164</v>
      </c>
      <c r="O91" s="49"/>
      <c r="P91" s="49"/>
      <c r="Q91" s="47"/>
      <c r="R91" s="47"/>
      <c r="AA91" s="53"/>
      <c r="AD91" s="113"/>
    </row>
    <row r="92" spans="1:32" x14ac:dyDescent="0.2">
      <c r="A92" s="510"/>
      <c r="B92" s="515"/>
      <c r="C92" s="21" t="s">
        <v>165</v>
      </c>
      <c r="D92" s="21" t="s">
        <v>655</v>
      </c>
      <c r="E92" s="151">
        <v>8032967</v>
      </c>
      <c r="F92" s="151">
        <v>8032966.7900000038</v>
      </c>
      <c r="G92" s="128">
        <v>0.2099999962374568</v>
      </c>
      <c r="I92" s="106">
        <v>0</v>
      </c>
      <c r="J92" s="108"/>
      <c r="K92" s="106"/>
      <c r="L92" s="106"/>
      <c r="M92" s="106">
        <v>0</v>
      </c>
      <c r="N92" s="49">
        <v>0.2099999962374568</v>
      </c>
      <c r="O92" s="49"/>
      <c r="P92" s="49"/>
      <c r="Q92" s="47"/>
      <c r="R92" s="47"/>
      <c r="AD92" s="113"/>
    </row>
    <row r="93" spans="1:32" x14ac:dyDescent="0.2">
      <c r="A93" s="510"/>
      <c r="B93" s="515"/>
      <c r="C93" s="21" t="s">
        <v>930</v>
      </c>
      <c r="D93" s="21" t="s">
        <v>835</v>
      </c>
      <c r="E93" s="151">
        <v>7275</v>
      </c>
      <c r="F93" s="151">
        <v>7275.18</v>
      </c>
      <c r="G93" s="128">
        <v>-0.18000000000029104</v>
      </c>
      <c r="I93" s="106">
        <v>0</v>
      </c>
      <c r="J93" s="108"/>
      <c r="K93" s="106"/>
      <c r="L93" s="106"/>
      <c r="M93" s="106">
        <v>0</v>
      </c>
      <c r="N93" s="49">
        <v>-0.18000000000029104</v>
      </c>
      <c r="O93" s="49"/>
      <c r="P93" s="49"/>
      <c r="Q93" s="47"/>
      <c r="R93" s="47"/>
    </row>
    <row r="94" spans="1:32" x14ac:dyDescent="0.2">
      <c r="A94" s="510"/>
      <c r="B94" s="515"/>
      <c r="C94" s="21" t="s">
        <v>929</v>
      </c>
      <c r="D94" s="21" t="s">
        <v>836</v>
      </c>
      <c r="E94" s="151">
        <v>411766</v>
      </c>
      <c r="F94" s="151">
        <v>411765.99</v>
      </c>
      <c r="G94" s="128">
        <v>1.0000000009313226E-2</v>
      </c>
      <c r="I94" s="106">
        <v>0</v>
      </c>
      <c r="J94" s="108"/>
      <c r="K94" s="106"/>
      <c r="L94" s="106"/>
      <c r="M94" s="106">
        <v>0</v>
      </c>
      <c r="N94" s="49">
        <v>1.0000000009313226E-2</v>
      </c>
      <c r="O94" s="49"/>
      <c r="P94" s="49"/>
      <c r="Q94" s="47"/>
      <c r="R94" s="47"/>
    </row>
    <row r="95" spans="1:32" ht="13.5" thickBot="1" x14ac:dyDescent="0.25">
      <c r="A95" s="510"/>
      <c r="B95" s="515"/>
      <c r="C95" s="21" t="s">
        <v>931</v>
      </c>
      <c r="D95" s="21" t="s">
        <v>837</v>
      </c>
      <c r="E95" s="151">
        <v>81913</v>
      </c>
      <c r="F95" s="151">
        <v>81913.100000000006</v>
      </c>
      <c r="G95" s="128">
        <v>-0.10000000000582077</v>
      </c>
      <c r="I95" s="106">
        <v>0</v>
      </c>
      <c r="J95" s="108"/>
      <c r="K95" s="106"/>
      <c r="L95" s="106"/>
      <c r="M95" s="106">
        <v>0</v>
      </c>
      <c r="N95" s="49">
        <v>-0.10000000000582077</v>
      </c>
      <c r="O95" s="49"/>
      <c r="P95" s="49"/>
      <c r="Q95" s="47"/>
      <c r="R95" s="47"/>
      <c r="T95" s="51"/>
      <c r="U95" s="51"/>
      <c r="V95" s="51"/>
      <c r="W95" s="51"/>
      <c r="X95" s="51"/>
      <c r="Y95" s="51"/>
      <c r="Z95" s="51"/>
    </row>
    <row r="96" spans="1:32" ht="16.5" thickBot="1" x14ac:dyDescent="0.25">
      <c r="A96" s="510"/>
      <c r="B96" s="515"/>
      <c r="C96" s="21" t="s">
        <v>20</v>
      </c>
      <c r="D96" s="21" t="s">
        <v>838</v>
      </c>
      <c r="E96" s="151">
        <v>251861</v>
      </c>
      <c r="F96" s="151">
        <v>252304.14</v>
      </c>
      <c r="G96" s="128">
        <v>-443.13999999998487</v>
      </c>
      <c r="I96" s="106">
        <v>0</v>
      </c>
      <c r="J96" s="108"/>
      <c r="K96" s="108">
        <v>377.79150000001431</v>
      </c>
      <c r="L96" s="106">
        <v>65.199999999982538</v>
      </c>
      <c r="M96" s="106">
        <v>0</v>
      </c>
      <c r="N96" s="39">
        <v>-0.14849999998801877</v>
      </c>
      <c r="O96" s="39"/>
      <c r="P96" s="49"/>
      <c r="Q96" s="47"/>
      <c r="R96" s="47"/>
      <c r="S96" s="42" t="s">
        <v>425</v>
      </c>
      <c r="T96" s="42" t="s">
        <v>426</v>
      </c>
      <c r="U96" s="42" t="s">
        <v>427</v>
      </c>
      <c r="V96" s="42" t="s">
        <v>428</v>
      </c>
      <c r="W96" s="42" t="s">
        <v>429</v>
      </c>
      <c r="X96" s="42" t="s">
        <v>430</v>
      </c>
      <c r="Y96" s="42"/>
      <c r="Z96" s="42" t="s">
        <v>432</v>
      </c>
      <c r="AA96" s="42" t="s">
        <v>418</v>
      </c>
    </row>
    <row r="97" spans="1:31" x14ac:dyDescent="0.2">
      <c r="A97" s="510"/>
      <c r="B97" s="515"/>
      <c r="C97" s="21" t="s">
        <v>19</v>
      </c>
      <c r="D97" s="21" t="s">
        <v>839</v>
      </c>
      <c r="E97" s="151">
        <v>36706718</v>
      </c>
      <c r="F97" s="151">
        <v>36691595.369999997</v>
      </c>
      <c r="G97" s="128">
        <v>15122.630000002682</v>
      </c>
      <c r="I97" s="106">
        <v>0</v>
      </c>
      <c r="J97" s="108"/>
      <c r="K97" s="108">
        <v>-27588.948702447367</v>
      </c>
      <c r="L97" s="106">
        <v>12523.439999997616</v>
      </c>
      <c r="M97" s="106">
        <v>0</v>
      </c>
      <c r="N97" s="39">
        <v>57.121297552930628</v>
      </c>
      <c r="O97" s="39"/>
      <c r="P97" s="49"/>
      <c r="Q97" s="47"/>
      <c r="R97" s="47"/>
      <c r="S97" s="61"/>
      <c r="T97" s="4"/>
      <c r="U97" s="4"/>
      <c r="V97" s="4"/>
      <c r="W97" s="4"/>
      <c r="X97" s="4"/>
      <c r="Y97" s="4"/>
      <c r="Z97" s="4"/>
      <c r="AA97" s="63"/>
      <c r="AB97" s="47">
        <v>0</v>
      </c>
      <c r="AC97" t="s">
        <v>10</v>
      </c>
      <c r="AD97">
        <v>2577</v>
      </c>
      <c r="AE97" t="s">
        <v>398</v>
      </c>
    </row>
    <row r="98" spans="1:31" x14ac:dyDescent="0.2">
      <c r="A98" s="510"/>
      <c r="B98" s="515"/>
      <c r="C98" s="21" t="s">
        <v>21</v>
      </c>
      <c r="D98" s="21" t="s">
        <v>840</v>
      </c>
      <c r="E98" s="151">
        <v>164596</v>
      </c>
      <c r="F98" s="151">
        <v>164842.63</v>
      </c>
      <c r="G98" s="128">
        <v>-246.63000000000466</v>
      </c>
      <c r="I98" s="106">
        <v>0</v>
      </c>
      <c r="J98" s="108"/>
      <c r="K98" s="108">
        <v>246.89400000000936</v>
      </c>
      <c r="L98" s="106"/>
      <c r="M98" s="106">
        <v>0</v>
      </c>
      <c r="N98" s="39">
        <v>0.26400000000469959</v>
      </c>
      <c r="O98" s="39"/>
      <c r="P98" s="49"/>
      <c r="Q98" s="47"/>
      <c r="R98" s="47"/>
      <c r="S98" s="61"/>
      <c r="T98" s="4"/>
      <c r="U98" s="4"/>
      <c r="V98" s="4"/>
      <c r="W98" s="4"/>
      <c r="X98" s="4"/>
      <c r="Y98" s="4"/>
      <c r="Z98" s="4"/>
      <c r="AA98" s="63"/>
      <c r="AB98" s="47">
        <v>0</v>
      </c>
      <c r="AC98" t="s">
        <v>10</v>
      </c>
      <c r="AD98">
        <v>2578</v>
      </c>
      <c r="AE98" t="s">
        <v>398</v>
      </c>
    </row>
    <row r="99" spans="1:31" x14ac:dyDescent="0.2">
      <c r="A99" s="510"/>
      <c r="B99" s="515"/>
      <c r="C99" s="21" t="s">
        <v>50</v>
      </c>
      <c r="D99" s="21" t="s">
        <v>343</v>
      </c>
      <c r="E99" s="151">
        <v>137521</v>
      </c>
      <c r="F99" s="151">
        <v>137727.48000000001</v>
      </c>
      <c r="G99" s="128">
        <v>-206.48000000001048</v>
      </c>
      <c r="I99" s="106">
        <v>0</v>
      </c>
      <c r="J99" s="108"/>
      <c r="K99" s="108">
        <v>206.28150000000781</v>
      </c>
      <c r="L99" s="106"/>
      <c r="M99" s="106">
        <v>0</v>
      </c>
      <c r="N99" s="39">
        <v>-0.19850000000266732</v>
      </c>
      <c r="O99" s="39"/>
      <c r="P99" s="49"/>
      <c r="Q99" s="47"/>
      <c r="R99" s="47"/>
      <c r="S99" s="61"/>
      <c r="T99" s="4"/>
      <c r="U99" s="4"/>
      <c r="V99" s="4"/>
      <c r="W99" s="4"/>
      <c r="X99" s="4"/>
      <c r="Y99" s="4"/>
      <c r="Z99" s="4"/>
      <c r="AA99" s="63"/>
      <c r="AB99" s="46"/>
      <c r="AC99" t="s">
        <v>10</v>
      </c>
      <c r="AD99">
        <v>2576</v>
      </c>
      <c r="AE99" t="s">
        <v>398</v>
      </c>
    </row>
    <row r="100" spans="1:31" x14ac:dyDescent="0.2">
      <c r="A100" s="510"/>
      <c r="B100" s="515"/>
      <c r="C100" s="21" t="s">
        <v>49</v>
      </c>
      <c r="D100" s="21" t="s">
        <v>344</v>
      </c>
      <c r="E100" s="151">
        <v>1416130</v>
      </c>
      <c r="F100" s="151">
        <v>1418254.33</v>
      </c>
      <c r="G100" s="128">
        <v>-2124.3300000000745</v>
      </c>
      <c r="I100" s="106">
        <v>0</v>
      </c>
      <c r="J100" s="108"/>
      <c r="K100" s="108">
        <v>2124.1950000000807</v>
      </c>
      <c r="L100" s="106"/>
      <c r="M100" s="106">
        <v>0</v>
      </c>
      <c r="N100" s="39">
        <v>-0.13499999999385182</v>
      </c>
      <c r="O100" s="39"/>
      <c r="P100" s="49"/>
      <c r="Q100" s="47"/>
      <c r="R100" s="47"/>
      <c r="S100" s="61"/>
      <c r="T100" s="4"/>
      <c r="U100" s="4"/>
      <c r="V100" s="4"/>
      <c r="W100" s="4"/>
      <c r="X100" s="4"/>
      <c r="Y100" s="4"/>
      <c r="Z100" s="4"/>
      <c r="AA100" s="63"/>
      <c r="AB100" s="46"/>
      <c r="AC100" t="s">
        <v>10</v>
      </c>
      <c r="AD100">
        <v>2575</v>
      </c>
      <c r="AE100" t="s">
        <v>398</v>
      </c>
    </row>
    <row r="101" spans="1:31" x14ac:dyDescent="0.2">
      <c r="A101" s="510"/>
      <c r="B101" s="515"/>
      <c r="C101" s="21" t="s">
        <v>51</v>
      </c>
      <c r="D101" s="21" t="s">
        <v>345</v>
      </c>
      <c r="E101" s="151">
        <v>17967</v>
      </c>
      <c r="F101" s="151">
        <v>17994.41</v>
      </c>
      <c r="G101" s="128">
        <v>-27.409999999999854</v>
      </c>
      <c r="I101" s="106">
        <v>0</v>
      </c>
      <c r="J101" s="108"/>
      <c r="K101" s="108">
        <v>26.950500000001021</v>
      </c>
      <c r="L101" s="106"/>
      <c r="M101" s="106">
        <v>0</v>
      </c>
      <c r="N101" s="39">
        <v>-0.45949999999883318</v>
      </c>
      <c r="O101" s="39"/>
      <c r="P101" s="49"/>
      <c r="Q101" s="47"/>
      <c r="R101" s="47"/>
      <c r="S101" s="87" t="s">
        <v>346</v>
      </c>
      <c r="T101" s="51">
        <v>70509.170409999992</v>
      </c>
      <c r="U101" s="51">
        <v>17220.834149999999</v>
      </c>
      <c r="V101" s="51">
        <v>-3347.2397099998998</v>
      </c>
      <c r="W101" s="51"/>
      <c r="X101" s="51">
        <v>0</v>
      </c>
      <c r="Y101" s="51"/>
      <c r="Z101" s="51">
        <v>18.721341702447027</v>
      </c>
      <c r="AA101" s="114">
        <v>32113.744901702274</v>
      </c>
      <c r="AB101" s="115"/>
      <c r="AC101" s="47" t="s">
        <v>611</v>
      </c>
      <c r="AD101" s="66"/>
    </row>
    <row r="102" spans="1:31" x14ac:dyDescent="0.2">
      <c r="A102" s="510"/>
      <c r="B102" s="515"/>
      <c r="C102" s="21" t="s">
        <v>360</v>
      </c>
      <c r="D102" s="21" t="s">
        <v>612</v>
      </c>
      <c r="E102" s="151">
        <v>0</v>
      </c>
      <c r="F102" s="151">
        <v>0</v>
      </c>
      <c r="G102" s="128">
        <v>0</v>
      </c>
      <c r="I102" s="106"/>
      <c r="J102" s="108"/>
      <c r="K102" s="108">
        <v>0</v>
      </c>
      <c r="L102" s="106"/>
      <c r="M102" s="106">
        <v>0</v>
      </c>
      <c r="N102" s="39"/>
      <c r="O102" s="39"/>
      <c r="P102" s="49"/>
      <c r="Q102" s="47"/>
      <c r="R102" s="47"/>
      <c r="S102" s="87"/>
      <c r="T102" s="51"/>
      <c r="U102" s="51"/>
      <c r="V102" s="51"/>
      <c r="W102" s="51"/>
      <c r="X102" s="51"/>
      <c r="Y102" s="51"/>
      <c r="Z102" s="51"/>
      <c r="AA102" s="114"/>
      <c r="AB102" s="47">
        <v>116012.31168033305</v>
      </c>
      <c r="AC102" t="s">
        <v>613</v>
      </c>
      <c r="AD102" s="66"/>
    </row>
    <row r="103" spans="1:31" x14ac:dyDescent="0.2">
      <c r="A103" s="510"/>
      <c r="B103" s="515"/>
      <c r="C103" s="21" t="s">
        <v>361</v>
      </c>
      <c r="D103" s="21" t="s">
        <v>614</v>
      </c>
      <c r="E103" s="151">
        <v>3923663</v>
      </c>
      <c r="F103" s="151">
        <v>3929548.54</v>
      </c>
      <c r="G103" s="128">
        <v>-5885.5400000000373</v>
      </c>
      <c r="I103" s="106">
        <v>0</v>
      </c>
      <c r="J103" s="108"/>
      <c r="K103" s="108">
        <v>5885.4945000002226</v>
      </c>
      <c r="L103" s="106"/>
      <c r="M103" s="106">
        <v>0</v>
      </c>
      <c r="N103" s="39">
        <v>-4.5499999814637704E-2</v>
      </c>
      <c r="O103" s="39"/>
      <c r="P103" s="49"/>
      <c r="Q103" s="47"/>
      <c r="R103" s="47"/>
      <c r="S103" s="87" t="s">
        <v>615</v>
      </c>
      <c r="T103" s="51">
        <v>222292.93431999991</v>
      </c>
      <c r="U103" s="51"/>
      <c r="V103" s="51"/>
      <c r="W103" s="51"/>
      <c r="X103" s="51"/>
      <c r="Y103" s="51"/>
      <c r="Z103" s="51"/>
      <c r="AA103" s="114"/>
      <c r="AB103" s="81">
        <v>116012.31168033305</v>
      </c>
      <c r="AC103" s="47"/>
      <c r="AD103" s="66"/>
    </row>
    <row r="104" spans="1:31" x14ac:dyDescent="0.2">
      <c r="A104" s="510"/>
      <c r="B104" s="515"/>
      <c r="C104" s="21" t="s">
        <v>858</v>
      </c>
      <c r="D104" s="21" t="s">
        <v>616</v>
      </c>
      <c r="E104" s="151">
        <v>15644749</v>
      </c>
      <c r="F104" s="151">
        <v>15644748.609999999</v>
      </c>
      <c r="G104" s="128">
        <v>0.39000000059604645</v>
      </c>
      <c r="I104" s="106">
        <v>0</v>
      </c>
      <c r="J104" s="108"/>
      <c r="K104" s="108"/>
      <c r="L104" s="106"/>
      <c r="M104" s="106">
        <v>0</v>
      </c>
      <c r="N104" s="39">
        <v>0.39000000059604645</v>
      </c>
      <c r="O104" s="39"/>
      <c r="P104" s="49"/>
      <c r="Q104" s="47"/>
      <c r="R104" s="47"/>
      <c r="S104" s="87"/>
      <c r="T104" s="51"/>
      <c r="U104" s="51"/>
      <c r="V104" s="51"/>
      <c r="W104" s="51"/>
      <c r="X104" s="51"/>
      <c r="Y104" s="51"/>
      <c r="Z104" s="51"/>
      <c r="AA104" s="114"/>
      <c r="AB104" s="116"/>
      <c r="AC104" s="47"/>
      <c r="AD104" s="66"/>
    </row>
    <row r="105" spans="1:31" x14ac:dyDescent="0.2">
      <c r="A105" s="510"/>
      <c r="B105" s="515"/>
      <c r="C105" s="22" t="s">
        <v>355</v>
      </c>
      <c r="D105" s="22" t="s">
        <v>656</v>
      </c>
      <c r="E105" s="151">
        <v>191355069</v>
      </c>
      <c r="F105" s="151">
        <v>191355068.76000008</v>
      </c>
      <c r="G105" s="128">
        <v>0.239999920129776</v>
      </c>
      <c r="I105" s="106">
        <v>0</v>
      </c>
      <c r="J105" s="108"/>
      <c r="K105" s="108"/>
      <c r="L105" s="106"/>
      <c r="M105" s="106">
        <v>0</v>
      </c>
      <c r="N105" s="39">
        <v>0.239999920129776</v>
      </c>
      <c r="O105" s="39"/>
      <c r="P105" s="49"/>
      <c r="Q105" s="47"/>
      <c r="R105" s="47"/>
      <c r="S105" s="87" t="s">
        <v>103</v>
      </c>
      <c r="T105" s="51">
        <v>6263.0368799999997</v>
      </c>
      <c r="U105" s="51"/>
      <c r="V105" s="51"/>
      <c r="W105" s="51"/>
      <c r="X105" s="51"/>
      <c r="Y105" s="51"/>
      <c r="Z105" s="51"/>
      <c r="AA105" s="114"/>
      <c r="AB105" s="117" t="s">
        <v>841</v>
      </c>
      <c r="AC105" s="47"/>
      <c r="AD105" s="66"/>
    </row>
    <row r="106" spans="1:31" x14ac:dyDescent="0.2">
      <c r="A106" s="510"/>
      <c r="B106" s="515"/>
      <c r="C106" s="21" t="s">
        <v>356</v>
      </c>
      <c r="D106" s="21" t="s">
        <v>104</v>
      </c>
      <c r="E106" s="151">
        <v>3039995</v>
      </c>
      <c r="F106" s="151">
        <v>3039995.2</v>
      </c>
      <c r="G106" s="128">
        <v>-0.20000000018626451</v>
      </c>
      <c r="I106" s="106">
        <v>0</v>
      </c>
      <c r="J106" s="108"/>
      <c r="K106" s="108"/>
      <c r="L106" s="106"/>
      <c r="M106" s="106">
        <v>0</v>
      </c>
      <c r="N106" s="39">
        <v>-0.20000000018626451</v>
      </c>
      <c r="O106" s="39"/>
      <c r="P106" s="49"/>
      <c r="Q106" s="47"/>
      <c r="R106" s="47"/>
      <c r="S106" s="87"/>
      <c r="T106" s="51"/>
      <c r="U106" s="51"/>
      <c r="V106" s="51"/>
      <c r="W106" s="51"/>
      <c r="X106" s="51"/>
      <c r="Y106" s="51"/>
      <c r="Z106" s="51"/>
      <c r="AA106" s="114"/>
      <c r="AB106" s="85"/>
      <c r="AC106" s="47"/>
      <c r="AD106" s="66"/>
    </row>
    <row r="107" spans="1:31" x14ac:dyDescent="0.2">
      <c r="A107" s="510"/>
      <c r="B107" s="515"/>
      <c r="C107" s="21" t="s">
        <v>358</v>
      </c>
      <c r="D107" s="21" t="s">
        <v>105</v>
      </c>
      <c r="E107" s="151">
        <v>5270766</v>
      </c>
      <c r="F107" s="151">
        <v>5270765.59</v>
      </c>
      <c r="G107" s="128">
        <v>0.41000000014901161</v>
      </c>
      <c r="I107" s="106">
        <v>0</v>
      </c>
      <c r="J107" s="108"/>
      <c r="K107" s="108"/>
      <c r="L107" s="106"/>
      <c r="M107" s="106">
        <v>0</v>
      </c>
      <c r="N107" s="39">
        <v>0.41000000014901161</v>
      </c>
      <c r="O107" s="39"/>
      <c r="P107" s="49"/>
      <c r="Q107" s="47"/>
      <c r="R107" s="47"/>
      <c r="S107" s="87"/>
      <c r="T107" s="51"/>
      <c r="U107" s="51"/>
      <c r="V107" s="51"/>
      <c r="W107" s="51"/>
      <c r="X107" s="51"/>
      <c r="Y107" s="51"/>
      <c r="Z107" s="51"/>
      <c r="AA107" s="114"/>
      <c r="AB107" s="85"/>
      <c r="AC107" s="47"/>
      <c r="AD107" s="66"/>
    </row>
    <row r="108" spans="1:31" x14ac:dyDescent="0.2">
      <c r="A108" s="510"/>
      <c r="B108" s="515"/>
      <c r="C108" s="21" t="s">
        <v>359</v>
      </c>
      <c r="D108" s="21" t="s">
        <v>106</v>
      </c>
      <c r="E108" s="151">
        <v>4076325</v>
      </c>
      <c r="F108" s="151">
        <v>4076325.3</v>
      </c>
      <c r="G108" s="128">
        <v>-0.29999999981373549</v>
      </c>
      <c r="I108" s="106">
        <v>0</v>
      </c>
      <c r="J108" s="108"/>
      <c r="K108" s="108"/>
      <c r="L108" s="106"/>
      <c r="M108" s="106">
        <v>0</v>
      </c>
      <c r="N108" s="39">
        <v>-0.29999999981373549</v>
      </c>
      <c r="O108" s="39"/>
      <c r="P108" s="49"/>
      <c r="Q108" s="47"/>
      <c r="R108" s="47"/>
      <c r="S108" s="87"/>
      <c r="T108" s="51"/>
      <c r="U108" s="51"/>
      <c r="V108" s="51"/>
      <c r="W108" s="51"/>
      <c r="X108" s="51"/>
      <c r="Y108" s="51"/>
      <c r="Z108" s="51"/>
      <c r="AA108" s="114"/>
      <c r="AB108" s="85"/>
      <c r="AC108" s="47"/>
      <c r="AD108" s="66"/>
    </row>
    <row r="109" spans="1:31" x14ac:dyDescent="0.2">
      <c r="A109" s="510"/>
      <c r="B109" s="515"/>
      <c r="C109" s="21" t="s">
        <v>661</v>
      </c>
      <c r="D109" s="21" t="s">
        <v>715</v>
      </c>
      <c r="E109" s="151">
        <v>994804</v>
      </c>
      <c r="F109" s="151">
        <v>994803.55</v>
      </c>
      <c r="G109" s="128">
        <v>0.44999999995343387</v>
      </c>
      <c r="I109" s="106">
        <v>0</v>
      </c>
      <c r="J109" s="108"/>
      <c r="K109" s="108"/>
      <c r="L109" s="106"/>
      <c r="M109" s="106">
        <v>0</v>
      </c>
      <c r="N109" s="39">
        <v>0.44999999995343387</v>
      </c>
      <c r="O109" s="39"/>
      <c r="P109" s="49"/>
      <c r="Q109" s="47"/>
      <c r="R109" s="47"/>
      <c r="S109" s="87"/>
      <c r="T109" s="51"/>
      <c r="U109" s="51"/>
      <c r="V109" s="51"/>
      <c r="W109" s="51"/>
      <c r="X109" s="51"/>
      <c r="Y109" s="51"/>
      <c r="Z109" s="51"/>
      <c r="AA109" s="114"/>
      <c r="AB109" s="85"/>
      <c r="AC109" s="47"/>
      <c r="AD109" s="66"/>
    </row>
    <row r="110" spans="1:31" ht="13.5" thickBot="1" x14ac:dyDescent="0.25">
      <c r="A110" s="536"/>
      <c r="B110" s="537"/>
      <c r="C110" s="21" t="s">
        <v>123</v>
      </c>
      <c r="D110" s="21" t="s">
        <v>107</v>
      </c>
      <c r="E110" s="151">
        <v>2290537</v>
      </c>
      <c r="F110" s="151">
        <v>2290536.79</v>
      </c>
      <c r="G110" s="128">
        <v>0.2099999999627471</v>
      </c>
      <c r="I110" s="106">
        <v>0</v>
      </c>
      <c r="J110" s="108"/>
      <c r="K110" s="106"/>
      <c r="L110" s="106"/>
      <c r="M110" s="106">
        <v>0</v>
      </c>
      <c r="N110" s="39">
        <v>0.2099999999627471</v>
      </c>
      <c r="O110" s="39"/>
      <c r="P110" s="49"/>
      <c r="Q110" s="47"/>
      <c r="R110" s="47"/>
      <c r="S110" s="87" t="s">
        <v>108</v>
      </c>
      <c r="T110" s="51">
        <v>56735.184280000001</v>
      </c>
      <c r="U110" s="51"/>
      <c r="V110" s="51"/>
      <c r="W110" s="51"/>
      <c r="X110" s="51"/>
      <c r="Y110" s="51"/>
      <c r="Z110" s="51"/>
      <c r="AA110" s="63"/>
      <c r="AD110" s="66"/>
    </row>
    <row r="111" spans="1:31" x14ac:dyDescent="0.2">
      <c r="A111" s="509" t="s">
        <v>109</v>
      </c>
      <c r="B111" s="506">
        <v>294873.489</v>
      </c>
      <c r="C111" s="21" t="s">
        <v>878</v>
      </c>
      <c r="D111" s="21" t="s">
        <v>110</v>
      </c>
      <c r="E111" s="151">
        <v>7611702</v>
      </c>
      <c r="F111" s="151">
        <v>7611701.5000000009</v>
      </c>
      <c r="G111" s="128">
        <v>0.49999999906867743</v>
      </c>
      <c r="I111" s="106">
        <v>0</v>
      </c>
      <c r="J111" s="108"/>
      <c r="K111" s="106"/>
      <c r="L111" s="106"/>
      <c r="M111" s="106">
        <v>0</v>
      </c>
      <c r="N111" s="39">
        <v>0.49999999906867743</v>
      </c>
      <c r="O111" s="39"/>
      <c r="P111" s="49"/>
      <c r="Q111" s="47"/>
      <c r="R111" s="47"/>
      <c r="S111" s="87" t="s">
        <v>864</v>
      </c>
      <c r="T111" s="51">
        <v>73207.42912999999</v>
      </c>
      <c r="U111" s="79"/>
      <c r="V111" s="79"/>
      <c r="W111" s="79"/>
      <c r="X111" s="79"/>
      <c r="Y111" s="79"/>
      <c r="Z111" s="79"/>
      <c r="AA111" s="63"/>
      <c r="AC111" s="78"/>
      <c r="AD111" s="66"/>
    </row>
    <row r="112" spans="1:31" x14ac:dyDescent="0.2">
      <c r="A112" s="510"/>
      <c r="B112" s="507"/>
      <c r="C112" s="21" t="s">
        <v>32</v>
      </c>
      <c r="D112" s="21" t="s">
        <v>865</v>
      </c>
      <c r="E112" s="151">
        <v>40309268</v>
      </c>
      <c r="F112" s="151">
        <v>44210111.239999995</v>
      </c>
      <c r="G112" s="128">
        <v>-3900843.2399999946</v>
      </c>
      <c r="I112" s="106">
        <v>0</v>
      </c>
      <c r="J112" s="108">
        <v>3893934</v>
      </c>
      <c r="K112" s="107"/>
      <c r="L112" s="108">
        <v>6909.4500000029802</v>
      </c>
      <c r="M112" s="106">
        <v>0</v>
      </c>
      <c r="N112" s="39">
        <v>0.21000000834465027</v>
      </c>
      <c r="O112" s="39"/>
      <c r="P112" s="49"/>
      <c r="Q112" s="47"/>
      <c r="R112" s="47"/>
      <c r="S112" s="87" t="s">
        <v>866</v>
      </c>
      <c r="T112" s="51">
        <v>275313.88247000001</v>
      </c>
      <c r="U112" s="79"/>
      <c r="V112" s="79"/>
      <c r="W112" s="79"/>
      <c r="X112" s="79"/>
      <c r="Y112" s="79"/>
      <c r="Z112" s="79"/>
      <c r="AA112" s="63"/>
      <c r="AB112" s="47"/>
      <c r="AD112" s="66"/>
    </row>
    <row r="113" spans="1:30" x14ac:dyDescent="0.2">
      <c r="A113" s="510"/>
      <c r="B113" s="507"/>
      <c r="C113" s="21" t="s">
        <v>128</v>
      </c>
      <c r="D113" s="21" t="s">
        <v>867</v>
      </c>
      <c r="E113" s="151">
        <v>-819955</v>
      </c>
      <c r="F113" s="151">
        <v>885252.17000000121</v>
      </c>
      <c r="G113" s="128">
        <v>-1705207.17</v>
      </c>
      <c r="I113" s="106">
        <v>0</v>
      </c>
      <c r="J113" s="108"/>
      <c r="K113" s="107"/>
      <c r="L113" s="108">
        <v>1705207.36</v>
      </c>
      <c r="M113" s="106">
        <v>0</v>
      </c>
      <c r="N113" s="39">
        <v>0.18999999901279807</v>
      </c>
      <c r="O113" s="39"/>
      <c r="P113" s="49"/>
      <c r="Q113" s="47"/>
      <c r="R113" s="47"/>
      <c r="S113" s="118" t="s">
        <v>370</v>
      </c>
      <c r="T113" s="51">
        <v>334547.36795999995</v>
      </c>
      <c r="U113" s="4"/>
      <c r="V113" s="4"/>
      <c r="W113" s="4"/>
      <c r="X113" s="4"/>
      <c r="Y113" s="4"/>
      <c r="Z113" s="4"/>
      <c r="AA113" s="63"/>
      <c r="AB113" s="47"/>
      <c r="AD113" s="53"/>
    </row>
    <row r="114" spans="1:30" ht="13.5" thickBot="1" x14ac:dyDescent="0.25">
      <c r="A114" s="511"/>
      <c r="B114" s="508"/>
      <c r="C114" s="21" t="s">
        <v>35</v>
      </c>
      <c r="D114" s="21" t="s">
        <v>371</v>
      </c>
      <c r="E114" s="151">
        <v>247772474</v>
      </c>
      <c r="F114" s="151">
        <v>262973777.01999855</v>
      </c>
      <c r="G114" s="128">
        <v>-15201303.01999855</v>
      </c>
      <c r="I114" s="106">
        <v>0</v>
      </c>
      <c r="J114" s="108">
        <v>15088993</v>
      </c>
      <c r="K114" s="107"/>
      <c r="L114" s="108">
        <v>106607.39999994636</v>
      </c>
      <c r="M114" s="106">
        <v>0</v>
      </c>
      <c r="N114" s="39">
        <v>-5702.6199986040592</v>
      </c>
      <c r="O114" s="39"/>
      <c r="P114" s="49"/>
      <c r="Q114" s="47"/>
      <c r="R114" s="47"/>
      <c r="S114" s="87" t="s">
        <v>372</v>
      </c>
      <c r="T114" s="51">
        <v>689669.55689999985</v>
      </c>
      <c r="U114" s="51"/>
      <c r="V114" s="51"/>
      <c r="W114" s="51"/>
      <c r="X114" s="51"/>
      <c r="Y114" s="51"/>
      <c r="Z114" s="51"/>
      <c r="AA114" s="63"/>
      <c r="AD114" s="66"/>
    </row>
    <row r="115" spans="1:30" ht="12.75" customHeight="1" x14ac:dyDescent="0.2">
      <c r="A115" s="509" t="s">
        <v>373</v>
      </c>
      <c r="B115" s="506">
        <v>1141754.6329999999</v>
      </c>
      <c r="C115" s="21" t="s">
        <v>162</v>
      </c>
      <c r="D115" s="21" t="s">
        <v>374</v>
      </c>
      <c r="E115" s="151">
        <v>534047386</v>
      </c>
      <c r="F115" s="151">
        <v>534047886.79997766</v>
      </c>
      <c r="G115" s="128">
        <v>-500.79997766017914</v>
      </c>
      <c r="I115" s="107">
        <v>0</v>
      </c>
      <c r="J115" s="106"/>
      <c r="K115" s="106"/>
      <c r="L115" s="106"/>
      <c r="M115" s="106">
        <v>0</v>
      </c>
      <c r="N115" s="39">
        <v>-500.79997766017914</v>
      </c>
      <c r="O115" s="39"/>
      <c r="P115" s="49"/>
      <c r="Q115" s="47"/>
      <c r="R115" s="47"/>
      <c r="S115" s="87" t="s">
        <v>375</v>
      </c>
      <c r="T115" s="51">
        <v>110788.32794</v>
      </c>
      <c r="U115" s="51"/>
      <c r="V115" s="51"/>
      <c r="W115" s="51"/>
      <c r="X115" s="51"/>
      <c r="Y115" s="51"/>
      <c r="Z115" s="51"/>
      <c r="AA115" s="63"/>
      <c r="AD115" s="66"/>
    </row>
    <row r="116" spans="1:30" x14ac:dyDescent="0.2">
      <c r="A116" s="510"/>
      <c r="B116" s="507"/>
      <c r="C116" s="21" t="s">
        <v>127</v>
      </c>
      <c r="D116" s="21" t="s">
        <v>376</v>
      </c>
      <c r="E116" s="151">
        <v>603812</v>
      </c>
      <c r="F116" s="151">
        <v>603811.5</v>
      </c>
      <c r="G116" s="128">
        <v>0.5</v>
      </c>
      <c r="I116" s="106">
        <v>0</v>
      </c>
      <c r="J116" s="106"/>
      <c r="K116" s="106"/>
      <c r="L116" s="106"/>
      <c r="M116" s="106">
        <v>0</v>
      </c>
      <c r="N116" s="39">
        <v>0.5</v>
      </c>
      <c r="O116" s="39"/>
      <c r="P116" s="49"/>
      <c r="Q116" s="47"/>
      <c r="R116" s="47"/>
      <c r="S116" s="87" t="s">
        <v>377</v>
      </c>
      <c r="T116" s="51">
        <v>184173.63583000001</v>
      </c>
      <c r="U116" s="51"/>
      <c r="V116" s="51"/>
      <c r="W116" s="51"/>
      <c r="X116" s="51"/>
      <c r="Y116" s="51"/>
      <c r="Z116" s="51"/>
      <c r="AA116" s="63"/>
      <c r="AD116" s="66"/>
    </row>
    <row r="117" spans="1:30" x14ac:dyDescent="0.2">
      <c r="A117" s="510"/>
      <c r="B117" s="507"/>
      <c r="C117" s="21" t="s">
        <v>928</v>
      </c>
      <c r="D117" s="21" t="s">
        <v>378</v>
      </c>
      <c r="E117" s="151">
        <v>54613536</v>
      </c>
      <c r="F117" s="151">
        <v>54612837.21999982</v>
      </c>
      <c r="G117" s="128">
        <v>698.78000018000603</v>
      </c>
      <c r="I117" s="106">
        <v>0</v>
      </c>
      <c r="J117" s="106"/>
      <c r="K117" s="106"/>
      <c r="L117" s="106"/>
      <c r="M117" s="106">
        <v>0</v>
      </c>
      <c r="N117" s="39">
        <v>698.78000018000603</v>
      </c>
      <c r="O117" s="39"/>
      <c r="P117" s="49"/>
      <c r="Q117" s="47"/>
      <c r="R117" s="47"/>
      <c r="S117" s="87" t="s">
        <v>379</v>
      </c>
      <c r="T117" s="51">
        <v>21277.301489999998</v>
      </c>
      <c r="U117" s="51"/>
      <c r="V117" s="51"/>
      <c r="W117" s="51"/>
      <c r="X117" s="51"/>
      <c r="Y117" s="51"/>
      <c r="Z117" s="51"/>
      <c r="AA117" s="63"/>
      <c r="AD117" s="66"/>
    </row>
    <row r="118" spans="1:30" x14ac:dyDescent="0.2">
      <c r="A118" s="510"/>
      <c r="B118" s="507"/>
      <c r="C118" s="21" t="s">
        <v>16</v>
      </c>
      <c r="D118" s="21" t="s">
        <v>380</v>
      </c>
      <c r="E118" s="151">
        <v>308704433</v>
      </c>
      <c r="F118" s="151">
        <v>308708192.93000132</v>
      </c>
      <c r="G118" s="128">
        <v>-3759.9300013184547</v>
      </c>
      <c r="I118" s="106">
        <v>0</v>
      </c>
      <c r="J118" s="106"/>
      <c r="K118" s="106"/>
      <c r="L118" s="106"/>
      <c r="M118" s="106">
        <v>0</v>
      </c>
      <c r="N118" s="39">
        <v>-3759.9300013184547</v>
      </c>
      <c r="O118" s="39"/>
      <c r="P118" s="49"/>
      <c r="Q118" s="47"/>
      <c r="R118" s="47"/>
      <c r="S118" s="87" t="s">
        <v>381</v>
      </c>
      <c r="T118" s="51">
        <v>-44705.483850000004</v>
      </c>
      <c r="U118" s="51"/>
      <c r="V118" s="51"/>
      <c r="W118" s="51"/>
      <c r="X118" s="51"/>
      <c r="Y118" s="51"/>
      <c r="Z118" s="51"/>
      <c r="AA118" s="63"/>
      <c r="AD118" s="53"/>
    </row>
    <row r="119" spans="1:30" x14ac:dyDescent="0.2">
      <c r="A119" s="510"/>
      <c r="B119" s="507"/>
      <c r="C119" s="21" t="s">
        <v>17</v>
      </c>
      <c r="D119" s="21" t="s">
        <v>382</v>
      </c>
      <c r="E119" s="151">
        <v>24620610</v>
      </c>
      <c r="F119" s="151">
        <v>24620611.019999996</v>
      </c>
      <c r="G119" s="128">
        <v>-1.0199999958276749</v>
      </c>
      <c r="I119" s="106">
        <v>0</v>
      </c>
      <c r="J119" s="106"/>
      <c r="K119" s="106"/>
      <c r="L119" s="106"/>
      <c r="M119" s="106">
        <v>0</v>
      </c>
      <c r="N119" s="39">
        <v>-1.0199999958276749</v>
      </c>
      <c r="O119" s="39"/>
      <c r="P119" s="49"/>
      <c r="Q119" s="47"/>
      <c r="R119" s="47"/>
      <c r="S119" s="87" t="s">
        <v>986</v>
      </c>
      <c r="T119" s="51">
        <v>-20.64264</v>
      </c>
      <c r="U119" s="4"/>
      <c r="V119" s="4"/>
      <c r="W119" s="4"/>
      <c r="X119" s="4"/>
      <c r="Y119" s="4"/>
      <c r="Z119" s="4"/>
      <c r="AA119" s="63"/>
    </row>
    <row r="120" spans="1:30" ht="13.5" customHeight="1" x14ac:dyDescent="0.2">
      <c r="A120" s="510"/>
      <c r="B120" s="507"/>
      <c r="C120" s="21" t="s">
        <v>18</v>
      </c>
      <c r="D120" s="21" t="s">
        <v>987</v>
      </c>
      <c r="E120" s="151">
        <v>24917502</v>
      </c>
      <c r="F120" s="151">
        <v>24917516.690000024</v>
      </c>
      <c r="G120" s="128">
        <v>-14.690000023692846</v>
      </c>
      <c r="I120" s="106">
        <v>0</v>
      </c>
      <c r="J120" s="106"/>
      <c r="K120" s="106"/>
      <c r="L120" s="106"/>
      <c r="M120" s="106">
        <v>0</v>
      </c>
      <c r="N120" s="39">
        <v>-14.690000023692846</v>
      </c>
      <c r="O120" s="39"/>
      <c r="P120" s="49"/>
      <c r="Q120" s="47"/>
      <c r="R120" s="47"/>
      <c r="S120" s="61"/>
      <c r="T120" s="4"/>
      <c r="U120" s="4"/>
      <c r="V120" s="4"/>
      <c r="W120" s="4"/>
      <c r="X120" s="4"/>
      <c r="Y120" s="4"/>
      <c r="Z120" s="4"/>
      <c r="AA120" s="63"/>
    </row>
    <row r="121" spans="1:30" ht="13.5" customHeight="1" x14ac:dyDescent="0.2">
      <c r="A121" s="510"/>
      <c r="B121" s="507"/>
      <c r="C121" s="21" t="s">
        <v>166</v>
      </c>
      <c r="D121" s="21" t="s">
        <v>988</v>
      </c>
      <c r="E121" s="151">
        <v>32414795</v>
      </c>
      <c r="F121" s="151">
        <v>32401621.990000095</v>
      </c>
      <c r="G121" s="128">
        <v>13173.009999904782</v>
      </c>
      <c r="I121" s="106">
        <v>0</v>
      </c>
      <c r="J121" s="106"/>
      <c r="K121" s="106">
        <v>-13251.343500000503</v>
      </c>
      <c r="L121" s="106">
        <v>99.03999999910593</v>
      </c>
      <c r="M121" s="106">
        <v>0</v>
      </c>
      <c r="N121" s="39">
        <v>20.706499903384611</v>
      </c>
      <c r="O121" s="39"/>
      <c r="P121" s="49"/>
      <c r="Q121" s="47"/>
      <c r="R121" s="47"/>
      <c r="S121" s="61"/>
      <c r="T121" s="4"/>
      <c r="U121" s="4"/>
      <c r="V121" s="4"/>
      <c r="W121" s="4"/>
      <c r="X121" s="4"/>
      <c r="Y121" s="4"/>
      <c r="Z121" s="4"/>
      <c r="AA121" s="63"/>
    </row>
    <row r="122" spans="1:30" x14ac:dyDescent="0.2">
      <c r="A122" s="510"/>
      <c r="B122" s="507"/>
      <c r="C122" s="21" t="s">
        <v>48</v>
      </c>
      <c r="D122" s="21" t="s">
        <v>989</v>
      </c>
      <c r="E122" s="151">
        <v>8834229</v>
      </c>
      <c r="F122" s="151">
        <v>8847479.430000009</v>
      </c>
      <c r="G122" s="128">
        <v>-13250.430000009015</v>
      </c>
      <c r="I122" s="106">
        <v>0</v>
      </c>
      <c r="J122" s="106"/>
      <c r="K122" s="108">
        <v>13251.343500000503</v>
      </c>
      <c r="L122" s="106"/>
      <c r="M122" s="106">
        <v>0</v>
      </c>
      <c r="N122" s="39">
        <v>0.91349999148769712</v>
      </c>
      <c r="O122" s="39"/>
      <c r="P122" s="49"/>
      <c r="Q122" s="47"/>
      <c r="R122" s="47"/>
      <c r="S122" s="61"/>
      <c r="T122" s="4"/>
      <c r="U122" s="4"/>
      <c r="V122" s="4"/>
      <c r="W122" s="4"/>
      <c r="X122" s="4"/>
      <c r="Y122" s="4"/>
      <c r="Z122" s="4"/>
      <c r="AA122" s="63"/>
    </row>
    <row r="123" spans="1:30" x14ac:dyDescent="0.2">
      <c r="A123" s="510"/>
      <c r="B123" s="507"/>
      <c r="C123" s="21" t="s">
        <v>875</v>
      </c>
      <c r="D123" s="21" t="s">
        <v>990</v>
      </c>
      <c r="E123" s="151">
        <v>0</v>
      </c>
      <c r="F123" s="151">
        <v>0</v>
      </c>
      <c r="G123" s="128">
        <v>0</v>
      </c>
      <c r="I123" s="106">
        <v>0</v>
      </c>
      <c r="J123" s="106"/>
      <c r="K123" s="106"/>
      <c r="L123" s="106"/>
      <c r="M123" s="106">
        <v>0</v>
      </c>
      <c r="N123" s="49">
        <v>0</v>
      </c>
      <c r="O123" s="49"/>
      <c r="P123" s="49"/>
      <c r="Q123" s="47"/>
      <c r="R123" s="47"/>
      <c r="S123" s="119"/>
      <c r="T123" s="4"/>
      <c r="U123" s="4"/>
      <c r="V123" s="4"/>
      <c r="W123" s="4"/>
      <c r="X123" s="4"/>
      <c r="Y123" s="4"/>
      <c r="Z123" s="4"/>
      <c r="AA123" s="63"/>
    </row>
    <row r="124" spans="1:30" x14ac:dyDescent="0.2">
      <c r="A124" s="510"/>
      <c r="B124" s="507"/>
      <c r="C124" s="21" t="s">
        <v>976</v>
      </c>
      <c r="D124" s="21" t="s">
        <v>991</v>
      </c>
      <c r="E124" s="151">
        <v>44949625</v>
      </c>
      <c r="F124" s="151">
        <v>44948124.760000363</v>
      </c>
      <c r="G124" s="128">
        <v>1500.2399996370077</v>
      </c>
      <c r="I124" s="106"/>
      <c r="J124" s="106"/>
      <c r="K124" s="106"/>
      <c r="L124" s="106"/>
      <c r="M124" s="106">
        <v>0</v>
      </c>
      <c r="N124" s="49">
        <v>1500.2399996370077</v>
      </c>
      <c r="O124" s="49"/>
      <c r="P124" s="49"/>
      <c r="Q124" s="47"/>
      <c r="R124" s="47"/>
      <c r="S124" s="61"/>
      <c r="T124" s="4"/>
      <c r="U124" s="4"/>
      <c r="V124" s="4"/>
      <c r="W124" s="4"/>
      <c r="X124" s="4"/>
      <c r="Y124" s="4"/>
      <c r="Z124" s="4"/>
      <c r="AA124" s="63"/>
    </row>
    <row r="125" spans="1:30" ht="12.75" customHeight="1" x14ac:dyDescent="0.2">
      <c r="A125" s="510"/>
      <c r="B125" s="507"/>
      <c r="C125" s="21" t="s">
        <v>52</v>
      </c>
      <c r="D125" s="21" t="s">
        <v>992</v>
      </c>
      <c r="E125" s="151">
        <v>19999075</v>
      </c>
      <c r="F125" s="151">
        <v>19999074.670000039</v>
      </c>
      <c r="G125" s="128">
        <v>0.32999996095895767</v>
      </c>
      <c r="I125" s="106">
        <v>0</v>
      </c>
      <c r="J125" s="106"/>
      <c r="K125" s="106"/>
      <c r="L125" s="106"/>
      <c r="M125" s="106">
        <v>0</v>
      </c>
      <c r="N125" s="49">
        <v>0.32999996095895767</v>
      </c>
      <c r="O125" s="49"/>
      <c r="P125" s="49"/>
      <c r="Q125" s="47"/>
      <c r="R125" s="47"/>
      <c r="S125" s="61"/>
      <c r="T125" s="4"/>
      <c r="U125" s="4"/>
      <c r="V125" s="4"/>
      <c r="W125" s="4"/>
      <c r="X125" s="4"/>
      <c r="Y125" s="4"/>
      <c r="Z125" s="4"/>
      <c r="AA125" s="63"/>
    </row>
    <row r="126" spans="1:30" x14ac:dyDescent="0.2">
      <c r="A126" s="510"/>
      <c r="B126" s="507"/>
      <c r="C126" s="21" t="s">
        <v>47</v>
      </c>
      <c r="D126" s="21" t="s">
        <v>993</v>
      </c>
      <c r="E126" s="151">
        <v>9731189</v>
      </c>
      <c r="F126" s="151">
        <v>9731188.8200000022</v>
      </c>
      <c r="G126" s="128">
        <v>0.17999999783933163</v>
      </c>
      <c r="I126" s="106">
        <v>0</v>
      </c>
      <c r="J126" s="120"/>
      <c r="K126" s="120"/>
      <c r="L126" s="120"/>
      <c r="M126" s="106">
        <v>0</v>
      </c>
      <c r="N126" s="49">
        <v>0.17999999783933163</v>
      </c>
      <c r="O126" s="49"/>
      <c r="P126" s="49"/>
      <c r="Q126" s="47"/>
      <c r="R126" s="47"/>
      <c r="S126" s="61"/>
      <c r="T126" s="4"/>
      <c r="U126" s="4"/>
      <c r="V126" s="4"/>
      <c r="W126" s="4"/>
      <c r="X126" s="4"/>
      <c r="Y126" s="4"/>
      <c r="Z126" s="4"/>
      <c r="AA126" s="63"/>
    </row>
    <row r="127" spans="1:30" ht="13.5" thickBot="1" x14ac:dyDescent="0.25">
      <c r="A127" s="511"/>
      <c r="B127" s="508"/>
      <c r="C127" s="21" t="s">
        <v>23</v>
      </c>
      <c r="D127" s="21" t="s">
        <v>994</v>
      </c>
      <c r="E127" s="151">
        <v>78318441</v>
      </c>
      <c r="F127" s="151">
        <v>78318484.099999726</v>
      </c>
      <c r="G127" s="128">
        <v>-43.099999725818634</v>
      </c>
      <c r="I127" s="106">
        <v>0</v>
      </c>
      <c r="J127" s="106">
        <v>0</v>
      </c>
      <c r="K127" s="106">
        <v>0</v>
      </c>
      <c r="L127" s="106">
        <v>0</v>
      </c>
      <c r="M127" s="108">
        <v>0</v>
      </c>
      <c r="N127" s="49">
        <v>-43.099999725818634</v>
      </c>
      <c r="O127" s="49"/>
      <c r="P127" s="49"/>
      <c r="Q127" s="47"/>
      <c r="R127" s="47"/>
      <c r="S127" s="61"/>
      <c r="T127" s="4"/>
      <c r="U127" s="4"/>
      <c r="V127" s="4"/>
      <c r="W127" s="4"/>
      <c r="X127" s="4"/>
      <c r="Y127" s="4"/>
      <c r="Z127" s="4"/>
      <c r="AA127" s="63"/>
    </row>
    <row r="128" spans="1:30" x14ac:dyDescent="0.2">
      <c r="A128" s="532" t="s">
        <v>995</v>
      </c>
      <c r="B128" s="506">
        <v>569144.06799999997</v>
      </c>
      <c r="C128" s="21" t="s">
        <v>124</v>
      </c>
      <c r="D128" s="21" t="s">
        <v>996</v>
      </c>
      <c r="E128" s="151">
        <v>349363763</v>
      </c>
      <c r="F128" s="151">
        <v>349362207.92999762</v>
      </c>
      <c r="G128" s="128">
        <v>1555.0700023770332</v>
      </c>
      <c r="I128" s="106">
        <v>0</v>
      </c>
      <c r="J128" s="106">
        <v>0</v>
      </c>
      <c r="K128" s="106">
        <v>0</v>
      </c>
      <c r="L128" s="106">
        <v>0</v>
      </c>
      <c r="M128" s="108">
        <v>-1554.98</v>
      </c>
      <c r="N128" s="49">
        <v>9.0002377033215453E-2</v>
      </c>
      <c r="O128" s="49"/>
      <c r="P128" s="49"/>
      <c r="Q128" s="47"/>
      <c r="R128" s="47"/>
      <c r="S128" s="61"/>
      <c r="T128" s="4"/>
      <c r="U128" s="4"/>
      <c r="V128" s="4"/>
      <c r="W128" s="4"/>
      <c r="X128" s="4"/>
      <c r="Y128" s="4"/>
      <c r="Z128" s="4"/>
      <c r="AA128" s="63"/>
    </row>
    <row r="129" spans="1:31" x14ac:dyDescent="0.2">
      <c r="A129" s="533"/>
      <c r="B129" s="507"/>
      <c r="C129" s="21" t="s">
        <v>126</v>
      </c>
      <c r="D129" s="21" t="s">
        <v>742</v>
      </c>
      <c r="E129" s="151">
        <v>60518517</v>
      </c>
      <c r="F129" s="151">
        <v>60518516.799999982</v>
      </c>
      <c r="G129" s="128">
        <v>0.20000001788139343</v>
      </c>
      <c r="I129" s="106">
        <v>0</v>
      </c>
      <c r="J129" s="106">
        <v>0</v>
      </c>
      <c r="K129" s="106">
        <v>0</v>
      </c>
      <c r="L129" s="106">
        <v>0</v>
      </c>
      <c r="M129" s="108">
        <v>0</v>
      </c>
      <c r="N129" s="49">
        <v>0.20000001788139343</v>
      </c>
      <c r="O129" s="49"/>
      <c r="P129" s="49"/>
      <c r="Q129" s="47"/>
      <c r="R129" s="47"/>
      <c r="S129" s="61"/>
      <c r="T129" s="4"/>
      <c r="U129" s="4"/>
      <c r="V129" s="4"/>
      <c r="W129" s="4"/>
      <c r="X129" s="4"/>
      <c r="Y129" s="4"/>
      <c r="Z129" s="4"/>
      <c r="AA129" s="63"/>
    </row>
    <row r="130" spans="1:31" x14ac:dyDescent="0.2">
      <c r="A130" s="533"/>
      <c r="B130" s="507"/>
      <c r="C130" s="21" t="s">
        <v>984</v>
      </c>
      <c r="D130" s="21" t="s">
        <v>702</v>
      </c>
      <c r="E130" s="151">
        <v>21135130</v>
      </c>
      <c r="F130" s="151">
        <v>21135129.690000065</v>
      </c>
      <c r="G130" s="128">
        <v>0.30999993532896042</v>
      </c>
      <c r="I130" s="106"/>
      <c r="J130" s="106"/>
      <c r="K130" s="106"/>
      <c r="L130" s="106"/>
      <c r="M130" s="108">
        <v>0</v>
      </c>
      <c r="N130" s="49">
        <v>0.30999993532896042</v>
      </c>
      <c r="O130" s="49"/>
      <c r="P130" s="49"/>
      <c r="Q130" s="47"/>
      <c r="R130" s="47"/>
      <c r="S130" s="61"/>
      <c r="T130" s="4"/>
      <c r="U130" s="4"/>
      <c r="V130" s="4"/>
      <c r="W130" s="4"/>
      <c r="X130" s="4"/>
      <c r="Y130" s="4"/>
      <c r="Z130" s="4"/>
      <c r="AA130" s="63"/>
    </row>
    <row r="131" spans="1:31" ht="13.5" thickBot="1" x14ac:dyDescent="0.25">
      <c r="A131" s="534"/>
      <c r="B131" s="508"/>
      <c r="C131" s="21" t="s">
        <v>125</v>
      </c>
      <c r="D131" s="21" t="s">
        <v>743</v>
      </c>
      <c r="E131" s="151">
        <v>138126658</v>
      </c>
      <c r="F131" s="151">
        <v>138126657.99999961</v>
      </c>
      <c r="G131" s="128">
        <v>3.8743019104003906E-7</v>
      </c>
      <c r="I131" s="106">
        <v>0</v>
      </c>
      <c r="J131" s="106">
        <v>0</v>
      </c>
      <c r="K131" s="106">
        <v>0</v>
      </c>
      <c r="L131" s="106">
        <v>0</v>
      </c>
      <c r="M131" s="108">
        <v>0</v>
      </c>
      <c r="N131" s="49">
        <v>3.8743019104003906E-7</v>
      </c>
      <c r="O131" s="49"/>
      <c r="P131" s="49"/>
      <c r="Q131" s="47"/>
      <c r="R131" s="47"/>
      <c r="S131" s="87"/>
      <c r="T131" s="51"/>
      <c r="U131" s="51"/>
      <c r="V131" s="51"/>
      <c r="W131" s="51"/>
      <c r="X131" s="51"/>
      <c r="Y131" s="51"/>
      <c r="Z131" s="51"/>
      <c r="AA131" s="63"/>
    </row>
    <row r="132" spans="1:31" x14ac:dyDescent="0.2">
      <c r="A132" s="532" t="s">
        <v>744</v>
      </c>
      <c r="B132" s="506">
        <v>89143.827999999994</v>
      </c>
      <c r="C132" s="21" t="s">
        <v>874</v>
      </c>
      <c r="D132" s="21" t="s">
        <v>716</v>
      </c>
      <c r="E132" s="151">
        <v>30656</v>
      </c>
      <c r="F132" s="151">
        <v>30656.03</v>
      </c>
      <c r="G132" s="128">
        <v>-2.9999999998835847E-2</v>
      </c>
      <c r="I132" s="106">
        <v>0</v>
      </c>
      <c r="J132" s="106">
        <v>0</v>
      </c>
      <c r="K132" s="106">
        <v>0</v>
      </c>
      <c r="L132" s="106">
        <v>0</v>
      </c>
      <c r="M132" s="108">
        <v>0</v>
      </c>
      <c r="N132" s="49">
        <v>-2.9999999998835847E-2</v>
      </c>
      <c r="O132" s="49"/>
      <c r="P132" s="49"/>
      <c r="Q132" s="47"/>
      <c r="R132" s="47"/>
      <c r="S132" s="87"/>
      <c r="T132" s="51"/>
      <c r="U132" s="51"/>
      <c r="V132" s="51"/>
      <c r="W132" s="51"/>
      <c r="X132" s="51"/>
      <c r="Y132" s="51"/>
      <c r="Z132" s="51"/>
      <c r="AA132" s="63"/>
    </row>
    <row r="133" spans="1:31" x14ac:dyDescent="0.2">
      <c r="A133" s="533"/>
      <c r="B133" s="507"/>
      <c r="C133" s="21" t="s">
        <v>544</v>
      </c>
      <c r="D133" s="21" t="s">
        <v>716</v>
      </c>
      <c r="E133" s="151">
        <v>19117403</v>
      </c>
      <c r="F133" s="151">
        <v>19117403.06000001</v>
      </c>
      <c r="G133" s="128">
        <v>-6.0000009834766388E-2</v>
      </c>
      <c r="I133" s="106">
        <v>0</v>
      </c>
      <c r="J133" s="106">
        <v>0</v>
      </c>
      <c r="K133" s="106">
        <v>0</v>
      </c>
      <c r="L133" s="106">
        <v>0</v>
      </c>
      <c r="M133" s="108">
        <v>0</v>
      </c>
      <c r="N133" s="49">
        <v>-6.0000009834766388E-2</v>
      </c>
      <c r="O133" s="49"/>
      <c r="P133" s="49"/>
      <c r="S133" s="87"/>
      <c r="T133" s="51"/>
      <c r="U133" s="51"/>
      <c r="V133" s="51"/>
      <c r="W133" s="51"/>
      <c r="X133" s="51"/>
      <c r="Y133" s="51"/>
      <c r="Z133" s="51"/>
      <c r="AA133" s="63"/>
    </row>
    <row r="134" spans="1:31" x14ac:dyDescent="0.2">
      <c r="A134" s="533"/>
      <c r="B134" s="507"/>
      <c r="C134" s="21" t="s">
        <v>985</v>
      </c>
      <c r="D134" s="21" t="s">
        <v>703</v>
      </c>
      <c r="E134" s="151">
        <v>2490590</v>
      </c>
      <c r="F134" s="151">
        <v>2490589.5499999998</v>
      </c>
      <c r="G134" s="128">
        <v>0.45000000018626451</v>
      </c>
      <c r="I134" s="106"/>
      <c r="J134" s="106"/>
      <c r="K134" s="106"/>
      <c r="L134" s="106"/>
      <c r="M134" s="108">
        <v>0</v>
      </c>
      <c r="N134" s="49">
        <v>0.45000000018626451</v>
      </c>
      <c r="O134" s="49"/>
      <c r="P134" s="49"/>
      <c r="S134" s="87"/>
      <c r="T134" s="51"/>
      <c r="U134" s="51"/>
      <c r="V134" s="51"/>
      <c r="W134" s="51"/>
      <c r="X134" s="51"/>
      <c r="Y134" s="51"/>
      <c r="Z134" s="51"/>
      <c r="AA134" s="63"/>
    </row>
    <row r="135" spans="1:31" ht="13.5" thickBot="1" x14ac:dyDescent="0.25">
      <c r="A135" s="534"/>
      <c r="B135" s="508"/>
      <c r="C135" s="21" t="s">
        <v>24</v>
      </c>
      <c r="D135" s="21" t="s">
        <v>716</v>
      </c>
      <c r="E135" s="151">
        <v>67505179</v>
      </c>
      <c r="F135" s="151">
        <v>67505179.250000045</v>
      </c>
      <c r="G135" s="150">
        <v>-0.25000004470348358</v>
      </c>
      <c r="I135" s="106">
        <v>0</v>
      </c>
      <c r="J135" s="106">
        <v>0</v>
      </c>
      <c r="K135" s="106">
        <v>0</v>
      </c>
      <c r="L135" s="106">
        <v>0</v>
      </c>
      <c r="M135" s="108">
        <v>0</v>
      </c>
      <c r="N135" s="49">
        <v>-0.25000004470348358</v>
      </c>
      <c r="O135" s="49"/>
      <c r="P135" s="49"/>
      <c r="S135" s="87"/>
      <c r="T135" s="51"/>
      <c r="U135" s="51"/>
      <c r="V135" s="51"/>
      <c r="W135" s="51"/>
      <c r="X135" s="51"/>
      <c r="Y135" s="51"/>
      <c r="Z135" s="51"/>
      <c r="AA135" s="63"/>
    </row>
    <row r="136" spans="1:31" ht="13.5" thickBot="1" x14ac:dyDescent="0.25">
      <c r="A136" s="95" t="s">
        <v>717</v>
      </c>
      <c r="B136" s="121">
        <v>0</v>
      </c>
      <c r="C136" t="s">
        <v>122</v>
      </c>
      <c r="D136" t="s">
        <v>718</v>
      </c>
      <c r="E136" s="46">
        <v>0</v>
      </c>
      <c r="F136" s="28">
        <v>0</v>
      </c>
      <c r="G136" s="47">
        <v>0</v>
      </c>
      <c r="I136" s="106">
        <v>0</v>
      </c>
      <c r="J136" s="106">
        <v>0</v>
      </c>
      <c r="K136" s="106">
        <v>0</v>
      </c>
      <c r="L136" s="106">
        <v>0</v>
      </c>
      <c r="M136" s="108">
        <v>0</v>
      </c>
      <c r="N136" s="49">
        <v>0</v>
      </c>
      <c r="O136" s="49"/>
      <c r="P136" s="49"/>
      <c r="S136" s="87" t="s">
        <v>493</v>
      </c>
      <c r="T136" s="51">
        <v>549184.67633000005</v>
      </c>
      <c r="U136" s="51"/>
      <c r="V136" s="51"/>
      <c r="W136" s="51">
        <v>1.55498</v>
      </c>
      <c r="X136" s="51"/>
      <c r="Y136" s="51"/>
      <c r="Z136" s="51"/>
      <c r="AA136" s="54">
        <v>-19957.836689999909</v>
      </c>
      <c r="AB136" s="47"/>
      <c r="AC136" s="47"/>
    </row>
    <row r="137" spans="1:31" ht="13.5" thickBot="1" x14ac:dyDescent="0.25">
      <c r="A137" s="71"/>
      <c r="B137" s="96"/>
      <c r="E137" s="46"/>
      <c r="F137" s="65"/>
      <c r="G137" s="47"/>
      <c r="I137" s="106"/>
      <c r="J137" s="106"/>
      <c r="K137" s="106"/>
      <c r="L137" s="106"/>
      <c r="M137" s="108">
        <v>0</v>
      </c>
      <c r="N137" s="49"/>
      <c r="O137" s="49"/>
      <c r="P137" s="49"/>
      <c r="S137" s="87"/>
      <c r="T137" s="51"/>
      <c r="U137" s="51"/>
      <c r="V137" s="51"/>
      <c r="W137" s="51"/>
      <c r="X137" s="51"/>
      <c r="Y137" s="51"/>
      <c r="Z137" s="51"/>
      <c r="AA137" s="63"/>
    </row>
    <row r="138" spans="1:31" ht="13.5" thickBot="1" x14ac:dyDescent="0.25">
      <c r="A138" s="71"/>
      <c r="B138" s="96"/>
      <c r="E138" s="46"/>
      <c r="F138" s="65"/>
      <c r="G138" s="47"/>
      <c r="I138" s="106"/>
      <c r="J138" s="106"/>
      <c r="K138" s="106"/>
      <c r="L138" s="106"/>
      <c r="M138" s="108">
        <v>0</v>
      </c>
      <c r="N138" s="49"/>
      <c r="O138" s="49"/>
      <c r="P138" s="49"/>
      <c r="S138" s="87"/>
      <c r="T138" s="51"/>
      <c r="U138" s="51"/>
      <c r="V138" s="51"/>
      <c r="W138" s="51"/>
      <c r="X138" s="51"/>
      <c r="Y138" s="51"/>
      <c r="Z138" s="51"/>
      <c r="AA138" s="63"/>
    </row>
    <row r="139" spans="1:31" x14ac:dyDescent="0.2">
      <c r="A139" s="509" t="s">
        <v>494</v>
      </c>
      <c r="B139" s="506">
        <v>2095575.76</v>
      </c>
      <c r="C139" s="21" t="s">
        <v>41</v>
      </c>
      <c r="D139" s="21" t="s">
        <v>495</v>
      </c>
      <c r="E139" s="150">
        <v>0</v>
      </c>
      <c r="F139" s="151">
        <v>0</v>
      </c>
      <c r="G139" s="128">
        <v>0</v>
      </c>
      <c r="I139" s="106">
        <v>0</v>
      </c>
      <c r="J139" s="106">
        <v>0</v>
      </c>
      <c r="K139" s="106">
        <v>0</v>
      </c>
      <c r="L139" s="106">
        <v>0</v>
      </c>
      <c r="M139" s="108">
        <v>0</v>
      </c>
      <c r="N139" s="49">
        <v>0</v>
      </c>
      <c r="O139" s="49"/>
      <c r="P139" s="49"/>
      <c r="S139" s="87"/>
      <c r="T139" s="51"/>
      <c r="U139" s="51"/>
      <c r="V139" s="51"/>
      <c r="W139" s="51"/>
      <c r="X139" s="51"/>
      <c r="Y139" s="51"/>
      <c r="Z139" s="51"/>
      <c r="AA139" s="63"/>
    </row>
    <row r="140" spans="1:31" x14ac:dyDescent="0.2">
      <c r="A140" s="538"/>
      <c r="B140" s="540"/>
      <c r="C140" s="21" t="s">
        <v>27</v>
      </c>
      <c r="D140" s="21" t="s">
        <v>496</v>
      </c>
      <c r="E140" s="150">
        <v>0</v>
      </c>
      <c r="F140" s="151">
        <v>0</v>
      </c>
      <c r="G140" s="128">
        <v>0</v>
      </c>
      <c r="I140" s="106">
        <v>0</v>
      </c>
      <c r="J140" s="106">
        <v>0</v>
      </c>
      <c r="K140" s="106">
        <v>0</v>
      </c>
      <c r="L140" s="106">
        <v>0</v>
      </c>
      <c r="M140" s="108">
        <v>0</v>
      </c>
      <c r="N140" s="49">
        <v>0</v>
      </c>
      <c r="O140" s="49"/>
      <c r="P140" s="49"/>
      <c r="S140" s="87" t="s">
        <v>497</v>
      </c>
      <c r="T140" s="51">
        <v>91045.936790000007</v>
      </c>
      <c r="U140" s="51"/>
      <c r="V140" s="51"/>
      <c r="W140" s="51">
        <v>0</v>
      </c>
      <c r="X140" s="51"/>
      <c r="Y140" s="51"/>
      <c r="Z140" s="51"/>
      <c r="AA140" s="54">
        <v>1902.108790000013</v>
      </c>
      <c r="AB140" s="47"/>
      <c r="AC140" s="47"/>
    </row>
    <row r="141" spans="1:31" x14ac:dyDescent="0.2">
      <c r="A141" s="538"/>
      <c r="B141" s="540"/>
      <c r="C141" s="21" t="s">
        <v>751</v>
      </c>
      <c r="D141" s="21" t="s">
        <v>498</v>
      </c>
      <c r="E141" s="150">
        <v>0</v>
      </c>
      <c r="F141" s="151">
        <v>0</v>
      </c>
      <c r="G141" s="128">
        <v>0</v>
      </c>
      <c r="I141" s="106"/>
      <c r="J141" s="106"/>
      <c r="K141" s="106"/>
      <c r="L141" s="106"/>
      <c r="M141" s="108">
        <v>0</v>
      </c>
      <c r="N141" s="49">
        <v>0</v>
      </c>
      <c r="O141" s="49"/>
      <c r="P141" s="49"/>
      <c r="R141" s="122">
        <v>-171.51</v>
      </c>
      <c r="S141" s="87"/>
      <c r="T141" s="51"/>
      <c r="U141" s="51"/>
      <c r="V141" s="51"/>
      <c r="W141" s="51"/>
      <c r="X141" s="51"/>
      <c r="Y141" s="51"/>
      <c r="Z141" s="51"/>
      <c r="AA141" s="63"/>
    </row>
    <row r="142" spans="1:31" x14ac:dyDescent="0.2">
      <c r="A142" s="538"/>
      <c r="B142" s="540"/>
      <c r="C142" s="21" t="s">
        <v>753</v>
      </c>
      <c r="D142" s="21" t="s">
        <v>499</v>
      </c>
      <c r="E142" s="150">
        <v>0</v>
      </c>
      <c r="F142" s="151">
        <v>0</v>
      </c>
      <c r="G142" s="128">
        <v>0</v>
      </c>
      <c r="I142" s="106"/>
      <c r="J142" s="106"/>
      <c r="K142" s="106"/>
      <c r="L142" s="106"/>
      <c r="M142" s="108">
        <v>0</v>
      </c>
      <c r="N142" s="49">
        <v>0</v>
      </c>
      <c r="O142" s="49"/>
      <c r="P142" s="49"/>
      <c r="Q142" s="122">
        <v>50028.49</v>
      </c>
      <c r="S142" s="87"/>
      <c r="T142" s="51"/>
      <c r="U142" s="51"/>
      <c r="V142" s="51"/>
      <c r="W142" s="51"/>
      <c r="X142" s="51"/>
      <c r="Y142" s="51"/>
      <c r="Z142" s="51"/>
      <c r="AA142" s="63"/>
      <c r="AE142" s="123"/>
    </row>
    <row r="143" spans="1:31" x14ac:dyDescent="0.2">
      <c r="A143" s="538"/>
      <c r="B143" s="540"/>
      <c r="C143" s="21" t="s">
        <v>592</v>
      </c>
      <c r="D143" s="21" t="s">
        <v>500</v>
      </c>
      <c r="E143" s="150">
        <v>0</v>
      </c>
      <c r="F143" s="151">
        <v>0</v>
      </c>
      <c r="G143" s="128">
        <v>0</v>
      </c>
      <c r="I143" s="106"/>
      <c r="J143" s="106"/>
      <c r="K143" s="106"/>
      <c r="L143" s="106"/>
      <c r="M143" s="108">
        <v>0</v>
      </c>
      <c r="N143" s="49">
        <v>0</v>
      </c>
      <c r="O143" s="49"/>
      <c r="P143" s="49"/>
      <c r="Q143" s="47"/>
      <c r="R143" s="47"/>
      <c r="S143" s="61"/>
      <c r="T143" s="4"/>
      <c r="U143" s="4"/>
      <c r="V143" s="4"/>
      <c r="W143" s="4"/>
      <c r="X143" s="4"/>
      <c r="Y143" s="4"/>
      <c r="Z143" s="4"/>
      <c r="AA143" s="63"/>
      <c r="AB143" s="46">
        <v>0</v>
      </c>
      <c r="AC143" t="s">
        <v>10</v>
      </c>
      <c r="AD143">
        <v>2577</v>
      </c>
      <c r="AE143" t="s">
        <v>398</v>
      </c>
    </row>
    <row r="144" spans="1:31" x14ac:dyDescent="0.2">
      <c r="A144" s="538"/>
      <c r="B144" s="540"/>
      <c r="C144" s="21" t="s">
        <v>44</v>
      </c>
      <c r="D144" s="21" t="s">
        <v>501</v>
      </c>
      <c r="E144" s="150">
        <v>1117544503</v>
      </c>
      <c r="F144" s="151">
        <v>1150563417.8499968</v>
      </c>
      <c r="G144" s="128">
        <v>-33018914.849996805</v>
      </c>
      <c r="I144" s="106"/>
      <c r="J144" s="106">
        <v>0</v>
      </c>
      <c r="K144" s="106">
        <v>5618.5261407890193</v>
      </c>
      <c r="L144" s="106">
        <v>0</v>
      </c>
      <c r="M144" s="108">
        <v>-108066.5</v>
      </c>
      <c r="N144" s="124">
        <v>-33121362.823856015</v>
      </c>
      <c r="O144" s="124"/>
      <c r="P144" s="49"/>
      <c r="Q144" s="47"/>
      <c r="R144" s="47"/>
      <c r="S144" s="87"/>
      <c r="T144" s="51"/>
      <c r="U144" s="51"/>
      <c r="V144" s="51"/>
      <c r="W144" s="51"/>
      <c r="X144" s="51"/>
      <c r="Y144" s="51"/>
      <c r="Z144" s="4"/>
      <c r="AA144" s="125"/>
      <c r="AB144" s="46">
        <v>0</v>
      </c>
      <c r="AC144" t="s">
        <v>10</v>
      </c>
      <c r="AD144">
        <v>2578</v>
      </c>
      <c r="AE144" t="s">
        <v>398</v>
      </c>
    </row>
    <row r="145" spans="1:31" x14ac:dyDescent="0.2">
      <c r="A145" s="538"/>
      <c r="B145" s="540"/>
      <c r="C145" s="21" t="s">
        <v>45</v>
      </c>
      <c r="D145" s="21" t="s">
        <v>974</v>
      </c>
      <c r="E145" s="150">
        <v>0</v>
      </c>
      <c r="F145" s="151">
        <v>0</v>
      </c>
      <c r="G145" s="128">
        <v>0</v>
      </c>
      <c r="I145" s="106">
        <v>0</v>
      </c>
      <c r="J145" s="106">
        <v>0</v>
      </c>
      <c r="K145" s="126">
        <v>0</v>
      </c>
      <c r="L145" s="106">
        <v>0</v>
      </c>
      <c r="M145" s="108">
        <v>0</v>
      </c>
      <c r="N145" s="49">
        <v>0</v>
      </c>
      <c r="O145" s="49"/>
      <c r="P145" s="49"/>
      <c r="Q145" s="47"/>
      <c r="R145" s="47"/>
      <c r="S145" s="87" t="s">
        <v>502</v>
      </c>
      <c r="T145" s="51">
        <v>32347.122350000001</v>
      </c>
      <c r="U145" s="51">
        <v>-17220.834149999999</v>
      </c>
      <c r="V145" s="51"/>
      <c r="W145" s="51">
        <v>-1.5549799999999983</v>
      </c>
      <c r="X145" s="51">
        <v>0</v>
      </c>
      <c r="Y145" s="51"/>
      <c r="Z145" s="51">
        <v>-18.721341702447027</v>
      </c>
      <c r="AA145" s="73">
        <v>9316.1105482973944</v>
      </c>
      <c r="AB145" s="85">
        <v>-282624.71999999997</v>
      </c>
      <c r="AC145" s="47" t="s">
        <v>72</v>
      </c>
      <c r="AE145" s="7"/>
    </row>
    <row r="146" spans="1:31" x14ac:dyDescent="0.2">
      <c r="A146" s="538"/>
      <c r="B146" s="540"/>
      <c r="C146" s="21" t="s">
        <v>28</v>
      </c>
      <c r="D146" s="21" t="s">
        <v>73</v>
      </c>
      <c r="E146" s="150">
        <v>3218551</v>
      </c>
      <c r="F146" s="151">
        <v>3218550.88</v>
      </c>
      <c r="G146" s="128">
        <v>0.12000000011175871</v>
      </c>
      <c r="I146" s="106">
        <v>0</v>
      </c>
      <c r="J146" s="106">
        <v>0</v>
      </c>
      <c r="K146" s="126">
        <v>0</v>
      </c>
      <c r="L146" s="106">
        <v>0</v>
      </c>
      <c r="M146" s="108">
        <v>0</v>
      </c>
      <c r="N146" s="49">
        <v>0.12000000011175871</v>
      </c>
      <c r="O146" s="49"/>
      <c r="P146" s="49"/>
      <c r="Q146" s="47"/>
      <c r="R146" s="47"/>
      <c r="S146" s="87" t="s">
        <v>74</v>
      </c>
      <c r="T146" s="127">
        <v>198.75582</v>
      </c>
      <c r="U146" s="127"/>
      <c r="V146" s="127"/>
      <c r="W146" s="127"/>
      <c r="X146" s="127"/>
      <c r="Y146" s="127"/>
      <c r="Z146" s="127"/>
      <c r="AA146" s="54"/>
      <c r="AB146" s="47">
        <v>-4880.8717074438318</v>
      </c>
      <c r="AC146" t="s">
        <v>394</v>
      </c>
      <c r="AE146" s="7"/>
    </row>
    <row r="147" spans="1:31" x14ac:dyDescent="0.2">
      <c r="A147" s="538"/>
      <c r="B147" s="540"/>
      <c r="C147" s="21" t="s">
        <v>40</v>
      </c>
      <c r="D147" s="21" t="s">
        <v>75</v>
      </c>
      <c r="E147" s="150">
        <v>212284749</v>
      </c>
      <c r="F147" s="167">
        <v>212350528.48999956</v>
      </c>
      <c r="G147" s="128">
        <v>-65779.489999562502</v>
      </c>
      <c r="I147" s="106">
        <v>0</v>
      </c>
      <c r="J147" s="106">
        <v>0</v>
      </c>
      <c r="K147" s="126">
        <v>0</v>
      </c>
      <c r="L147" s="106">
        <v>0</v>
      </c>
      <c r="M147" s="108">
        <v>7.7</v>
      </c>
      <c r="N147" s="128">
        <v>-65771.789999562505</v>
      </c>
      <c r="O147" s="128"/>
      <c r="P147" s="49"/>
      <c r="Q147" s="47"/>
      <c r="R147" s="47"/>
      <c r="S147" s="87" t="s">
        <v>76</v>
      </c>
      <c r="T147" s="129">
        <v>28493.674449999999</v>
      </c>
      <c r="U147" s="129"/>
      <c r="V147" s="129"/>
      <c r="W147" s="129"/>
      <c r="X147" s="129"/>
      <c r="Y147" s="129"/>
      <c r="Z147" s="129"/>
      <c r="AA147" s="63"/>
      <c r="AB147" s="81">
        <v>-287505.59170744382</v>
      </c>
      <c r="AE147" s="7"/>
    </row>
    <row r="148" spans="1:31" x14ac:dyDescent="0.2">
      <c r="A148" s="538"/>
      <c r="B148" s="540"/>
      <c r="C148" s="21" t="s">
        <v>876</v>
      </c>
      <c r="D148" s="21" t="s">
        <v>77</v>
      </c>
      <c r="E148" s="150">
        <v>0</v>
      </c>
      <c r="F148" s="151">
        <v>0</v>
      </c>
      <c r="G148" s="128">
        <v>0</v>
      </c>
      <c r="I148" s="106">
        <v>0</v>
      </c>
      <c r="J148" s="106">
        <v>0</v>
      </c>
      <c r="K148" s="126">
        <v>0</v>
      </c>
      <c r="L148" s="106">
        <v>0</v>
      </c>
      <c r="M148" s="108">
        <v>0</v>
      </c>
      <c r="N148" s="49">
        <v>0</v>
      </c>
      <c r="O148" s="49"/>
      <c r="P148" s="49"/>
      <c r="Q148" s="47"/>
      <c r="R148" s="47"/>
      <c r="S148" s="87" t="s">
        <v>78</v>
      </c>
      <c r="T148" s="51">
        <v>171521.56743999998</v>
      </c>
      <c r="U148" s="51"/>
      <c r="V148" s="51"/>
      <c r="W148" s="51"/>
      <c r="X148" s="51"/>
      <c r="Y148" s="51"/>
      <c r="Z148" s="51"/>
      <c r="AA148" s="63"/>
      <c r="AB148" s="47"/>
      <c r="AE148" s="7"/>
    </row>
    <row r="149" spans="1:31" x14ac:dyDescent="0.2">
      <c r="A149" s="538"/>
      <c r="B149" s="540"/>
      <c r="C149" s="21" t="s">
        <v>515</v>
      </c>
      <c r="D149" s="21" t="s">
        <v>79</v>
      </c>
      <c r="E149" s="150">
        <v>173014</v>
      </c>
      <c r="F149" s="151">
        <v>0</v>
      </c>
      <c r="G149" s="128">
        <v>173014</v>
      </c>
      <c r="I149" s="106">
        <v>0</v>
      </c>
      <c r="J149" s="106">
        <v>0</v>
      </c>
      <c r="K149" s="126">
        <v>0</v>
      </c>
      <c r="L149" s="106">
        <v>0</v>
      </c>
      <c r="M149" s="108">
        <v>109610.72</v>
      </c>
      <c r="N149" s="49">
        <v>282624.71999999997</v>
      </c>
      <c r="O149" s="49"/>
      <c r="P149" s="49"/>
      <c r="Q149" s="47"/>
      <c r="R149" s="47"/>
      <c r="S149" s="87" t="s">
        <v>80</v>
      </c>
      <c r="T149" s="51">
        <v>663.93140000000005</v>
      </c>
      <c r="U149" s="51"/>
      <c r="V149" s="51"/>
      <c r="W149" s="51"/>
      <c r="X149" s="51"/>
      <c r="Y149" s="51"/>
      <c r="Z149" s="51"/>
      <c r="AA149" s="63"/>
      <c r="AB149" s="47"/>
      <c r="AE149" s="7"/>
    </row>
    <row r="150" spans="1:31" x14ac:dyDescent="0.2">
      <c r="A150" s="538"/>
      <c r="B150" s="540"/>
      <c r="C150" s="21" t="s">
        <v>26</v>
      </c>
      <c r="D150" s="21" t="s">
        <v>81</v>
      </c>
      <c r="E150" s="150">
        <v>152170353</v>
      </c>
      <c r="F150" s="151">
        <v>151998332.70999986</v>
      </c>
      <c r="G150" s="128">
        <v>172020.29000014067</v>
      </c>
      <c r="I150" s="106">
        <v>0</v>
      </c>
      <c r="J150" s="106">
        <v>0</v>
      </c>
      <c r="K150" s="126">
        <v>0</v>
      </c>
      <c r="L150" s="106">
        <v>0</v>
      </c>
      <c r="M150" s="108">
        <v>0</v>
      </c>
      <c r="N150" s="130">
        <v>172020.29000014067</v>
      </c>
      <c r="O150" s="130"/>
      <c r="P150" s="49"/>
      <c r="Q150" s="47"/>
      <c r="R150" s="47"/>
      <c r="S150" s="87" t="s">
        <v>741</v>
      </c>
      <c r="T150" s="51">
        <v>25861.728199999998</v>
      </c>
      <c r="U150" s="51"/>
      <c r="V150" s="51"/>
      <c r="W150" s="51"/>
      <c r="X150" s="51"/>
      <c r="Y150" s="51"/>
      <c r="Z150" s="51"/>
      <c r="AA150" s="63"/>
      <c r="AB150" s="47"/>
      <c r="AE150" s="7"/>
    </row>
    <row r="151" spans="1:31" x14ac:dyDescent="0.2">
      <c r="A151" s="538"/>
      <c r="B151" s="540"/>
      <c r="C151" s="21" t="s">
        <v>43</v>
      </c>
      <c r="D151" s="21" t="s">
        <v>492</v>
      </c>
      <c r="E151" s="150">
        <v>50574739</v>
      </c>
      <c r="F151" s="167">
        <v>50574739.020000041</v>
      </c>
      <c r="G151" s="128">
        <v>-2.0000040531158447E-2</v>
      </c>
      <c r="I151" s="106">
        <v>0</v>
      </c>
      <c r="J151" s="106">
        <v>0</v>
      </c>
      <c r="K151" s="126">
        <v>0</v>
      </c>
      <c r="L151" s="106">
        <v>0</v>
      </c>
      <c r="M151" s="108">
        <v>0</v>
      </c>
      <c r="N151" s="49">
        <v>-2.0000040531158447E-2</v>
      </c>
      <c r="O151" s="49"/>
      <c r="P151" s="49"/>
      <c r="Q151" s="47"/>
      <c r="R151" s="47"/>
      <c r="S151" s="87" t="s">
        <v>243</v>
      </c>
      <c r="T151" s="51">
        <v>61132.546029999998</v>
      </c>
      <c r="U151" s="51"/>
      <c r="V151" s="51"/>
      <c r="W151" s="51"/>
      <c r="X151" s="51"/>
      <c r="Y151" s="51"/>
      <c r="Z151" s="51"/>
      <c r="AA151" s="63"/>
      <c r="AB151" s="47"/>
      <c r="AE151" s="7"/>
    </row>
    <row r="152" spans="1:31" x14ac:dyDescent="0.2">
      <c r="A152" s="538"/>
      <c r="B152" s="540"/>
      <c r="C152" s="21" t="s">
        <v>25</v>
      </c>
      <c r="D152" s="21" t="s">
        <v>244</v>
      </c>
      <c r="E152" s="150">
        <v>408311360</v>
      </c>
      <c r="F152" s="151">
        <v>375362053.32999873</v>
      </c>
      <c r="G152" s="128">
        <v>32949306.670001268</v>
      </c>
      <c r="I152" s="106">
        <v>0</v>
      </c>
      <c r="J152" s="106">
        <v>0</v>
      </c>
      <c r="K152" s="126">
        <v>0</v>
      </c>
      <c r="L152" s="106">
        <v>0</v>
      </c>
      <c r="M152" s="108">
        <v>0</v>
      </c>
      <c r="N152" s="130">
        <v>32949306.670001268</v>
      </c>
      <c r="O152" s="130"/>
      <c r="P152" s="49"/>
      <c r="Q152" s="47"/>
      <c r="R152" s="47"/>
      <c r="S152" s="87" t="s">
        <v>910</v>
      </c>
      <c r="T152" s="51">
        <v>25185.456449999998</v>
      </c>
      <c r="U152" s="51"/>
      <c r="V152" s="51"/>
      <c r="W152" s="51"/>
      <c r="X152" s="51"/>
      <c r="Y152" s="51"/>
      <c r="Z152" s="51"/>
      <c r="AA152" s="63"/>
      <c r="AE152" s="7"/>
    </row>
    <row r="153" spans="1:31" x14ac:dyDescent="0.2">
      <c r="A153" s="538"/>
      <c r="B153" s="540"/>
      <c r="C153" s="21" t="s">
        <v>31</v>
      </c>
      <c r="D153" s="21" t="s">
        <v>911</v>
      </c>
      <c r="E153" s="150">
        <v>1184</v>
      </c>
      <c r="F153" s="151">
        <v>1183.6400000000001</v>
      </c>
      <c r="G153" s="128">
        <v>0.35999999999989996</v>
      </c>
      <c r="I153" s="106">
        <v>0</v>
      </c>
      <c r="J153" s="106">
        <v>0</v>
      </c>
      <c r="K153" s="126">
        <v>0</v>
      </c>
      <c r="L153" s="106">
        <v>0</v>
      </c>
      <c r="M153" s="108">
        <v>0</v>
      </c>
      <c r="N153" s="49">
        <v>0.35999999999989996</v>
      </c>
      <c r="O153" s="49"/>
      <c r="P153" s="49"/>
      <c r="Q153" s="47"/>
      <c r="R153" s="47"/>
      <c r="S153" s="131" t="s">
        <v>912</v>
      </c>
      <c r="T153" s="51">
        <v>79272.817779999998</v>
      </c>
      <c r="U153" s="79"/>
      <c r="V153" s="79"/>
      <c r="W153" s="79"/>
      <c r="X153" s="79"/>
      <c r="Y153" s="79"/>
      <c r="Z153" s="79"/>
      <c r="AA153" s="63"/>
      <c r="AE153" s="7"/>
    </row>
    <row r="154" spans="1:31" x14ac:dyDescent="0.2">
      <c r="A154" s="538"/>
      <c r="B154" s="540"/>
      <c r="C154" s="21" t="s">
        <v>42</v>
      </c>
      <c r="D154" s="21" t="s">
        <v>913</v>
      </c>
      <c r="E154" s="150">
        <v>115784288</v>
      </c>
      <c r="F154" s="167">
        <v>115718599.88000005</v>
      </c>
      <c r="G154" s="128">
        <v>65688.119999945164</v>
      </c>
      <c r="I154" s="106"/>
      <c r="J154" s="106">
        <v>0</v>
      </c>
      <c r="K154" s="126">
        <v>0</v>
      </c>
      <c r="L154" s="106">
        <v>0</v>
      </c>
      <c r="M154" s="108">
        <v>0</v>
      </c>
      <c r="N154" s="128">
        <v>65688.119999945164</v>
      </c>
      <c r="O154" s="128"/>
      <c r="P154" s="49"/>
      <c r="Q154" s="47"/>
      <c r="R154" s="47"/>
      <c r="S154" s="87" t="s">
        <v>914</v>
      </c>
      <c r="T154" s="51">
        <v>1766.4295900000002</v>
      </c>
      <c r="U154" s="51"/>
      <c r="V154" s="51"/>
      <c r="W154" s="51"/>
      <c r="X154" s="51"/>
      <c r="Y154" s="51"/>
      <c r="Z154" s="51"/>
      <c r="AA154" s="63"/>
      <c r="AE154" s="7"/>
    </row>
    <row r="155" spans="1:31" x14ac:dyDescent="0.2">
      <c r="A155" s="538"/>
      <c r="B155" s="540"/>
      <c r="C155" s="21" t="s">
        <v>30</v>
      </c>
      <c r="D155" s="21" t="s">
        <v>915</v>
      </c>
      <c r="E155" s="150">
        <v>0</v>
      </c>
      <c r="F155" s="151">
        <v>0</v>
      </c>
      <c r="G155" s="128">
        <v>0</v>
      </c>
      <c r="I155" s="106">
        <v>0</v>
      </c>
      <c r="J155" s="106">
        <v>0</v>
      </c>
      <c r="K155" s="126">
        <v>0</v>
      </c>
      <c r="L155" s="106">
        <v>0</v>
      </c>
      <c r="M155" s="108">
        <v>0</v>
      </c>
      <c r="N155" s="49">
        <v>0</v>
      </c>
      <c r="O155" s="49"/>
      <c r="P155" s="49"/>
      <c r="Q155" s="47"/>
      <c r="R155" s="47"/>
      <c r="S155" s="131"/>
      <c r="T155" s="79"/>
      <c r="U155" s="79"/>
      <c r="V155" s="79"/>
      <c r="W155" s="79"/>
      <c r="X155" s="79"/>
      <c r="Y155" s="79"/>
      <c r="Z155" s="79"/>
      <c r="AA155" s="63"/>
      <c r="AE155" s="7"/>
    </row>
    <row r="156" spans="1:31" x14ac:dyDescent="0.2">
      <c r="A156" s="538"/>
      <c r="B156" s="540"/>
      <c r="C156" s="21" t="s">
        <v>977</v>
      </c>
      <c r="D156" s="21" t="s">
        <v>704</v>
      </c>
      <c r="E156" s="150">
        <v>29781121</v>
      </c>
      <c r="F156" s="151">
        <v>29776121.239999909</v>
      </c>
      <c r="G156" s="128">
        <v>4999.7600000910461</v>
      </c>
      <c r="I156" s="106">
        <v>0</v>
      </c>
      <c r="J156" s="106"/>
      <c r="K156" s="126"/>
      <c r="L156" s="106"/>
      <c r="M156" s="108">
        <v>0</v>
      </c>
      <c r="N156" s="49">
        <v>4999.7600000910461</v>
      </c>
      <c r="O156" s="49"/>
      <c r="P156" s="49"/>
      <c r="Q156" s="47"/>
      <c r="R156" s="47"/>
      <c r="S156" s="87"/>
      <c r="T156" s="51"/>
      <c r="U156" s="51"/>
      <c r="V156" s="51"/>
      <c r="W156" s="51"/>
      <c r="X156" s="51"/>
      <c r="Y156" s="51"/>
      <c r="Z156" s="51"/>
      <c r="AA156" s="63"/>
      <c r="AE156" s="7"/>
    </row>
    <row r="157" spans="1:31" x14ac:dyDescent="0.2">
      <c r="A157" s="538"/>
      <c r="B157" s="540"/>
      <c r="C157" s="21" t="s">
        <v>978</v>
      </c>
      <c r="D157" s="21" t="s">
        <v>706</v>
      </c>
      <c r="E157" s="150">
        <v>250677</v>
      </c>
      <c r="F157" s="151">
        <v>250676.85</v>
      </c>
      <c r="G157" s="128">
        <v>0.14999999999417923</v>
      </c>
      <c r="I157" s="106"/>
      <c r="J157" s="106"/>
      <c r="K157" s="126"/>
      <c r="L157" s="106"/>
      <c r="M157" s="108">
        <v>0</v>
      </c>
      <c r="N157" s="49">
        <v>0.14999999999417923</v>
      </c>
      <c r="O157" s="49"/>
      <c r="P157" s="49"/>
      <c r="Q157" s="47"/>
      <c r="R157" s="47"/>
      <c r="S157" s="87" t="s">
        <v>916</v>
      </c>
      <c r="T157" s="51">
        <v>249442.77199000001</v>
      </c>
      <c r="U157" s="79"/>
      <c r="V157" s="79"/>
      <c r="W157" s="79"/>
      <c r="X157" s="79"/>
      <c r="Y157" s="79"/>
      <c r="Z157" s="79"/>
      <c r="AA157" s="63"/>
      <c r="AE157" s="7"/>
    </row>
    <row r="158" spans="1:31" x14ac:dyDescent="0.2">
      <c r="A158" s="538"/>
      <c r="B158" s="540"/>
      <c r="C158" s="21" t="s">
        <v>980</v>
      </c>
      <c r="D158" s="21" t="s">
        <v>707</v>
      </c>
      <c r="E158" s="150">
        <v>5618966</v>
      </c>
      <c r="F158" s="151">
        <v>5618966.3100000545</v>
      </c>
      <c r="G158" s="128">
        <v>-0.31000005453824997</v>
      </c>
      <c r="I158" s="106"/>
      <c r="J158" s="106"/>
      <c r="K158" s="126"/>
      <c r="L158" s="106"/>
      <c r="M158" s="108">
        <v>0</v>
      </c>
      <c r="N158" s="49">
        <v>-0.31000005453824997</v>
      </c>
      <c r="O158" s="49"/>
      <c r="P158" s="49"/>
      <c r="Q158" s="47"/>
      <c r="R158" s="47"/>
      <c r="S158" s="131" t="s">
        <v>917</v>
      </c>
      <c r="T158" s="79">
        <v>110909.32093999999</v>
      </c>
      <c r="U158" s="51"/>
      <c r="V158" s="51"/>
      <c r="W158" s="51"/>
      <c r="X158" s="51"/>
      <c r="Y158" s="51"/>
      <c r="Z158" s="51"/>
      <c r="AA158" s="132"/>
      <c r="AE158" s="7"/>
    </row>
    <row r="159" spans="1:31" x14ac:dyDescent="0.2">
      <c r="A159" s="538"/>
      <c r="B159" s="540"/>
      <c r="C159" s="21" t="s">
        <v>981</v>
      </c>
      <c r="D159" s="21" t="s">
        <v>708</v>
      </c>
      <c r="E159" s="150">
        <v>879672</v>
      </c>
      <c r="F159" s="151">
        <v>879671.97</v>
      </c>
      <c r="G159" s="128">
        <v>3.0000000027939677E-2</v>
      </c>
      <c r="I159" s="106"/>
      <c r="J159" s="106"/>
      <c r="K159" s="126"/>
      <c r="L159" s="106"/>
      <c r="M159" s="108">
        <v>0</v>
      </c>
      <c r="N159" s="49">
        <v>3.0000000027939677E-2</v>
      </c>
      <c r="O159" s="49"/>
      <c r="P159" s="49"/>
      <c r="Q159" s="47"/>
      <c r="R159" s="47"/>
      <c r="S159" s="87" t="s">
        <v>918</v>
      </c>
      <c r="T159" s="51">
        <v>267757.03428000002</v>
      </c>
      <c r="U159" s="79"/>
      <c r="V159" s="79"/>
      <c r="W159" s="79"/>
      <c r="X159" s="79"/>
      <c r="Y159" s="79"/>
      <c r="Z159" s="79"/>
      <c r="AA159" s="132"/>
      <c r="AE159" s="7"/>
    </row>
    <row r="160" spans="1:31" x14ac:dyDescent="0.2">
      <c r="A160" s="538"/>
      <c r="B160" s="540"/>
      <c r="C160" s="21" t="s">
        <v>982</v>
      </c>
      <c r="D160" s="21" t="s">
        <v>709</v>
      </c>
      <c r="E160" s="150">
        <v>14370938</v>
      </c>
      <c r="F160" s="151">
        <v>14370937.649999984</v>
      </c>
      <c r="G160" s="128">
        <v>0.35000001639127731</v>
      </c>
      <c r="I160" s="106"/>
      <c r="J160" s="106"/>
      <c r="K160" s="126"/>
      <c r="L160" s="106"/>
      <c r="M160" s="108">
        <v>0</v>
      </c>
      <c r="N160" s="49">
        <v>0.35000001639127731</v>
      </c>
      <c r="O160" s="49"/>
      <c r="P160" s="49"/>
      <c r="Q160" s="47"/>
      <c r="R160" s="47"/>
      <c r="S160" s="131" t="s">
        <v>919</v>
      </c>
      <c r="T160" s="79">
        <v>13500.96025</v>
      </c>
      <c r="U160" s="51"/>
      <c r="V160" s="51"/>
      <c r="W160" s="51"/>
      <c r="X160" s="51"/>
      <c r="Y160" s="51"/>
      <c r="Z160" s="51"/>
      <c r="AA160" s="132"/>
      <c r="AE160" s="7"/>
    </row>
    <row r="161" spans="1:32" x14ac:dyDescent="0.2">
      <c r="A161" s="538"/>
      <c r="B161" s="540"/>
      <c r="C161" s="21" t="s">
        <v>983</v>
      </c>
      <c r="D161" s="21" t="s">
        <v>710</v>
      </c>
      <c r="E161" s="150">
        <v>1834298</v>
      </c>
      <c r="F161" s="151">
        <v>1834297.98</v>
      </c>
      <c r="G161" s="128">
        <v>2.0000000018626451E-2</v>
      </c>
      <c r="I161" s="106"/>
      <c r="J161" s="106"/>
      <c r="K161" s="126"/>
      <c r="L161" s="106"/>
      <c r="M161" s="108">
        <v>0</v>
      </c>
      <c r="N161" s="49">
        <v>2.0000000018626451E-2</v>
      </c>
      <c r="O161" s="49"/>
      <c r="P161" s="49"/>
      <c r="Q161" s="47"/>
      <c r="R161" s="47"/>
      <c r="S161" s="87" t="s">
        <v>920</v>
      </c>
      <c r="T161" s="51">
        <v>176405.8385999999</v>
      </c>
      <c r="U161" s="79"/>
      <c r="V161" s="79"/>
      <c r="W161" s="79"/>
      <c r="X161" s="79"/>
      <c r="Y161" s="79"/>
      <c r="Z161" s="79"/>
      <c r="AA161" s="132"/>
      <c r="AC161" s="46"/>
      <c r="AE161" s="7"/>
    </row>
    <row r="162" spans="1:32" ht="13.5" thickBot="1" x14ac:dyDescent="0.25">
      <c r="A162" s="539"/>
      <c r="B162" s="541"/>
      <c r="C162" s="21" t="s">
        <v>15</v>
      </c>
      <c r="D162" s="21" t="s">
        <v>921</v>
      </c>
      <c r="E162" s="150">
        <v>-17222653</v>
      </c>
      <c r="F162" s="151">
        <v>-17222653.240000002</v>
      </c>
      <c r="G162" s="128">
        <v>0.24000000208616257</v>
      </c>
      <c r="I162" s="106">
        <v>0</v>
      </c>
      <c r="J162" s="106">
        <v>0</v>
      </c>
      <c r="K162" s="126">
        <v>0</v>
      </c>
      <c r="L162" s="106">
        <v>0</v>
      </c>
      <c r="M162" s="108">
        <v>0</v>
      </c>
      <c r="N162" s="49">
        <v>0.24000000208616257</v>
      </c>
      <c r="O162" s="49"/>
      <c r="P162" s="49"/>
      <c r="Q162" s="47"/>
      <c r="R162" s="47"/>
      <c r="S162" s="131" t="s">
        <v>215</v>
      </c>
      <c r="T162" s="79">
        <v>149434.18637000001</v>
      </c>
      <c r="U162" s="51"/>
      <c r="V162" s="51"/>
      <c r="W162" s="51"/>
      <c r="X162" s="51"/>
      <c r="Y162" s="51"/>
      <c r="Z162" s="51"/>
      <c r="AA162" s="132"/>
      <c r="AE162" s="7"/>
    </row>
    <row r="163" spans="1:32" x14ac:dyDescent="0.2">
      <c r="A163" s="509" t="s">
        <v>216</v>
      </c>
      <c r="B163" s="506">
        <v>33594.436000000002</v>
      </c>
      <c r="C163" s="21" t="s">
        <v>39</v>
      </c>
      <c r="D163" s="21" t="s">
        <v>972</v>
      </c>
      <c r="E163" s="150">
        <v>938244</v>
      </c>
      <c r="F163" s="168">
        <v>938244.05</v>
      </c>
      <c r="G163" s="128">
        <v>-5.0000000046566129E-2</v>
      </c>
      <c r="I163" s="106">
        <v>0</v>
      </c>
      <c r="J163" s="106">
        <v>0</v>
      </c>
      <c r="K163" s="106">
        <v>0</v>
      </c>
      <c r="L163" s="106">
        <v>0</v>
      </c>
      <c r="M163" s="108">
        <v>0</v>
      </c>
      <c r="N163" s="49">
        <v>-5.0000000046566129E-2</v>
      </c>
      <c r="O163" s="49"/>
      <c r="P163" s="49"/>
      <c r="Q163" s="47"/>
      <c r="R163" s="47"/>
      <c r="S163" s="87" t="s">
        <v>217</v>
      </c>
      <c r="T163" s="51">
        <v>53123.56338</v>
      </c>
      <c r="U163" s="51"/>
      <c r="V163" s="51"/>
      <c r="W163" s="51"/>
      <c r="X163" s="51"/>
      <c r="Y163" s="51"/>
      <c r="Z163" s="51"/>
      <c r="AA163" s="132"/>
      <c r="AE163" s="7"/>
    </row>
    <row r="164" spans="1:32" x14ac:dyDescent="0.2">
      <c r="A164" s="510"/>
      <c r="B164" s="507"/>
      <c r="C164" s="21" t="s">
        <v>46</v>
      </c>
      <c r="D164" s="21" t="s">
        <v>975</v>
      </c>
      <c r="E164" s="150">
        <v>29831114</v>
      </c>
      <c r="F164" s="168">
        <v>29919684.650000006</v>
      </c>
      <c r="G164" s="128">
        <v>-88570.65000000596</v>
      </c>
      <c r="I164" s="106">
        <v>0</v>
      </c>
      <c r="J164" s="106">
        <v>0</v>
      </c>
      <c r="K164" s="106">
        <v>13102.81556165801</v>
      </c>
      <c r="L164" s="106">
        <v>0</v>
      </c>
      <c r="M164" s="108">
        <v>3.06</v>
      </c>
      <c r="N164" s="39">
        <v>-75464.774438347958</v>
      </c>
      <c r="O164" s="39"/>
      <c r="P164" s="49"/>
      <c r="Q164" s="47"/>
      <c r="R164" s="47"/>
      <c r="S164" s="131" t="s">
        <v>218</v>
      </c>
      <c r="T164" s="79">
        <v>112533.52026</v>
      </c>
      <c r="U164" s="51"/>
      <c r="V164" s="51"/>
      <c r="W164" s="51"/>
      <c r="X164" s="51"/>
      <c r="Y164" s="51"/>
      <c r="Z164" s="51"/>
      <c r="AA164" s="132"/>
      <c r="AE164" s="7"/>
    </row>
    <row r="165" spans="1:32" x14ac:dyDescent="0.2">
      <c r="A165" s="510"/>
      <c r="B165" s="507"/>
      <c r="C165" s="21" t="s">
        <v>879</v>
      </c>
      <c r="D165" s="21" t="s">
        <v>219</v>
      </c>
      <c r="E165" s="150">
        <v>354017</v>
      </c>
      <c r="F165" s="168">
        <v>354016.93</v>
      </c>
      <c r="G165" s="128">
        <v>7.0000000006984919E-2</v>
      </c>
      <c r="I165" s="106">
        <v>0</v>
      </c>
      <c r="J165" s="106">
        <v>0</v>
      </c>
      <c r="K165" s="106">
        <v>0</v>
      </c>
      <c r="L165" s="106">
        <v>0</v>
      </c>
      <c r="M165" s="108">
        <v>0</v>
      </c>
      <c r="N165" s="49">
        <v>7.0000000006984919E-2</v>
      </c>
      <c r="O165" s="49"/>
      <c r="P165" s="49"/>
      <c r="Q165" s="47"/>
      <c r="R165" s="47"/>
      <c r="S165" s="87" t="s">
        <v>220</v>
      </c>
      <c r="T165" s="51">
        <v>319858.89993999997</v>
      </c>
      <c r="U165" s="51"/>
      <c r="V165" s="51"/>
      <c r="W165" s="51"/>
      <c r="X165" s="51"/>
      <c r="Y165" s="51"/>
      <c r="Z165" s="51"/>
      <c r="AA165" s="132"/>
      <c r="AE165" s="7"/>
    </row>
    <row r="166" spans="1:32" x14ac:dyDescent="0.2">
      <c r="A166" s="510"/>
      <c r="B166" s="507"/>
      <c r="C166" s="21" t="s">
        <v>868</v>
      </c>
      <c r="D166" s="21" t="s">
        <v>711</v>
      </c>
      <c r="E166" s="150">
        <v>0</v>
      </c>
      <c r="F166" s="168">
        <v>0</v>
      </c>
      <c r="G166" s="128">
        <v>0</v>
      </c>
      <c r="I166" s="106"/>
      <c r="J166" s="106"/>
      <c r="K166" s="106"/>
      <c r="L166" s="106"/>
      <c r="M166" s="108"/>
      <c r="N166" s="49">
        <v>0</v>
      </c>
      <c r="O166" s="49"/>
      <c r="P166" s="49"/>
      <c r="Q166" s="47"/>
      <c r="R166" s="47"/>
      <c r="S166" s="131" t="s">
        <v>757</v>
      </c>
      <c r="T166" s="79">
        <v>0</v>
      </c>
      <c r="U166" s="51"/>
      <c r="V166" s="51"/>
      <c r="W166" s="51"/>
      <c r="X166" s="51"/>
      <c r="Y166" s="51"/>
      <c r="Z166" s="51"/>
      <c r="AA166" s="132"/>
      <c r="AE166" s="7"/>
    </row>
    <row r="167" spans="1:32" x14ac:dyDescent="0.2">
      <c r="A167" s="510"/>
      <c r="B167" s="507"/>
      <c r="C167" s="21" t="s">
        <v>53</v>
      </c>
      <c r="D167" s="21" t="s">
        <v>712</v>
      </c>
      <c r="E167" s="150">
        <v>0</v>
      </c>
      <c r="F167" s="168">
        <v>0</v>
      </c>
      <c r="G167" s="128">
        <v>0</v>
      </c>
      <c r="I167" s="106"/>
      <c r="J167" s="106"/>
      <c r="K167" s="106"/>
      <c r="L167" s="106"/>
      <c r="M167" s="108"/>
      <c r="N167" s="49">
        <v>0</v>
      </c>
      <c r="O167" s="49"/>
      <c r="P167" s="49"/>
      <c r="Q167" s="47"/>
      <c r="R167" s="47"/>
      <c r="S167" s="87"/>
      <c r="T167" s="51"/>
      <c r="U167" s="51"/>
      <c r="V167" s="51"/>
      <c r="W167" s="51"/>
      <c r="X167" s="51"/>
      <c r="Y167" s="51"/>
      <c r="Z167" s="51"/>
      <c r="AA167" s="132"/>
      <c r="AE167" s="7"/>
    </row>
    <row r="168" spans="1:32" x14ac:dyDescent="0.2">
      <c r="A168" s="510"/>
      <c r="B168" s="507"/>
      <c r="C168" s="21" t="s">
        <v>869</v>
      </c>
      <c r="D168" s="21" t="s">
        <v>713</v>
      </c>
      <c r="E168" s="150">
        <v>0</v>
      </c>
      <c r="F168" s="168">
        <v>0</v>
      </c>
      <c r="G168" s="128">
        <v>0</v>
      </c>
      <c r="I168" s="106"/>
      <c r="J168" s="106"/>
      <c r="K168" s="106"/>
      <c r="L168" s="106"/>
      <c r="M168" s="108"/>
      <c r="N168" s="49">
        <v>0</v>
      </c>
      <c r="O168" s="49"/>
      <c r="P168" s="49"/>
      <c r="Q168" s="47"/>
      <c r="R168" s="47"/>
      <c r="S168" s="131"/>
      <c r="T168" s="79"/>
      <c r="U168" s="51"/>
      <c r="V168" s="51"/>
      <c r="W168" s="51"/>
      <c r="X168" s="51"/>
      <c r="Y168" s="51"/>
      <c r="Z168" s="51"/>
      <c r="AA168" s="132"/>
      <c r="AE168" s="7"/>
    </row>
    <row r="169" spans="1:32" x14ac:dyDescent="0.2">
      <c r="A169" s="510"/>
      <c r="B169" s="507"/>
      <c r="C169" s="21" t="s">
        <v>54</v>
      </c>
      <c r="D169" s="21" t="s">
        <v>714</v>
      </c>
      <c r="E169" s="150">
        <v>0</v>
      </c>
      <c r="F169" s="168">
        <v>0</v>
      </c>
      <c r="G169" s="128">
        <v>0</v>
      </c>
      <c r="I169" s="106"/>
      <c r="J169" s="106"/>
      <c r="K169" s="106"/>
      <c r="L169" s="106"/>
      <c r="M169" s="108"/>
      <c r="N169" s="49">
        <v>0</v>
      </c>
      <c r="O169" s="49"/>
      <c r="P169" s="49"/>
      <c r="Q169" s="47"/>
      <c r="R169" s="47"/>
      <c r="S169" s="131" t="s">
        <v>758</v>
      </c>
      <c r="T169" s="51">
        <v>212999.35949</v>
      </c>
      <c r="U169" s="51"/>
      <c r="V169" s="51"/>
      <c r="W169" s="51"/>
      <c r="X169" s="51"/>
      <c r="Y169" s="51"/>
      <c r="Z169" s="51"/>
      <c r="AA169" s="132"/>
      <c r="AE169" s="7"/>
    </row>
    <row r="170" spans="1:32" x14ac:dyDescent="0.2">
      <c r="A170" s="510"/>
      <c r="B170" s="507"/>
      <c r="C170" s="21" t="s">
        <v>979</v>
      </c>
      <c r="D170" s="21" t="s">
        <v>705</v>
      </c>
      <c r="E170" s="150">
        <v>427267</v>
      </c>
      <c r="F170" s="168">
        <v>427267.37</v>
      </c>
      <c r="G170" s="128">
        <v>-0.36999999999534339</v>
      </c>
      <c r="I170" s="106"/>
      <c r="J170" s="106"/>
      <c r="K170" s="106"/>
      <c r="L170" s="106"/>
      <c r="M170" s="108">
        <v>0</v>
      </c>
      <c r="N170" s="49">
        <v>-0.36999999999534339</v>
      </c>
      <c r="O170" s="49"/>
      <c r="P170" s="49"/>
      <c r="Q170" s="47"/>
      <c r="R170" s="47"/>
      <c r="S170" s="131" t="s">
        <v>681</v>
      </c>
      <c r="T170" s="51">
        <v>7519.0709999999999</v>
      </c>
      <c r="U170" s="51"/>
      <c r="V170" s="51"/>
      <c r="W170" s="51"/>
      <c r="X170" s="51"/>
      <c r="Y170" s="51"/>
      <c r="Z170" s="51"/>
      <c r="AA170" s="132"/>
      <c r="AE170" s="7"/>
    </row>
    <row r="171" spans="1:32" ht="13.5" thickBot="1" x14ac:dyDescent="0.25">
      <c r="A171" s="511"/>
      <c r="B171" s="508"/>
      <c r="C171" s="21" t="s">
        <v>29</v>
      </c>
      <c r="D171" s="21" t="s">
        <v>682</v>
      </c>
      <c r="E171" s="150">
        <v>2043794</v>
      </c>
      <c r="F171" s="168">
        <v>1968329.17</v>
      </c>
      <c r="G171" s="128">
        <v>75464.830000000075</v>
      </c>
      <c r="I171" s="106">
        <v>0</v>
      </c>
      <c r="J171" s="106">
        <v>0</v>
      </c>
      <c r="K171" s="106">
        <v>0</v>
      </c>
      <c r="L171" s="106">
        <v>0</v>
      </c>
      <c r="M171" s="108">
        <v>0</v>
      </c>
      <c r="N171" s="49">
        <v>75464.830000000075</v>
      </c>
      <c r="O171" s="49"/>
      <c r="P171" s="49"/>
      <c r="Q171" s="47"/>
      <c r="R171" s="47"/>
      <c r="S171" s="131" t="s">
        <v>226</v>
      </c>
      <c r="T171" s="51">
        <v>7770.6313200000004</v>
      </c>
      <c r="U171" s="51"/>
      <c r="V171" s="51"/>
      <c r="W171" s="51"/>
      <c r="X171" s="51"/>
      <c r="Y171" s="51"/>
      <c r="Z171" s="51"/>
      <c r="AA171" s="132"/>
      <c r="AE171" s="7"/>
    </row>
    <row r="172" spans="1:32" ht="13.5" thickBot="1" x14ac:dyDescent="0.25">
      <c r="A172" s="154" t="s">
        <v>227</v>
      </c>
      <c r="B172" s="160">
        <v>41309.1</v>
      </c>
      <c r="C172" s="21" t="s">
        <v>872</v>
      </c>
      <c r="D172" s="21" t="s">
        <v>719</v>
      </c>
      <c r="E172" s="150">
        <v>41309100</v>
      </c>
      <c r="F172" s="151">
        <v>41307068.339999981</v>
      </c>
      <c r="G172" s="128">
        <v>2031.6600000187755</v>
      </c>
      <c r="I172" s="106">
        <v>0</v>
      </c>
      <c r="J172" s="106">
        <v>0</v>
      </c>
      <c r="K172" s="106">
        <v>0</v>
      </c>
      <c r="L172" s="106">
        <v>0</v>
      </c>
      <c r="M172" s="108">
        <v>0</v>
      </c>
      <c r="N172" s="49">
        <v>2031.6600000187755</v>
      </c>
      <c r="O172" s="49"/>
      <c r="P172" s="49"/>
      <c r="Q172" s="47"/>
      <c r="R172" s="47"/>
      <c r="S172" s="131" t="s">
        <v>720</v>
      </c>
      <c r="T172" s="51">
        <v>1306.2805499999999</v>
      </c>
      <c r="U172" s="51"/>
      <c r="V172" s="51"/>
      <c r="W172" s="51"/>
      <c r="X172" s="51"/>
      <c r="Y172" s="51"/>
      <c r="Z172" s="51"/>
      <c r="AA172" s="132"/>
      <c r="AE172" s="7"/>
      <c r="AF172" s="46"/>
    </row>
    <row r="173" spans="1:32" x14ac:dyDescent="0.2">
      <c r="A173" s="169"/>
      <c r="B173" s="160"/>
      <c r="C173" s="164" t="s">
        <v>582</v>
      </c>
      <c r="D173" s="164" t="s">
        <v>367</v>
      </c>
      <c r="E173" s="170"/>
      <c r="F173" s="171"/>
      <c r="G173" s="172"/>
      <c r="I173" s="106"/>
      <c r="J173" s="106"/>
      <c r="K173" s="106"/>
      <c r="L173" s="106"/>
      <c r="M173" s="108"/>
      <c r="N173" s="49"/>
      <c r="O173" s="49"/>
      <c r="P173" s="49"/>
      <c r="Q173" s="47"/>
      <c r="R173" s="47"/>
      <c r="S173" s="131"/>
      <c r="T173" s="51"/>
      <c r="U173" s="51"/>
      <c r="V173" s="51"/>
      <c r="W173" s="51"/>
      <c r="X173" s="51"/>
      <c r="Y173" s="51"/>
      <c r="Z173" s="51"/>
      <c r="AA173" s="132"/>
      <c r="AE173" s="7"/>
      <c r="AF173" s="46"/>
    </row>
    <row r="174" spans="1:32" x14ac:dyDescent="0.2">
      <c r="A174" s="173"/>
      <c r="B174" s="165"/>
      <c r="C174" s="164" t="s">
        <v>818</v>
      </c>
      <c r="D174" s="164" t="s">
        <v>719</v>
      </c>
      <c r="E174" s="170"/>
      <c r="F174" s="171"/>
      <c r="G174" s="172"/>
      <c r="I174" s="106"/>
      <c r="J174" s="106"/>
      <c r="K174" s="106"/>
      <c r="L174" s="106"/>
      <c r="M174" s="108"/>
      <c r="N174" s="49"/>
      <c r="O174" s="49"/>
      <c r="P174" s="49"/>
      <c r="Q174" s="47"/>
      <c r="R174" s="47"/>
      <c r="S174" s="131"/>
      <c r="T174" s="51"/>
      <c r="U174" s="51"/>
      <c r="V174" s="51"/>
      <c r="W174" s="51"/>
      <c r="X174" s="51"/>
      <c r="Y174" s="51"/>
      <c r="Z174" s="51"/>
      <c r="AA174" s="132"/>
      <c r="AE174" s="7"/>
      <c r="AF174" s="46"/>
    </row>
    <row r="175" spans="1:32" ht="13.5" thickBot="1" x14ac:dyDescent="0.25">
      <c r="A175" s="174" t="s">
        <v>721</v>
      </c>
      <c r="B175" s="166">
        <v>2397.33</v>
      </c>
      <c r="C175" s="164" t="s">
        <v>817</v>
      </c>
      <c r="D175" s="164" t="s">
        <v>722</v>
      </c>
      <c r="E175" s="170">
        <v>2397330</v>
      </c>
      <c r="F175" s="171">
        <v>2397330.15</v>
      </c>
      <c r="G175" s="172">
        <v>-0.14999999990686774</v>
      </c>
      <c r="I175" s="106">
        <v>0</v>
      </c>
      <c r="J175" s="106">
        <v>0</v>
      </c>
      <c r="K175" s="106">
        <v>0</v>
      </c>
      <c r="L175" s="106">
        <v>0</v>
      </c>
      <c r="M175" s="108">
        <v>0</v>
      </c>
      <c r="N175" s="49">
        <v>-0.14999999990686774</v>
      </c>
      <c r="O175" s="49"/>
      <c r="P175" s="49"/>
      <c r="Q175" s="47"/>
      <c r="R175" s="47"/>
      <c r="S175" s="131" t="s">
        <v>723</v>
      </c>
      <c r="T175" s="51">
        <v>45314.708409999999</v>
      </c>
      <c r="U175" s="51"/>
      <c r="V175" s="51"/>
      <c r="W175" s="51"/>
      <c r="X175" s="51"/>
      <c r="Y175" s="51"/>
      <c r="Z175" s="51"/>
      <c r="AA175" s="132"/>
      <c r="AE175" s="7"/>
      <c r="AF175" s="46"/>
    </row>
    <row r="176" spans="1:32" ht="13.5" thickBot="1" x14ac:dyDescent="0.25">
      <c r="A176" s="155" t="s">
        <v>724</v>
      </c>
      <c r="B176" s="166">
        <v>57483.981</v>
      </c>
      <c r="C176" s="21" t="s">
        <v>583</v>
      </c>
      <c r="D176" s="21" t="s">
        <v>724</v>
      </c>
      <c r="E176" s="150">
        <v>57483981</v>
      </c>
      <c r="F176" s="151">
        <v>57483981.240000024</v>
      </c>
      <c r="G176" s="128">
        <v>-0.24000002443790436</v>
      </c>
      <c r="I176" s="106">
        <v>0</v>
      </c>
      <c r="J176" s="106">
        <v>0</v>
      </c>
      <c r="K176" s="106">
        <v>0</v>
      </c>
      <c r="L176" s="106">
        <v>0</v>
      </c>
      <c r="M176" s="108">
        <v>0</v>
      </c>
      <c r="N176" s="39">
        <v>-0.24000002443790436</v>
      </c>
      <c r="O176" s="39"/>
      <c r="P176" s="49"/>
      <c r="Q176" s="47"/>
      <c r="R176" s="47"/>
      <c r="S176" s="131"/>
      <c r="T176" s="51"/>
      <c r="U176" s="51"/>
      <c r="V176" s="51"/>
      <c r="W176" s="51"/>
      <c r="X176" s="51"/>
      <c r="Y176" s="51"/>
      <c r="Z176" s="51"/>
      <c r="AA176" s="132"/>
      <c r="AE176" s="7"/>
      <c r="AF176" s="47"/>
    </row>
    <row r="177" spans="1:37" x14ac:dyDescent="0.2">
      <c r="A177" s="509" t="s">
        <v>725</v>
      </c>
      <c r="B177" s="514">
        <v>562242.21299999999</v>
      </c>
      <c r="C177" s="21" t="s">
        <v>574</v>
      </c>
      <c r="D177" s="21" t="s">
        <v>726</v>
      </c>
      <c r="E177" s="150">
        <v>560131975</v>
      </c>
      <c r="F177" s="151">
        <v>560131975.27999985</v>
      </c>
      <c r="G177" s="128">
        <v>-0.27999985218048096</v>
      </c>
      <c r="I177" s="106">
        <v>0</v>
      </c>
      <c r="J177" s="106">
        <v>0</v>
      </c>
      <c r="K177" s="106">
        <v>0</v>
      </c>
      <c r="L177" s="106">
        <v>0</v>
      </c>
      <c r="M177" s="108">
        <v>0</v>
      </c>
      <c r="N177" s="49">
        <v>-0.27999985218048096</v>
      </c>
      <c r="O177" s="39"/>
      <c r="P177" s="49"/>
      <c r="Q177" s="47"/>
      <c r="R177" s="47"/>
      <c r="S177" s="131"/>
      <c r="T177" s="51"/>
      <c r="U177" s="51"/>
      <c r="V177" s="51"/>
      <c r="W177" s="51"/>
      <c r="X177" s="51"/>
      <c r="Y177" s="51"/>
      <c r="Z177" s="51"/>
      <c r="AA177" s="132"/>
      <c r="AE177" s="7"/>
      <c r="AF177" s="47"/>
    </row>
    <row r="178" spans="1:37" ht="13.5" thickBot="1" x14ac:dyDescent="0.25">
      <c r="A178" s="511"/>
      <c r="B178" s="515"/>
      <c r="C178" s="21" t="s">
        <v>569</v>
      </c>
      <c r="D178" s="21" t="s">
        <v>726</v>
      </c>
      <c r="E178" s="150">
        <v>2110238</v>
      </c>
      <c r="F178" s="151">
        <v>2110238.35</v>
      </c>
      <c r="G178" s="128">
        <v>-0.34999999962747097</v>
      </c>
      <c r="I178" s="106">
        <v>0</v>
      </c>
      <c r="J178" s="106">
        <v>0</v>
      </c>
      <c r="K178" s="106">
        <v>0</v>
      </c>
      <c r="L178" s="106">
        <v>0</v>
      </c>
      <c r="M178" s="108">
        <v>0</v>
      </c>
      <c r="N178" s="49">
        <v>-0.34999999962747097</v>
      </c>
      <c r="O178" s="49"/>
      <c r="P178" s="49"/>
      <c r="Q178" s="47"/>
      <c r="R178" s="47"/>
      <c r="S178" s="87" t="s">
        <v>727</v>
      </c>
      <c r="T178" s="51">
        <v>1407.24073</v>
      </c>
      <c r="U178" s="51"/>
      <c r="V178" s="51"/>
      <c r="W178" s="51"/>
      <c r="X178" s="51"/>
      <c r="Y178" s="51"/>
      <c r="Z178" s="51"/>
      <c r="AA178" s="63"/>
      <c r="AE178" s="7"/>
    </row>
    <row r="179" spans="1:37" ht="13.5" thickBot="1" x14ac:dyDescent="0.25">
      <c r="A179" s="75" t="s">
        <v>728</v>
      </c>
      <c r="B179" s="47">
        <v>0</v>
      </c>
      <c r="C179" t="s">
        <v>816</v>
      </c>
      <c r="D179" t="s">
        <v>728</v>
      </c>
      <c r="E179" s="46">
        <v>0</v>
      </c>
      <c r="F179" s="28">
        <v>0</v>
      </c>
      <c r="G179" s="49">
        <v>0</v>
      </c>
      <c r="I179" s="106">
        <v>0</v>
      </c>
      <c r="J179" s="106">
        <v>0</v>
      </c>
      <c r="K179" s="106">
        <v>0</v>
      </c>
      <c r="L179" s="106">
        <v>0</v>
      </c>
      <c r="M179" s="108">
        <v>0</v>
      </c>
      <c r="N179" s="49">
        <v>0</v>
      </c>
      <c r="O179" s="49"/>
      <c r="P179" s="49"/>
      <c r="Q179" s="47"/>
      <c r="R179" s="47"/>
      <c r="S179" s="87"/>
      <c r="T179" s="51"/>
      <c r="U179" s="51"/>
      <c r="V179" s="51"/>
      <c r="W179" s="51"/>
      <c r="X179" s="51"/>
      <c r="Y179" s="51"/>
      <c r="Z179" s="51"/>
      <c r="AA179" s="63"/>
      <c r="AE179" s="7"/>
    </row>
    <row r="180" spans="1:37" ht="13.5" thickBot="1" x14ac:dyDescent="0.25">
      <c r="A180" s="155" t="s">
        <v>283</v>
      </c>
      <c r="B180" s="175">
        <v>-184.708</v>
      </c>
      <c r="C180" s="21" t="s">
        <v>814</v>
      </c>
      <c r="D180" s="21" t="s">
        <v>283</v>
      </c>
      <c r="E180" s="150">
        <v>-184708</v>
      </c>
      <c r="F180" s="151">
        <v>-184708.49</v>
      </c>
      <c r="G180" s="128">
        <v>0.49000000022351742</v>
      </c>
      <c r="I180" s="106">
        <v>0</v>
      </c>
      <c r="J180" s="106">
        <v>0</v>
      </c>
      <c r="K180" s="106">
        <v>0</v>
      </c>
      <c r="L180" s="106">
        <v>0</v>
      </c>
      <c r="M180" s="108">
        <v>0</v>
      </c>
      <c r="N180" s="49">
        <v>0.49000000022351742</v>
      </c>
      <c r="O180" s="49"/>
      <c r="P180" s="49"/>
      <c r="Q180" s="47"/>
      <c r="R180" s="47"/>
      <c r="S180" s="87"/>
      <c r="T180" s="51"/>
      <c r="U180" s="51"/>
      <c r="V180" s="51"/>
      <c r="W180" s="51"/>
      <c r="X180" s="51"/>
      <c r="Y180" s="51"/>
      <c r="Z180" s="51"/>
      <c r="AA180" s="63"/>
      <c r="AE180" s="7"/>
    </row>
    <row r="181" spans="1:37" ht="13.5" thickBot="1" x14ac:dyDescent="0.25">
      <c r="A181" s="155" t="s">
        <v>729</v>
      </c>
      <c r="B181" s="176">
        <v>16198.120999999999</v>
      </c>
      <c r="C181" s="21" t="s">
        <v>568</v>
      </c>
      <c r="D181" s="21" t="s">
        <v>283</v>
      </c>
      <c r="E181" s="150">
        <v>16198121</v>
      </c>
      <c r="F181" s="151">
        <v>16198121.109999999</v>
      </c>
      <c r="G181" s="128">
        <v>-0.10999999940395355</v>
      </c>
      <c r="I181" s="106">
        <v>0</v>
      </c>
      <c r="J181" s="106">
        <v>0</v>
      </c>
      <c r="K181" s="106">
        <v>0</v>
      </c>
      <c r="L181" s="106">
        <v>0</v>
      </c>
      <c r="M181" s="108">
        <v>0</v>
      </c>
      <c r="N181" s="49">
        <v>-0.10999999940395355</v>
      </c>
      <c r="O181" s="49"/>
      <c r="P181" s="49"/>
      <c r="Q181" s="47"/>
      <c r="R181" s="47"/>
      <c r="S181" s="87"/>
      <c r="T181" s="51"/>
      <c r="U181" s="51"/>
      <c r="V181" s="51"/>
      <c r="W181" s="51"/>
      <c r="X181" s="51"/>
      <c r="Y181" s="51"/>
      <c r="Z181" s="51"/>
      <c r="AA181" s="63"/>
      <c r="AE181" s="7"/>
    </row>
    <row r="182" spans="1:37" ht="13.5" thickBot="1" x14ac:dyDescent="0.25">
      <c r="A182" s="159" t="s">
        <v>730</v>
      </c>
      <c r="B182" s="176">
        <v>29187.557000000001</v>
      </c>
      <c r="C182" s="21" t="s">
        <v>121</v>
      </c>
      <c r="D182" s="21" t="s">
        <v>731</v>
      </c>
      <c r="E182" s="150">
        <v>29187557</v>
      </c>
      <c r="F182" s="151">
        <v>29187556.75</v>
      </c>
      <c r="G182" s="128">
        <v>0.25</v>
      </c>
      <c r="I182" s="106">
        <v>0</v>
      </c>
      <c r="J182" s="106">
        <v>0</v>
      </c>
      <c r="K182" s="106">
        <v>0</v>
      </c>
      <c r="L182" s="106">
        <v>0</v>
      </c>
      <c r="M182" s="108">
        <v>0</v>
      </c>
      <c r="N182" s="49">
        <v>0.25</v>
      </c>
      <c r="O182" s="49"/>
      <c r="P182" s="49"/>
      <c r="Q182" s="47"/>
      <c r="R182" s="47"/>
      <c r="S182" s="131"/>
      <c r="T182" s="51"/>
      <c r="U182" s="51"/>
      <c r="V182" s="51"/>
      <c r="W182" s="51"/>
      <c r="X182" s="51"/>
      <c r="Y182" s="51"/>
      <c r="Z182" s="51"/>
      <c r="AA182" s="63"/>
      <c r="AE182" s="7"/>
      <c r="AF182" s="46"/>
      <c r="AI182" s="46"/>
      <c r="AJ182" s="81"/>
      <c r="AK182" s="47"/>
    </row>
    <row r="183" spans="1:37" x14ac:dyDescent="0.2">
      <c r="A183" s="516" t="s">
        <v>732</v>
      </c>
      <c r="B183" s="518">
        <v>5210.42</v>
      </c>
      <c r="C183" s="48" t="s">
        <v>733</v>
      </c>
      <c r="D183" s="48" t="s">
        <v>734</v>
      </c>
      <c r="E183" s="55">
        <v>0</v>
      </c>
      <c r="F183" s="56">
        <v>0</v>
      </c>
      <c r="G183" s="57">
        <v>0</v>
      </c>
      <c r="I183" s="106">
        <v>0</v>
      </c>
      <c r="J183" s="106">
        <v>0</v>
      </c>
      <c r="K183" s="106">
        <v>0</v>
      </c>
      <c r="L183" s="106">
        <v>0</v>
      </c>
      <c r="M183" s="108">
        <v>0</v>
      </c>
      <c r="N183" s="49">
        <v>0</v>
      </c>
      <c r="O183" s="49"/>
      <c r="P183" s="49"/>
      <c r="Q183" s="81"/>
      <c r="R183" s="81"/>
      <c r="S183" s="131"/>
      <c r="T183" s="51"/>
      <c r="U183" s="51"/>
      <c r="V183" s="51"/>
      <c r="W183" s="51"/>
      <c r="X183" s="51"/>
      <c r="Y183" s="51"/>
      <c r="Z183" s="51"/>
      <c r="AA183" s="63"/>
      <c r="AF183" s="46"/>
      <c r="AI183" s="46"/>
      <c r="AJ183" s="81"/>
    </row>
    <row r="184" spans="1:37" ht="13.5" thickBot="1" x14ac:dyDescent="0.25">
      <c r="A184" s="517"/>
      <c r="B184" s="519"/>
      <c r="C184" s="48" t="s">
        <v>118</v>
      </c>
      <c r="D184" s="48" t="s">
        <v>735</v>
      </c>
      <c r="E184" s="55">
        <v>5210420</v>
      </c>
      <c r="F184" s="56">
        <v>5210420.47</v>
      </c>
      <c r="G184" s="57">
        <v>-0.46999999973922968</v>
      </c>
      <c r="I184" s="106">
        <v>0</v>
      </c>
      <c r="J184" s="106">
        <v>0</v>
      </c>
      <c r="K184" s="106">
        <v>0</v>
      </c>
      <c r="L184" s="106">
        <v>0</v>
      </c>
      <c r="M184" s="108">
        <v>0</v>
      </c>
      <c r="N184" s="49">
        <v>-0.46999999973922968</v>
      </c>
      <c r="O184" s="49"/>
      <c r="P184" s="49"/>
      <c r="S184" s="131"/>
      <c r="T184" s="51"/>
      <c r="U184" s="51"/>
      <c r="V184" s="51"/>
      <c r="W184" s="51"/>
      <c r="X184" s="51"/>
      <c r="Y184" s="51"/>
      <c r="Z184" s="51"/>
      <c r="AA184" s="63"/>
      <c r="AF184" s="47"/>
      <c r="AI184" s="46"/>
      <c r="AJ184" s="81"/>
    </row>
    <row r="185" spans="1:37" x14ac:dyDescent="0.2">
      <c r="A185" s="523" t="s">
        <v>736</v>
      </c>
      <c r="B185" s="520">
        <v>407110.35499999998</v>
      </c>
      <c r="C185" t="s">
        <v>120</v>
      </c>
      <c r="D185" t="s">
        <v>737</v>
      </c>
      <c r="E185" s="46">
        <v>45921166</v>
      </c>
      <c r="F185" s="28">
        <v>45921166.149999999</v>
      </c>
      <c r="G185" s="49">
        <v>-0.14999999850988388</v>
      </c>
      <c r="I185" s="106">
        <v>0</v>
      </c>
      <c r="J185" s="106">
        <v>0</v>
      </c>
      <c r="K185" s="106">
        <v>0</v>
      </c>
      <c r="L185" s="106">
        <v>0</v>
      </c>
      <c r="M185" s="108">
        <v>0</v>
      </c>
      <c r="N185" s="47">
        <v>-0.14999999850988388</v>
      </c>
      <c r="O185" s="47"/>
      <c r="P185" s="49"/>
      <c r="S185" s="87"/>
      <c r="T185" s="129"/>
      <c r="U185" s="129"/>
      <c r="V185" s="129"/>
      <c r="W185" s="129"/>
      <c r="X185" s="129"/>
      <c r="Y185" s="129"/>
      <c r="Z185" s="129"/>
      <c r="AA185" s="63"/>
      <c r="AF185" s="47"/>
      <c r="AI185" s="46"/>
      <c r="AJ185" s="81"/>
    </row>
    <row r="186" spans="1:37" x14ac:dyDescent="0.2">
      <c r="A186" s="524"/>
      <c r="B186" s="521"/>
      <c r="C186" t="s">
        <v>815</v>
      </c>
      <c r="D186" t="s">
        <v>738</v>
      </c>
      <c r="E186" s="46">
        <v>-6296200</v>
      </c>
      <c r="F186" s="28">
        <v>-6296200</v>
      </c>
      <c r="G186" s="49">
        <v>0</v>
      </c>
      <c r="I186" s="106">
        <v>0</v>
      </c>
      <c r="J186" s="106">
        <v>0</v>
      </c>
      <c r="K186" s="106">
        <v>0</v>
      </c>
      <c r="L186" s="106">
        <v>0</v>
      </c>
      <c r="M186" s="108">
        <v>0</v>
      </c>
      <c r="N186" s="47">
        <v>0</v>
      </c>
      <c r="O186" s="47"/>
      <c r="P186" s="49"/>
      <c r="S186" s="87"/>
      <c r="T186" s="129"/>
      <c r="U186" s="129"/>
      <c r="V186" s="129"/>
      <c r="W186" s="129"/>
      <c r="X186" s="129"/>
      <c r="Y186" s="129"/>
      <c r="Z186" s="129"/>
      <c r="AA186" s="63"/>
      <c r="AF186" s="47"/>
      <c r="AI186" s="46"/>
      <c r="AJ186" s="81"/>
    </row>
    <row r="187" spans="1:37" x14ac:dyDescent="0.2">
      <c r="A187" s="524"/>
      <c r="B187" s="521"/>
      <c r="C187" t="s">
        <v>119</v>
      </c>
      <c r="D187" t="s">
        <v>739</v>
      </c>
      <c r="E187" s="46">
        <v>159258849</v>
      </c>
      <c r="F187" s="28">
        <v>159258849.09</v>
      </c>
      <c r="G187" s="49">
        <v>-9.0000003576278687E-2</v>
      </c>
      <c r="I187" s="106">
        <v>0</v>
      </c>
      <c r="J187" s="106">
        <v>0</v>
      </c>
      <c r="K187" s="106">
        <v>0</v>
      </c>
      <c r="L187" s="106">
        <v>0</v>
      </c>
      <c r="M187" s="108">
        <v>0</v>
      </c>
      <c r="N187" s="133">
        <v>-9.0000003576278687E-2</v>
      </c>
      <c r="O187" s="133"/>
      <c r="P187" s="49"/>
      <c r="S187" s="134" t="s">
        <v>740</v>
      </c>
      <c r="T187" s="135">
        <v>38573.648959999999</v>
      </c>
      <c r="U187" s="135"/>
      <c r="V187" s="135"/>
      <c r="W187" s="135"/>
      <c r="X187" s="135"/>
      <c r="Y187" s="135"/>
      <c r="Z187" s="135"/>
      <c r="AA187" s="136">
        <v>-2735.4510399999999</v>
      </c>
      <c r="AB187" s="47"/>
      <c r="AC187" s="47"/>
      <c r="AE187" s="137"/>
      <c r="AF187" s="47"/>
      <c r="AI187" s="46"/>
      <c r="AJ187" s="81"/>
    </row>
    <row r="188" spans="1:37" x14ac:dyDescent="0.2">
      <c r="A188" s="524"/>
      <c r="B188" s="521"/>
      <c r="C188" t="s">
        <v>877</v>
      </c>
      <c r="D188" t="s">
        <v>683</v>
      </c>
      <c r="E188" s="46">
        <v>204077566</v>
      </c>
      <c r="F188" s="28">
        <v>204077566.22999999</v>
      </c>
      <c r="G188" s="49">
        <v>-0.22999998927116394</v>
      </c>
      <c r="I188" s="106">
        <v>0</v>
      </c>
      <c r="J188" s="106">
        <v>0</v>
      </c>
      <c r="K188" s="106">
        <v>0</v>
      </c>
      <c r="L188" s="106">
        <v>0</v>
      </c>
      <c r="M188" s="108">
        <v>0</v>
      </c>
      <c r="N188" s="133">
        <v>-0.22999998927116394</v>
      </c>
      <c r="O188" s="133"/>
      <c r="P188" s="49"/>
      <c r="S188" s="134" t="s">
        <v>684</v>
      </c>
      <c r="T188" s="135"/>
      <c r="U188" s="135"/>
      <c r="V188" s="135"/>
      <c r="W188" s="135"/>
      <c r="X188" s="135"/>
      <c r="Y188" s="135"/>
      <c r="Z188" s="135"/>
      <c r="AA188" s="136">
        <v>-2397.33</v>
      </c>
      <c r="AB188" s="47"/>
      <c r="AC188" s="47"/>
      <c r="AE188" s="137"/>
      <c r="AI188" s="46"/>
    </row>
    <row r="189" spans="1:37" ht="13.5" thickBot="1" x14ac:dyDescent="0.25">
      <c r="A189" s="525"/>
      <c r="B189" s="522"/>
      <c r="D189" t="s">
        <v>685</v>
      </c>
      <c r="E189" s="46">
        <v>4148974</v>
      </c>
      <c r="F189" s="46">
        <v>4148974</v>
      </c>
      <c r="I189" s="106">
        <v>0</v>
      </c>
      <c r="J189" s="106">
        <v>0</v>
      </c>
      <c r="K189" s="106">
        <v>0</v>
      </c>
      <c r="L189" s="106">
        <v>0</v>
      </c>
      <c r="M189" s="108">
        <v>0</v>
      </c>
      <c r="N189" s="47">
        <v>0</v>
      </c>
      <c r="O189" s="47"/>
      <c r="P189" s="49"/>
      <c r="S189" s="134" t="s">
        <v>686</v>
      </c>
      <c r="T189" s="135">
        <v>0</v>
      </c>
      <c r="U189" s="135"/>
      <c r="V189" s="135"/>
      <c r="W189" s="135"/>
      <c r="X189" s="135"/>
      <c r="Y189" s="135"/>
      <c r="Z189" s="135"/>
      <c r="AA189" s="136">
        <v>-57483.981</v>
      </c>
      <c r="AB189" s="47"/>
      <c r="AC189" s="47"/>
      <c r="AE189" s="138"/>
      <c r="AI189" s="46"/>
    </row>
    <row r="190" spans="1:37" ht="16.5" thickBot="1" x14ac:dyDescent="0.25">
      <c r="A190" s="97"/>
      <c r="B190" s="139">
        <v>5890242.7330000009</v>
      </c>
      <c r="C190" s="512" t="s">
        <v>687</v>
      </c>
      <c r="D190" s="513"/>
      <c r="E190" s="513"/>
      <c r="F190" s="513"/>
      <c r="G190" s="513"/>
      <c r="I190" s="2">
        <v>0</v>
      </c>
      <c r="J190" s="2">
        <v>48674172</v>
      </c>
      <c r="K190" s="2">
        <v>3.637978807091713E-12</v>
      </c>
      <c r="L190" s="2">
        <v>6693553.3399999822</v>
      </c>
      <c r="M190" s="2">
        <v>2.3283597272438783E-12</v>
      </c>
      <c r="N190" s="81">
        <v>173524.3200299239</v>
      </c>
      <c r="O190" s="81"/>
      <c r="P190" s="49"/>
      <c r="S190" s="87" t="s">
        <v>688</v>
      </c>
      <c r="T190" s="140">
        <v>100956.52946999999</v>
      </c>
      <c r="U190" s="51">
        <v>0</v>
      </c>
      <c r="V190" s="51"/>
      <c r="W190" s="51"/>
      <c r="X190" s="51"/>
      <c r="Y190" s="51"/>
      <c r="Z190" s="51"/>
      <c r="AA190" s="54">
        <v>55755.559469999993</v>
      </c>
      <c r="AB190" s="117"/>
      <c r="AC190" s="47"/>
      <c r="AE190" s="138"/>
      <c r="AI190" s="46"/>
    </row>
    <row r="191" spans="1:37" x14ac:dyDescent="0.2">
      <c r="A191" s="141" t="s">
        <v>689</v>
      </c>
      <c r="B191" s="47">
        <v>0</v>
      </c>
      <c r="E191" s="47">
        <v>0</v>
      </c>
      <c r="F191" s="47"/>
      <c r="N191" s="47">
        <v>473700142.07952327</v>
      </c>
      <c r="O191" s="47"/>
      <c r="P191" s="49"/>
      <c r="S191" s="87"/>
      <c r="T191" s="140"/>
      <c r="U191" s="140"/>
      <c r="V191" s="51"/>
      <c r="W191" s="51"/>
      <c r="X191" s="51"/>
      <c r="Y191" s="51"/>
      <c r="Z191" s="51"/>
      <c r="AA191" s="54"/>
      <c r="AB191" s="47"/>
      <c r="AC191" s="47"/>
      <c r="AE191" s="137"/>
      <c r="AI191" s="46"/>
    </row>
    <row r="192" spans="1:37" x14ac:dyDescent="0.2">
      <c r="E192" s="142"/>
      <c r="S192" s="87" t="s">
        <v>690</v>
      </c>
      <c r="T192" s="140">
        <v>0</v>
      </c>
      <c r="U192" s="140"/>
      <c r="V192" s="51"/>
      <c r="W192" s="51"/>
      <c r="X192" s="51"/>
      <c r="Y192" s="51"/>
      <c r="Z192" s="51"/>
      <c r="AA192" s="63"/>
      <c r="AD192" s="91"/>
      <c r="AE192" s="137"/>
      <c r="AI192" s="46"/>
    </row>
    <row r="193" spans="1:35" x14ac:dyDescent="0.2">
      <c r="A193" s="1" t="s">
        <v>432</v>
      </c>
      <c r="B193">
        <v>1.0015000000000001</v>
      </c>
      <c r="E193" s="142"/>
      <c r="F193" s="47"/>
      <c r="S193" s="143" t="s">
        <v>691</v>
      </c>
      <c r="T193" s="135">
        <v>5207.6654699999999</v>
      </c>
      <c r="U193" s="135"/>
      <c r="V193" s="135"/>
      <c r="W193" s="135"/>
      <c r="X193" s="135"/>
      <c r="Y193" s="135"/>
      <c r="Z193" s="135"/>
      <c r="AA193" s="136">
        <v>-2.7545300000001589</v>
      </c>
      <c r="AB193" s="117"/>
      <c r="AD193" s="91"/>
      <c r="AE193" s="137"/>
      <c r="AI193" s="46"/>
    </row>
    <row r="194" spans="1:35" x14ac:dyDescent="0.2">
      <c r="E194" s="144"/>
      <c r="F194" s="47"/>
      <c r="M194" s="47"/>
      <c r="S194" s="145" t="s">
        <v>692</v>
      </c>
      <c r="T194" s="51">
        <v>36090.252999999997</v>
      </c>
      <c r="U194" s="51"/>
      <c r="V194" s="51"/>
      <c r="W194" s="51"/>
      <c r="X194" s="51"/>
      <c r="Y194" s="51"/>
      <c r="Z194" s="51"/>
      <c r="AA194" s="54">
        <v>12545.970229999919</v>
      </c>
      <c r="AI194" s="46"/>
    </row>
    <row r="195" spans="1:35" x14ac:dyDescent="0.2">
      <c r="B195" s="47"/>
      <c r="D195" s="47"/>
      <c r="E195" s="47"/>
      <c r="F195" s="47"/>
      <c r="S195" s="145" t="s">
        <v>693</v>
      </c>
      <c r="T195" s="51">
        <v>47161.053</v>
      </c>
      <c r="AA195" s="63"/>
      <c r="AI195" s="46"/>
    </row>
    <row r="196" spans="1:35" x14ac:dyDescent="0.2">
      <c r="E196" s="46">
        <v>4147881</v>
      </c>
      <c r="S196" s="145" t="s">
        <v>694</v>
      </c>
      <c r="T196" s="51">
        <v>221031.4662299999</v>
      </c>
      <c r="AA196" s="63"/>
      <c r="AI196" s="46"/>
    </row>
    <row r="197" spans="1:35" x14ac:dyDescent="0.2">
      <c r="E197" s="46">
        <v>-1093</v>
      </c>
      <c r="F197" s="78" t="s">
        <v>695</v>
      </c>
      <c r="M197" s="146"/>
      <c r="S197" s="145" t="s">
        <v>696</v>
      </c>
      <c r="T197" s="51">
        <v>60776.716999999997</v>
      </c>
      <c r="AA197" s="63"/>
      <c r="AI197" s="46"/>
    </row>
    <row r="198" spans="1:35" x14ac:dyDescent="0.2">
      <c r="E198" s="47"/>
      <c r="L198" t="s">
        <v>932</v>
      </c>
      <c r="M198" s="146"/>
      <c r="S198" s="87" t="s">
        <v>697</v>
      </c>
      <c r="T198" s="51">
        <v>54596.836000000003</v>
      </c>
      <c r="U198" s="51"/>
      <c r="V198" s="51"/>
      <c r="W198" s="51"/>
      <c r="X198" s="51"/>
      <c r="Y198" s="51"/>
      <c r="Z198" s="51"/>
      <c r="AA198" s="63"/>
      <c r="AC198" s="46"/>
      <c r="AI198" s="46"/>
    </row>
    <row r="199" spans="1:35" ht="13.5" thickBot="1" x14ac:dyDescent="0.25">
      <c r="E199" s="47"/>
      <c r="L199" t="s">
        <v>933</v>
      </c>
      <c r="M199" s="146"/>
      <c r="S199" s="147"/>
      <c r="T199" s="111">
        <v>5360403.9003900001</v>
      </c>
      <c r="U199" s="111">
        <v>0</v>
      </c>
      <c r="V199" s="111">
        <v>-3347.2397099998998</v>
      </c>
      <c r="W199" s="111"/>
      <c r="X199" s="111"/>
      <c r="Y199" s="111"/>
      <c r="Z199" s="111">
        <v>0</v>
      </c>
      <c r="AA199" s="112">
        <v>29056.140679999684</v>
      </c>
      <c r="AB199" s="148"/>
      <c r="AC199" s="148"/>
      <c r="AI199" s="46"/>
    </row>
    <row r="200" spans="1:35" x14ac:dyDescent="0.2">
      <c r="L200" t="s">
        <v>934</v>
      </c>
      <c r="M200" s="146"/>
      <c r="T200" s="53"/>
      <c r="AA200" s="53"/>
      <c r="AI200" s="46"/>
    </row>
    <row r="201" spans="1:35" x14ac:dyDescent="0.2">
      <c r="L201" t="s">
        <v>935</v>
      </c>
      <c r="M201" s="146"/>
      <c r="N201" t="s">
        <v>698</v>
      </c>
      <c r="AA201" s="53"/>
      <c r="AB201" s="7"/>
      <c r="AI201" s="46"/>
    </row>
    <row r="202" spans="1:35" x14ac:dyDescent="0.2">
      <c r="L202" t="s">
        <v>936</v>
      </c>
      <c r="M202" s="146"/>
      <c r="AA202" s="53"/>
      <c r="AI202" s="46"/>
    </row>
    <row r="203" spans="1:35" x14ac:dyDescent="0.2">
      <c r="L203" t="s">
        <v>937</v>
      </c>
      <c r="M203" s="146"/>
      <c r="T203" s="51"/>
      <c r="U203" s="51"/>
      <c r="V203" s="51"/>
      <c r="W203" s="51"/>
      <c r="X203" s="51"/>
      <c r="Y203" s="51"/>
      <c r="Z203" s="51"/>
      <c r="AB203" s="7"/>
      <c r="AI203" s="46"/>
    </row>
    <row r="204" spans="1:35" x14ac:dyDescent="0.2">
      <c r="L204" t="s">
        <v>973</v>
      </c>
      <c r="M204" s="146">
        <v>-108781.08</v>
      </c>
      <c r="N204" t="s">
        <v>973</v>
      </c>
      <c r="T204" s="51"/>
      <c r="U204" s="51"/>
      <c r="V204" s="51"/>
      <c r="W204" s="51"/>
      <c r="X204" s="51"/>
      <c r="Y204" s="51"/>
      <c r="Z204" s="51"/>
      <c r="AI204" s="46"/>
    </row>
    <row r="205" spans="1:35" x14ac:dyDescent="0.2">
      <c r="L205" t="s">
        <v>938</v>
      </c>
      <c r="M205" s="146">
        <v>714.58</v>
      </c>
      <c r="N205" t="s">
        <v>973</v>
      </c>
      <c r="AI205" s="46"/>
    </row>
    <row r="206" spans="1:35" x14ac:dyDescent="0.2">
      <c r="L206" t="s">
        <v>939</v>
      </c>
      <c r="M206" s="146"/>
      <c r="N206" t="s">
        <v>699</v>
      </c>
      <c r="AI206" s="46"/>
    </row>
    <row r="207" spans="1:35" x14ac:dyDescent="0.2">
      <c r="L207" t="s">
        <v>940</v>
      </c>
      <c r="M207" s="146"/>
      <c r="AI207" s="46"/>
    </row>
    <row r="208" spans="1:35" x14ac:dyDescent="0.2">
      <c r="L208" t="s">
        <v>941</v>
      </c>
      <c r="M208" s="146"/>
      <c r="N208" t="s">
        <v>699</v>
      </c>
      <c r="S208" s="149"/>
      <c r="T208" s="51"/>
      <c r="U208" s="51"/>
      <c r="V208" s="51"/>
      <c r="W208" s="51"/>
      <c r="X208" s="51"/>
      <c r="Y208" s="51"/>
      <c r="Z208" s="51"/>
      <c r="AI208" s="46"/>
    </row>
    <row r="209" spans="12:35" x14ac:dyDescent="0.2">
      <c r="L209" t="s">
        <v>942</v>
      </c>
      <c r="M209" s="146"/>
      <c r="AI209" s="46"/>
    </row>
    <row r="210" spans="12:35" x14ac:dyDescent="0.2">
      <c r="L210" t="s">
        <v>943</v>
      </c>
      <c r="M210" s="146">
        <v>-1554.98</v>
      </c>
      <c r="N210" t="s">
        <v>943</v>
      </c>
      <c r="AI210" s="46"/>
    </row>
    <row r="211" spans="12:35" x14ac:dyDescent="0.2">
      <c r="L211" t="s">
        <v>944</v>
      </c>
      <c r="M211" s="146">
        <v>3.06</v>
      </c>
      <c r="N211" t="s">
        <v>699</v>
      </c>
      <c r="AI211" s="46"/>
    </row>
    <row r="212" spans="12:35" x14ac:dyDescent="0.2">
      <c r="L212" t="s">
        <v>945</v>
      </c>
      <c r="M212" s="146">
        <v>7.7</v>
      </c>
      <c r="N212" t="s">
        <v>700</v>
      </c>
      <c r="AI212" s="46"/>
    </row>
    <row r="213" spans="12:35" x14ac:dyDescent="0.2">
      <c r="L213" t="s">
        <v>946</v>
      </c>
      <c r="M213" s="146">
        <v>83.65</v>
      </c>
      <c r="N213" t="s">
        <v>700</v>
      </c>
      <c r="AI213" s="46"/>
    </row>
    <row r="214" spans="12:35" x14ac:dyDescent="0.2">
      <c r="L214" t="s">
        <v>947</v>
      </c>
      <c r="M214" s="146"/>
      <c r="N214" t="s">
        <v>973</v>
      </c>
      <c r="AI214" s="46"/>
    </row>
    <row r="215" spans="12:35" x14ac:dyDescent="0.2">
      <c r="L215" t="s">
        <v>948</v>
      </c>
      <c r="M215" s="146"/>
      <c r="AI215" s="46"/>
    </row>
    <row r="216" spans="12:35" x14ac:dyDescent="0.2">
      <c r="M216" s="9">
        <v>-109527.07</v>
      </c>
      <c r="AI216" s="46"/>
    </row>
    <row r="217" spans="12:35" x14ac:dyDescent="0.2">
      <c r="AI217" s="46"/>
    </row>
    <row r="218" spans="12:35" x14ac:dyDescent="0.2">
      <c r="AI218" s="46"/>
    </row>
    <row r="219" spans="12:35" x14ac:dyDescent="0.2">
      <c r="L219" t="s">
        <v>701</v>
      </c>
      <c r="AI219" s="46"/>
    </row>
    <row r="220" spans="12:35" x14ac:dyDescent="0.2">
      <c r="AI220" s="46"/>
    </row>
    <row r="221" spans="12:35" x14ac:dyDescent="0.2">
      <c r="AI221" s="46"/>
    </row>
    <row r="222" spans="12:35" x14ac:dyDescent="0.2">
      <c r="AI222" s="46"/>
    </row>
    <row r="223" spans="12:35" x14ac:dyDescent="0.2">
      <c r="AI223" s="46"/>
    </row>
    <row r="224" spans="12:35" x14ac:dyDescent="0.2">
      <c r="AI224" s="46"/>
    </row>
    <row r="225" spans="35:35" x14ac:dyDescent="0.2">
      <c r="AI225" s="46"/>
    </row>
    <row r="226" spans="35:35" x14ac:dyDescent="0.2">
      <c r="AI226" s="46"/>
    </row>
    <row r="227" spans="35:35" x14ac:dyDescent="0.2">
      <c r="AI227" s="46"/>
    </row>
    <row r="228" spans="35:35" x14ac:dyDescent="0.2">
      <c r="AI228" s="46"/>
    </row>
    <row r="229" spans="35:35" x14ac:dyDescent="0.2">
      <c r="AI229" s="46"/>
    </row>
    <row r="230" spans="35:35" x14ac:dyDescent="0.2">
      <c r="AI230" s="46"/>
    </row>
    <row r="231" spans="35:35" x14ac:dyDescent="0.2">
      <c r="AI231" s="46"/>
    </row>
    <row r="232" spans="35:35" x14ac:dyDescent="0.2">
      <c r="AI232" s="46"/>
    </row>
    <row r="233" spans="35:35" x14ac:dyDescent="0.2">
      <c r="AI233" s="46"/>
    </row>
    <row r="234" spans="35:35" x14ac:dyDescent="0.2">
      <c r="AI234" s="46"/>
    </row>
    <row r="235" spans="35:35" x14ac:dyDescent="0.2">
      <c r="AI235" s="46"/>
    </row>
    <row r="236" spans="35:35" x14ac:dyDescent="0.2">
      <c r="AI236" s="46"/>
    </row>
    <row r="237" spans="35:35" x14ac:dyDescent="0.2">
      <c r="AI237" s="46"/>
    </row>
    <row r="238" spans="35:35" x14ac:dyDescent="0.2">
      <c r="AI238" s="46"/>
    </row>
    <row r="239" spans="35:35" x14ac:dyDescent="0.2">
      <c r="AI239" s="46"/>
    </row>
    <row r="240" spans="35:35" x14ac:dyDescent="0.2">
      <c r="AI240" s="46"/>
    </row>
    <row r="241" spans="35:35" x14ac:dyDescent="0.2">
      <c r="AI241" s="46"/>
    </row>
    <row r="242" spans="35:35" x14ac:dyDescent="0.2">
      <c r="AI242" s="46"/>
    </row>
    <row r="243" spans="35:35" x14ac:dyDescent="0.2">
      <c r="AI243" s="46"/>
    </row>
    <row r="244" spans="35:35" x14ac:dyDescent="0.2">
      <c r="AI244" s="46"/>
    </row>
    <row r="245" spans="35:35" x14ac:dyDescent="0.2">
      <c r="AI245" s="46"/>
    </row>
    <row r="246" spans="35:35" x14ac:dyDescent="0.2">
      <c r="AI246" s="46"/>
    </row>
    <row r="247" spans="35:35" x14ac:dyDescent="0.2">
      <c r="AI247" s="46"/>
    </row>
    <row r="248" spans="35:35" x14ac:dyDescent="0.2">
      <c r="AI248" s="46"/>
    </row>
    <row r="249" spans="35:35" x14ac:dyDescent="0.2">
      <c r="AI249" s="46"/>
    </row>
    <row r="250" spans="35:35" x14ac:dyDescent="0.2">
      <c r="AI250" s="46"/>
    </row>
    <row r="251" spans="35:35" x14ac:dyDescent="0.2">
      <c r="AI251" s="46"/>
    </row>
    <row r="252" spans="35:35" x14ac:dyDescent="0.2">
      <c r="AI252" s="46"/>
    </row>
    <row r="253" spans="35:35" x14ac:dyDescent="0.2">
      <c r="AI253" s="46"/>
    </row>
    <row r="254" spans="35:35" x14ac:dyDescent="0.2">
      <c r="AI254" s="46"/>
    </row>
    <row r="255" spans="35:35" x14ac:dyDescent="0.2">
      <c r="AI255" s="46"/>
    </row>
    <row r="256" spans="35:35" x14ac:dyDescent="0.2">
      <c r="AI256" s="46"/>
    </row>
    <row r="257" spans="35:35" x14ac:dyDescent="0.2">
      <c r="AI257" s="46"/>
    </row>
    <row r="258" spans="35:35" x14ac:dyDescent="0.2">
      <c r="AI258" s="46"/>
    </row>
    <row r="259" spans="35:35" x14ac:dyDescent="0.2">
      <c r="AI259" s="46"/>
    </row>
    <row r="260" spans="35:35" x14ac:dyDescent="0.2">
      <c r="AI260" s="46"/>
    </row>
    <row r="261" spans="35:35" x14ac:dyDescent="0.2">
      <c r="AI261" s="46"/>
    </row>
    <row r="262" spans="35:35" x14ac:dyDescent="0.2">
      <c r="AI262" s="46"/>
    </row>
    <row r="263" spans="35:35" x14ac:dyDescent="0.2">
      <c r="AI263" s="46"/>
    </row>
    <row r="264" spans="35:35" x14ac:dyDescent="0.2">
      <c r="AI264" s="46"/>
    </row>
    <row r="265" spans="35:35" x14ac:dyDescent="0.2">
      <c r="AI265" s="46"/>
    </row>
    <row r="266" spans="35:35" x14ac:dyDescent="0.2">
      <c r="AI266" s="46"/>
    </row>
    <row r="267" spans="35:35" x14ac:dyDescent="0.2">
      <c r="AI267" s="46"/>
    </row>
    <row r="268" spans="35:35" x14ac:dyDescent="0.2">
      <c r="AI268" s="46"/>
    </row>
    <row r="269" spans="35:35" x14ac:dyDescent="0.2">
      <c r="AI269" s="46"/>
    </row>
    <row r="270" spans="35:35" x14ac:dyDescent="0.2">
      <c r="AI270" s="46"/>
    </row>
    <row r="271" spans="35:35" x14ac:dyDescent="0.2">
      <c r="AI271" s="46"/>
    </row>
    <row r="272" spans="35:35" x14ac:dyDescent="0.2">
      <c r="AI272" s="46"/>
    </row>
    <row r="273" spans="35:35" x14ac:dyDescent="0.2">
      <c r="AI273" s="46"/>
    </row>
    <row r="274" spans="35:35" x14ac:dyDescent="0.2">
      <c r="AI274" s="46"/>
    </row>
    <row r="275" spans="35:35" x14ac:dyDescent="0.2">
      <c r="AI275" s="46"/>
    </row>
    <row r="276" spans="35:35" x14ac:dyDescent="0.2">
      <c r="AI276" s="46"/>
    </row>
    <row r="277" spans="35:35" x14ac:dyDescent="0.2">
      <c r="AI277" s="46"/>
    </row>
    <row r="278" spans="35:35" x14ac:dyDescent="0.2">
      <c r="AI278" s="46"/>
    </row>
    <row r="279" spans="35:35" x14ac:dyDescent="0.2">
      <c r="AI279" s="46"/>
    </row>
    <row r="280" spans="35:35" x14ac:dyDescent="0.2">
      <c r="AI280" s="46"/>
    </row>
    <row r="281" spans="35:35" x14ac:dyDescent="0.2">
      <c r="AI281" s="46"/>
    </row>
    <row r="282" spans="35:35" x14ac:dyDescent="0.2">
      <c r="AI282" s="46"/>
    </row>
    <row r="283" spans="35:35" x14ac:dyDescent="0.2">
      <c r="AI283" s="46"/>
    </row>
    <row r="284" spans="35:35" x14ac:dyDescent="0.2">
      <c r="AI284" s="46"/>
    </row>
    <row r="285" spans="35:35" x14ac:dyDescent="0.2">
      <c r="AI285" s="46"/>
    </row>
    <row r="286" spans="35:35" x14ac:dyDescent="0.2">
      <c r="AI286" s="46"/>
    </row>
    <row r="287" spans="35:35" x14ac:dyDescent="0.2">
      <c r="AI287" s="46"/>
    </row>
    <row r="288" spans="35:35" x14ac:dyDescent="0.2">
      <c r="AI288" s="46"/>
    </row>
    <row r="289" spans="35:35" x14ac:dyDescent="0.2">
      <c r="AI289" s="46"/>
    </row>
    <row r="290" spans="35:35" x14ac:dyDescent="0.2">
      <c r="AI290" s="46"/>
    </row>
    <row r="291" spans="35:35" x14ac:dyDescent="0.2">
      <c r="AI291" s="46"/>
    </row>
    <row r="292" spans="35:35" x14ac:dyDescent="0.2">
      <c r="AI292" s="46"/>
    </row>
    <row r="293" spans="35:35" x14ac:dyDescent="0.2">
      <c r="AI293" s="46"/>
    </row>
    <row r="294" spans="35:35" x14ac:dyDescent="0.2">
      <c r="AI294" s="46"/>
    </row>
    <row r="295" spans="35:35" x14ac:dyDescent="0.2">
      <c r="AI295" s="46"/>
    </row>
    <row r="296" spans="35:35" x14ac:dyDescent="0.2">
      <c r="AI296" s="46"/>
    </row>
    <row r="297" spans="35:35" x14ac:dyDescent="0.2">
      <c r="AI297" s="46"/>
    </row>
    <row r="298" spans="35:35" x14ac:dyDescent="0.2">
      <c r="AI298" s="46"/>
    </row>
    <row r="299" spans="35:35" x14ac:dyDescent="0.2">
      <c r="AI299" s="46"/>
    </row>
    <row r="300" spans="35:35" x14ac:dyDescent="0.2">
      <c r="AI300" s="46"/>
    </row>
    <row r="301" spans="35:35" x14ac:dyDescent="0.2">
      <c r="AI301" s="46"/>
    </row>
    <row r="302" spans="35:35" x14ac:dyDescent="0.2">
      <c r="AI302" s="46"/>
    </row>
    <row r="303" spans="35:35" x14ac:dyDescent="0.2">
      <c r="AI303" s="46"/>
    </row>
    <row r="304" spans="35:35" x14ac:dyDescent="0.2">
      <c r="AI304" s="46"/>
    </row>
    <row r="305" spans="35:35" x14ac:dyDescent="0.2">
      <c r="AI305" s="46"/>
    </row>
    <row r="306" spans="35:35" x14ac:dyDescent="0.2">
      <c r="AI306" s="46"/>
    </row>
    <row r="307" spans="35:35" x14ac:dyDescent="0.2">
      <c r="AI307" s="46"/>
    </row>
    <row r="308" spans="35:35" x14ac:dyDescent="0.2">
      <c r="AI308" s="46"/>
    </row>
    <row r="309" spans="35:35" x14ac:dyDescent="0.2">
      <c r="AI309" s="46"/>
    </row>
    <row r="310" spans="35:35" x14ac:dyDescent="0.2">
      <c r="AI310" s="46"/>
    </row>
    <row r="311" spans="35:35" x14ac:dyDescent="0.2">
      <c r="AI311" s="46"/>
    </row>
    <row r="312" spans="35:35" x14ac:dyDescent="0.2">
      <c r="AI312" s="46"/>
    </row>
    <row r="313" spans="35:35" x14ac:dyDescent="0.2">
      <c r="AI313" s="46"/>
    </row>
    <row r="314" spans="35:35" x14ac:dyDescent="0.2">
      <c r="AI314" s="46"/>
    </row>
  </sheetData>
  <mergeCells count="48">
    <mergeCell ref="A11:A12"/>
    <mergeCell ref="B11:B12"/>
    <mergeCell ref="A16:A19"/>
    <mergeCell ref="A2:G2"/>
    <mergeCell ref="A3:A4"/>
    <mergeCell ref="B3:B4"/>
    <mergeCell ref="A6:A10"/>
    <mergeCell ref="B6:B10"/>
    <mergeCell ref="A21:A28"/>
    <mergeCell ref="B21:B28"/>
    <mergeCell ref="B16:B19"/>
    <mergeCell ref="A33:A39"/>
    <mergeCell ref="B33:B39"/>
    <mergeCell ref="A29:A32"/>
    <mergeCell ref="B29:B32"/>
    <mergeCell ref="A40:A46"/>
    <mergeCell ref="B40:B46"/>
    <mergeCell ref="B52:B55"/>
    <mergeCell ref="A56:A72"/>
    <mergeCell ref="B48:B51"/>
    <mergeCell ref="A52:A55"/>
    <mergeCell ref="A48:A51"/>
    <mergeCell ref="C78:G78"/>
    <mergeCell ref="B56:B72"/>
    <mergeCell ref="A163:A171"/>
    <mergeCell ref="B163:B171"/>
    <mergeCell ref="A111:A114"/>
    <mergeCell ref="B111:B114"/>
    <mergeCell ref="A83:G83"/>
    <mergeCell ref="A128:A131"/>
    <mergeCell ref="B128:B131"/>
    <mergeCell ref="A84:A89"/>
    <mergeCell ref="B84:B89"/>
    <mergeCell ref="A90:A110"/>
    <mergeCell ref="B90:B110"/>
    <mergeCell ref="A139:A162"/>
    <mergeCell ref="B139:B162"/>
    <mergeCell ref="A132:A135"/>
    <mergeCell ref="B132:B135"/>
    <mergeCell ref="A115:A127"/>
    <mergeCell ref="B115:B127"/>
    <mergeCell ref="C190:G190"/>
    <mergeCell ref="A177:A178"/>
    <mergeCell ref="B177:B178"/>
    <mergeCell ref="A183:A184"/>
    <mergeCell ref="B183:B184"/>
    <mergeCell ref="B185:B189"/>
    <mergeCell ref="A185:A189"/>
  </mergeCells>
  <phoneticPr fontId="19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workbookViewId="0">
      <selection activeCell="B6" sqref="B6"/>
    </sheetView>
  </sheetViews>
  <sheetFormatPr defaultRowHeight="12.75" x14ac:dyDescent="0.2"/>
  <cols>
    <col min="1" max="1" width="9.140625" customWidth="1"/>
    <col min="2" max="2" width="10.5703125" customWidth="1"/>
    <col min="3" max="3" width="85" customWidth="1"/>
  </cols>
  <sheetData>
    <row r="1" spans="1:9" x14ac:dyDescent="0.2">
      <c r="A1" s="1" t="s">
        <v>1112</v>
      </c>
    </row>
    <row r="3" spans="1:9" ht="18.75" customHeight="1" x14ac:dyDescent="0.2">
      <c r="A3" s="559" t="s">
        <v>1113</v>
      </c>
      <c r="B3" s="560"/>
      <c r="C3" s="560"/>
      <c r="D3" s="560"/>
      <c r="E3" s="560"/>
      <c r="F3" s="560"/>
      <c r="G3" s="560"/>
      <c r="H3" s="560"/>
      <c r="I3" s="561"/>
    </row>
    <row r="5" spans="1:9" x14ac:dyDescent="0.2">
      <c r="A5" s="1" t="s">
        <v>1033</v>
      </c>
      <c r="B5" s="1" t="s">
        <v>1114</v>
      </c>
      <c r="C5" s="1" t="s">
        <v>1115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Test</vt:lpstr>
      <vt:lpstr>LCR</vt:lpstr>
      <vt:lpstr>OLD FMR</vt:lpstr>
      <vt:lpstr>2011 Liquidity</vt:lpstr>
      <vt:lpstr>Updated FMR</vt:lpstr>
      <vt:lpstr>HYPOTHÈSES</vt:lpstr>
      <vt:lpstr>LCR!Print_Area</vt:lpstr>
      <vt:lpstr>'OLD FMR'!Print_Area</vt:lpstr>
      <vt:lpstr>Test!Print_Area</vt:lpstr>
    </vt:vector>
  </TitlesOfParts>
  <Company>Meridian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Société ontarienne d’assurance-dépôts</dc:creator>
  <cp:lastModifiedBy>Kelly Brunn</cp:lastModifiedBy>
  <cp:lastPrinted>2018-05-30T15:57:30Z</cp:lastPrinted>
  <dcterms:created xsi:type="dcterms:W3CDTF">2008-03-13T19:24:36Z</dcterms:created>
  <dcterms:modified xsi:type="dcterms:W3CDTF">2018-11-29T15:59:41Z</dcterms:modified>
</cp:coreProperties>
</file>